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78B259D-0FA2-4029-BDC9-F553E54D15D9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7" i="371" l="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H14" i="431"/>
  <c r="H22" i="431"/>
  <c r="I15" i="431"/>
  <c r="K9" i="431"/>
  <c r="M11" i="431"/>
  <c r="O13" i="431"/>
  <c r="Q15" i="431"/>
  <c r="P15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M20" i="431"/>
  <c r="N13" i="431"/>
  <c r="N21" i="431"/>
  <c r="Q16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Q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Q20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G21" i="431"/>
  <c r="I23" i="431"/>
  <c r="K17" i="431"/>
  <c r="L18" i="431"/>
  <c r="N12" i="431"/>
  <c r="O21" i="431"/>
  <c r="P22" i="431"/>
  <c r="M12" i="431"/>
  <c r="O14" i="431"/>
  <c r="P23" i="431"/>
  <c r="Q9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G13" i="431"/>
  <c r="J16" i="431"/>
  <c r="L10" i="431"/>
  <c r="M19" i="431"/>
  <c r="N20" i="431"/>
  <c r="P14" i="431"/>
  <c r="Q23" i="431"/>
  <c r="L19" i="431"/>
  <c r="O22" i="431"/>
  <c r="P16" i="431"/>
  <c r="S23" i="431" l="1"/>
  <c r="R23" i="431"/>
  <c r="S22" i="431"/>
  <c r="R22" i="431"/>
  <c r="S14" i="431"/>
  <c r="R14" i="431"/>
  <c r="S9" i="431"/>
  <c r="R9" i="431"/>
  <c r="S21" i="431"/>
  <c r="R21" i="431"/>
  <c r="S13" i="431"/>
  <c r="R13" i="431"/>
  <c r="R20" i="431"/>
  <c r="S20" i="431"/>
  <c r="R12" i="431"/>
  <c r="S12" i="431"/>
  <c r="R19" i="431"/>
  <c r="S19" i="431"/>
  <c r="S11" i="431"/>
  <c r="R11" i="431"/>
  <c r="R18" i="431"/>
  <c r="S18" i="431"/>
  <c r="R10" i="431"/>
  <c r="S10" i="431"/>
  <c r="S17" i="431"/>
  <c r="R17" i="431"/>
  <c r="R16" i="431"/>
  <c r="S16" i="431"/>
  <c r="S15" i="431"/>
  <c r="R15" i="431"/>
  <c r="A19" i="414"/>
  <c r="M8" i="431"/>
  <c r="D8" i="431"/>
  <c r="I8" i="431"/>
  <c r="Q8" i="431"/>
  <c r="P8" i="431"/>
  <c r="J8" i="431"/>
  <c r="K8" i="431"/>
  <c r="F8" i="431"/>
  <c r="N8" i="431"/>
  <c r="C8" i="431"/>
  <c r="H8" i="431"/>
  <c r="G8" i="431"/>
  <c r="E8" i="431"/>
  <c r="O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L3" i="342" l="1"/>
  <c r="K3" i="342"/>
  <c r="J3" i="342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M3" i="342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C16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Q3" i="345" l="1"/>
  <c r="Q3" i="347"/>
  <c r="U3" i="347"/>
  <c r="S3" i="347"/>
  <c r="H3" i="387"/>
  <c r="J3" i="372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G15" i="339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<sst xmlns="http://schemas.openxmlformats.org/spreadsheetml/2006/main" count="28132" uniqueCount="5726">
  <si>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</si>
  <si>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</si>
  <si>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</si>
  <si>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</si>
  <si>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</si>
  <si>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</si>
  <si>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</si>
  <si>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</si>
  <si>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</si>
  <si>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</si>
  <si>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</si>
  <si>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</si>
  <si>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</si>
  <si>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</si>
  <si>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</si>
  <si>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</si>
  <si>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</si>
  <si>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</si>
  <si>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</si>
  <si>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</si>
  <si>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</si>
  <si>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</si>
  <si>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</si>
  <si>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</si>
  <si>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</si>
  <si>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</si>
  <si>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</si>
  <si>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</si>
  <si>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</si>
  <si>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</si>
  <si>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</si>
  <si>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</si>
  <si>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</si>
  <si>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</si>
  <si>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</si>
  <si>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</si>
  <si>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</si>
  <si>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</si>
  <si>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</si>
  <si>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</si>
  <si>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</si>
  <si>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</si>
  <si>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</si>
  <si>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</si>
  <si>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</si>
  <si>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</si>
  <si>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</si>
  <si>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</si>
  <si>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</si>
  <si>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</si>
  <si>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</si>
  <si>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</si>
  <si>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</si>
  <si>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</si>
  <si>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</si>
  <si>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</si>
  <si>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</si>
  <si>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</si>
  <si>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</si>
  <si>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</si>
  <si>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</si>
  <si>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</si>
  <si>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</si>
  <si>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</si>
  <si>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</si>
  <si>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</si>
  <si>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</si>
  <si>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</si>
  <si>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</si>
  <si>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</si>
  <si>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</si>
  <si>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</si>
  <si>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</si>
  <si>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</si>
  <si>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</si>
  <si>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</si>
  <si>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</si>
  <si>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</si>
  <si>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</si>
  <si>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</si>
  <si>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</si>
  <si>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</si>
  <si>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</si>
  <si>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</si>
  <si>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</si>
  <si>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</si>
  <si>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</si>
  <si>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</si>
  <si>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</si>
  <si>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</si>
  <si>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</si>
  <si>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</si>
  <si>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</si>
  <si>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</si>
  <si>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</si>
  <si>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</si>
  <si>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</si>
  <si>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</si>
  <si>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</si>
  <si>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</si>
  <si>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</si>
  <si>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</si>
  <si>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</si>
  <si>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</si>
  <si>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</si>
  <si>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</si>
  <si>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</si>
  <si>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</si>
  <si>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</si>
  <si>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</si>
  <si>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</si>
  <si>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</si>
  <si>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</si>
  <si>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</si>
  <si>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</si>
  <si>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</si>
  <si>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</si>
  <si>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</si>
  <si>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</si>
  <si>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</si>
  <si>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</si>
  <si>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</si>
  <si>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</si>
  <si>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</si>
  <si>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</si>
  <si>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</si>
  <si>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</si>
  <si>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</si>
  <si>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</si>
  <si>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</si>
  <si>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</si>
  <si>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</si>
  <si>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</si>
  <si>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</si>
  <si>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</si>
  <si>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</si>
  <si>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</si>
  <si>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</si>
  <si>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</si>
  <si>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</si>
  <si>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</si>
  <si>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</si>
  <si>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</si>
  <si>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</si>
  <si>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</si>
  <si>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</si>
  <si>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</si>
  <si>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</si>
  <si>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</si>
  <si>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</si>
  <si>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</si>
  <si>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</si>
  <si>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</si>
  <si>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</si>
  <si>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</si>
  <si>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</si>
  <si>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</si>
  <si>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</si>
  <si>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</si>
  <si>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</si>
  <si>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</si>
  <si>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</si>
  <si>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</si>
  <si>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</si>
  <si>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</si>
  <si>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</si>
  <si>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</si>
  <si>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</si>
  <si>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</si>
  <si>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</si>
  <si>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</si>
  <si>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</si>
  <si>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</si>
  <si>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</si>
  <si>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</si>
  <si>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</si>
  <si>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</si>
  <si>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</si>
  <si>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</si>
  <si>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</si>
  <si>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</si>
  <si>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</si>
  <si>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</si>
  <si>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</si>
  <si>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</si>
  <si>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</si>
  <si>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</si>
  <si>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</si>
  <si>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</si>
  <si>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</si>
  <si>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</si>
  <si>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</si>
  <si>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</si>
  <si>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</si>
  <si>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</si>
  <si>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</si>
  <si>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</si>
  <si>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</si>
  <si>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</si>
  <si>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</si>
  <si>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</si>
  <si>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</si>
  <si>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</si>
  <si>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</si>
  <si>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</si>
  <si>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</si>
  <si>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</si>
  <si>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</si>
  <si>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</si>
  <si>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</si>
  <si>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</si>
  <si>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</si>
  <si>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</si>
  <si>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</si>
  <si>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</si>
  <si>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</si>
  <si>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</si>
  <si>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</si>
  <si>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</si>
  <si>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</si>
  <si>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</si>
  <si>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</si>
  <si>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</si>
  <si>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</si>
  <si>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</si>
  <si>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</si>
  <si>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</si>
  <si>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</si>
  <si>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</si>
  <si>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</si>
  <si>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</si>
  <si>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</si>
  <si>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</si>
  <si>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</si>
  <si>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</si>
  <si>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</si>
  <si>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</si>
  <si>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</si>
  <si>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</si>
  <si>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</si>
  <si>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</si>
  <si>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</si>
  <si>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</si>
  <si>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</si>
  <si>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</si>
  <si>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</si>
  <si>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</si>
  <si>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</si>
  <si>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</si>
  <si>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</si>
  <si>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</si>
  <si>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</si>
  <si>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</si>
  <si>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</si>
  <si>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</si>
  <si>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</si>
  <si>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</si>
  <si>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</si>
  <si>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</si>
  <si>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</si>
  <si>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</si>
  <si>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</si>
  <si>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</si>
  <si>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</si>
  <si>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</si>
  <si>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</si>
  <si>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</si>
  <si>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</si>
  <si>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</si>
  <si>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</si>
  <si>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</si>
  <si>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</si>
  <si>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</si>
  <si>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</si>
  <si>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</si>
  <si>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</si>
  <si>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</si>
  <si>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</si>
  <si>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</si>
  <si>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</si>
  <si>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</si>
  <si>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</si>
  <si>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</si>
  <si>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</si>
  <si>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</si>
  <si>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</si>
  <si>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</si>
  <si>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</si>
  <si>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</si>
  <si>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</si>
  <si>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</si>
  <si>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</si>
  <si>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</si>
  <si>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</si>
  <si>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</si>
  <si>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</si>
  <si>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</si>
  <si>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</si>
  <si>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</si>
  <si>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</si>
  <si>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</si>
  <si>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</si>
  <si>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</si>
  <si>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</si>
  <si>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</si>
  <si>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</si>
  <si>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</si>
  <si>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</si>
  <si>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</si>
  <si>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</si>
  <si>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</si>
  <si>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</si>
  <si>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</si>
  <si>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</si>
  <si>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</si>
  <si>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</si>
  <si>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</si>
  <si>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</si>
  <si>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</si>
  <si>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</si>
  <si>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</si>
  <si>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</si>
  <si>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</si>
  <si>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</si>
  <si>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</si>
  <si>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</si>
  <si>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</si>
  <si>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</si>
  <si>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Kardiochirurgická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</si>
  <si>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</si>
  <si>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</si>
  <si>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</si>
  <si>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</si>
  <si>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</si>
  <si>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</si>
  <si>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</si>
  <si>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50110     Biologické implantáty</t>
  </si>
  <si>
    <t xml:space="preserve">                    50110001     Biologické implantáty (sk.507)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</si>
  <si>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</si>
  <si>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</si>
  <si>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</si>
  <si>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</si>
  <si>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</si>
  <si>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</si>
  <si>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</si>
  <si>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</si>
  <si>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</si>
  <si>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</si>
  <si>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</si>
  <si>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</si>
  <si>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</si>
  <si>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</si>
  <si>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</si>
  <si>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</si>
  <si>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</si>
  <si>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</si>
  <si>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</si>
  <si>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</si>
  <si>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</si>
  <si>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</si>
  <si>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</si>
  <si>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</si>
  <si>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</si>
  <si>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</si>
  <si>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</si>
  <si>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</si>
  <si>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</si>
  <si>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50115089     ZPr - katetry PICC/MIDLINE (Z554)</t>
  </si>
  <si>
    <t xml:space="preserve">                    50115090     ZPr - zubolékařský materiál (Z509)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</si>
  <si>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</si>
  <si>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</si>
  <si>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</si>
  <si>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</si>
  <si>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</si>
  <si>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</si>
  <si>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</si>
  <si>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</si>
  <si>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</si>
  <si>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</si>
  <si>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</si>
  <si>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</si>
  <si>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</si>
  <si>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</si>
  <si>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</si>
  <si>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</si>
  <si>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</si>
  <si>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</si>
  <si>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</si>
  <si>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</si>
  <si>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</si>
  <si>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</si>
  <si>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</si>
  <si>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</si>
  <si>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</si>
  <si>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</si>
  <si>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</si>
  <si>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</si>
  <si>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</si>
  <si>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</si>
  <si>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</si>
  <si>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</si>
  <si>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</si>
  <si>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</si>
  <si>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</si>
  <si>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</si>
  <si>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</si>
  <si>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</si>
  <si>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</si>
  <si>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</si>
  <si>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</si>
  <si>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</si>
  <si>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</si>
  <si>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</si>
  <si>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</si>
  <si>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</si>
  <si>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</si>
  <si>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</si>
  <si>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</si>
  <si>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</si>
  <si>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</si>
  <si>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</si>
  <si>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</si>
  <si>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</si>
  <si>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</si>
  <si>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</si>
  <si>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</si>
  <si>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</si>
  <si>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</si>
  <si>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</si>
  <si>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</si>
  <si>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</si>
  <si>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</si>
  <si>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</si>
  <si>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</si>
  <si>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</si>
  <si>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</si>
  <si>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</si>
  <si>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</si>
  <si>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</si>
  <si>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</si>
  <si>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</si>
  <si>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</si>
  <si>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</si>
  <si>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</si>
  <si>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</si>
  <si>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</si>
  <si>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</si>
  <si>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</si>
  <si>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</si>
  <si>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</si>
  <si>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</si>
  <si>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</si>
  <si>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</si>
  <si>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</si>
  <si>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</si>
  <si>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</si>
  <si>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</si>
  <si>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</si>
  <si>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</si>
  <si>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</si>
  <si>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</si>
  <si>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</si>
  <si>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</si>
  <si>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</si>
  <si>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</si>
  <si>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</si>
  <si>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</si>
  <si>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</si>
  <si>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</si>
  <si>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</si>
  <si>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</si>
  <si>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</si>
  <si>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</si>
  <si>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</si>
  <si>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</si>
  <si>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</si>
  <si>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</si>
  <si>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</si>
  <si>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</si>
  <si>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</si>
  <si>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</si>
  <si>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</si>
  <si>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</si>
  <si>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</si>
  <si>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</si>
  <si>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</si>
  <si>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</si>
  <si>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</si>
  <si>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</si>
  <si>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</si>
  <si>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</si>
  <si>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</si>
  <si>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</si>
  <si>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</si>
  <si>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54910011     Registrační poplatky - kongresy zahraniční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</si>
  <si>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</si>
  <si>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</si>
  <si>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</si>
  <si>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</si>
  <si>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</si>
  <si>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</si>
  <si>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</si>
  <si>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</si>
  <si>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</si>
  <si>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</si>
  <si>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</si>
  <si>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</si>
  <si>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</si>
  <si>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</si>
  <si>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</si>
  <si>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</si>
  <si>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</si>
  <si>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</si>
  <si>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</si>
  <si>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</si>
  <si>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</si>
  <si>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</si>
  <si>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</si>
  <si>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</si>
  <si>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</si>
  <si>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</si>
  <si>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</si>
  <si>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</si>
  <si>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</si>
  <si>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</si>
  <si>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</si>
  <si>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</si>
  <si>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</si>
  <si>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</si>
  <si>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</si>
  <si>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</si>
  <si>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</si>
  <si>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</si>
  <si>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</si>
  <si>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</si>
  <si>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</si>
  <si>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</si>
  <si>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</si>
  <si>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</si>
  <si>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</si>
  <si>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</si>
  <si>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</si>
  <si>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</si>
  <si>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</si>
  <si>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</si>
  <si>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</si>
  <si>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</si>
  <si>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</si>
  <si>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</si>
  <si>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</si>
  <si>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</si>
  <si>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</si>
  <si>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</si>
  <si>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</si>
  <si>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</si>
  <si>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</si>
  <si>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</si>
  <si>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</si>
  <si>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</si>
  <si>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</si>
  <si>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</si>
  <si>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</si>
  <si>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</si>
  <si>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</si>
  <si>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</si>
  <si>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</si>
  <si>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</si>
  <si>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</si>
  <si>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</si>
  <si>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</si>
  <si>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</si>
  <si>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</si>
  <si>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</si>
  <si>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</si>
  <si>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</si>
  <si>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</si>
  <si>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</si>
  <si>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</si>
  <si>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</si>
  <si>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</si>
  <si>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</si>
  <si>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</si>
  <si>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</si>
  <si>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</si>
  <si>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</si>
  <si>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</si>
  <si>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</si>
  <si>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50</t>
  </si>
  <si>
    <t>KCHIR: Kardiochirurgická klinika</t>
  </si>
  <si>
    <t>SumaKL</t>
  </si>
  <si>
    <t>50113001 - léky - paušál (LEK)</t>
  </si>
  <si>
    <t>mezeraKL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</si>
  <si>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</si>
  <si>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</si>
  <si>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</si>
  <si>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</si>
  <si>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</si>
  <si>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</si>
  <si>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</si>
  <si>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</si>
  <si>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</si>
  <si>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KCHIR: Kardiochirurgická klinika Celkem</t>
  </si>
  <si>
    <t>mezeraNS</t>
  </si>
  <si>
    <t>5011</t>
  </si>
  <si>
    <t>KCHIR: lůžkové oddělení 50</t>
  </si>
  <si>
    <t>SumaNS</t>
  </si>
  <si>
    <t>KCHIR: lůžkové oddělení 50 Celkem</t>
  </si>
  <si>
    <t>5021</t>
  </si>
  <si>
    <t>KCHIR: ambulance</t>
  </si>
  <si>
    <t>KCHIR: ambulance Celkem</t>
  </si>
  <si>
    <t>5031</t>
  </si>
  <si>
    <t>KCHIR: JIP 50B</t>
  </si>
  <si>
    <t>KCHIR: JIP 50B Celkem</t>
  </si>
  <si>
    <t>5062</t>
  </si>
  <si>
    <t>KCHIR: operační sál - lokální</t>
  </si>
  <si>
    <t>KCHIR: operační sál - lokální Celkem</t>
  </si>
  <si>
    <t>5001</t>
  </si>
  <si>
    <t>KCHIR: vedení klinického pracoviště</t>
  </si>
  <si>
    <t>KCHIR: vedení klinického pracoviště Celkem</t>
  </si>
  <si>
    <t>5071</t>
  </si>
  <si>
    <t>KCHIR: PICC tým</t>
  </si>
  <si>
    <t>KCHIR: PICC tým Celkem</t>
  </si>
  <si>
    <t>léky - paušál (LEK)</t>
  </si>
  <si>
    <t>O</t>
  </si>
  <si>
    <t>SINUPRET</t>
  </si>
  <si>
    <t>GTT 1X100ML</t>
  </si>
  <si>
    <t>ACC INJEKT</t>
  </si>
  <si>
    <t>INJ SOL 5X3ML/300MG</t>
  </si>
  <si>
    <t>ACIDUM FOLICUM LÉČIVA</t>
  </si>
  <si>
    <t>10MG TBL OBD 45</t>
  </si>
  <si>
    <t>ADRENALIN LECIVA</t>
  </si>
  <si>
    <t>INJ 5X1ML/1MG</t>
  </si>
  <si>
    <t>AESCIN-TEVA</t>
  </si>
  <si>
    <t>POR TBL ENT 90X20MG</t>
  </si>
  <si>
    <t>P</t>
  </si>
  <si>
    <t>AGEN 10</t>
  </si>
  <si>
    <t>POR TBL NOB 30X10MG</t>
  </si>
  <si>
    <t>POR TBL NOB 90X10MG</t>
  </si>
  <si>
    <t>AGEN 5</t>
  </si>
  <si>
    <t>POR TBL NOB 90X5MG</t>
  </si>
  <si>
    <t>ALDACTONE-AMPULE</t>
  </si>
  <si>
    <t>INJ 10X10ML/200MG</t>
  </si>
  <si>
    <t>AMBROBENE</t>
  </si>
  <si>
    <t>INJ 5X2ML/15MG</t>
  </si>
  <si>
    <t>AMBROBENE 7.5MG/ML</t>
  </si>
  <si>
    <t>SOL 1X100ML</t>
  </si>
  <si>
    <t>SOL 1X40ML</t>
  </si>
  <si>
    <t>AMIODARON HAMELN</t>
  </si>
  <si>
    <t>50MG/ML INJ/INF CNC SOL 10X3ML</t>
  </si>
  <si>
    <t>AMPICILIN BBP</t>
  </si>
  <si>
    <t>1G INJ/INF PLV SOL 10</t>
  </si>
  <si>
    <t>ANOPYRIN</t>
  </si>
  <si>
    <t>100MG TBL NOB 60(6X10)</t>
  </si>
  <si>
    <t>ANOPYRIN 100MG</t>
  </si>
  <si>
    <t>TBL 20X100MG</t>
  </si>
  <si>
    <t>APAURIN</t>
  </si>
  <si>
    <t>INJ 10X2ML/10MG</t>
  </si>
  <si>
    <t>AQUA PRO INIECTIONE ARDEAPHARMA</t>
  </si>
  <si>
    <t>100% PAR LQF 10X250ML</t>
  </si>
  <si>
    <t>ARDEAELYTOSOL CONC. KALIUMCHLORID 7,45%</t>
  </si>
  <si>
    <t>INF SOL 10X200ML</t>
  </si>
  <si>
    <t>ARDEAELYTOSOL CONC. NATRIUMHYDROGENKARBONÁT 4,2%</t>
  </si>
  <si>
    <t>42MG/ML INF CNC SOL 20X80ML</t>
  </si>
  <si>
    <t>ARDUAN</t>
  </si>
  <si>
    <t>INJ SIC 25X4MG+2ML</t>
  </si>
  <si>
    <t>ATROVENT 0.025%</t>
  </si>
  <si>
    <t>INH SOL 1X20ML</t>
  </si>
  <si>
    <t>BACLOFEN</t>
  </si>
  <si>
    <t>TBL 50X10MG</t>
  </si>
  <si>
    <t>BERODUAL N</t>
  </si>
  <si>
    <t>INH SOL PSS 200DÁV</t>
  </si>
  <si>
    <t>BETALOC</t>
  </si>
  <si>
    <t>1MG/ML INJ SOL 5X5ML</t>
  </si>
  <si>
    <t>Biopron FORTE tob.60</t>
  </si>
  <si>
    <t>Biopron9 tob.60+20</t>
  </si>
  <si>
    <t>BISOPROLOL MYLAN 2,5 MG</t>
  </si>
  <si>
    <t>2,5MG TBL FLM 30</t>
  </si>
  <si>
    <t>BISOPROLOL MYLAN 5 MG</t>
  </si>
  <si>
    <t>5MG TBL FLM 30</t>
  </si>
  <si>
    <t>POR TBL FLM 100X5MG</t>
  </si>
  <si>
    <t>BRILIQUE 90 MG</t>
  </si>
  <si>
    <t>POR TBL FLM 56X90MG</t>
  </si>
  <si>
    <t>BURONIL 25 MG</t>
  </si>
  <si>
    <t>POR TBL OBD 50X25MG</t>
  </si>
  <si>
    <t>CALCII CARBONICI 0,5 TBL. MEDICAMENTA</t>
  </si>
  <si>
    <t>POR TBL NOB 100X0.5GM</t>
  </si>
  <si>
    <t>0,5G TBL NOB 50</t>
  </si>
  <si>
    <t>CALCIUM GLUCONICUM 10% B.BRAUN</t>
  </si>
  <si>
    <t>INJ SOL 20X10ML</t>
  </si>
  <si>
    <t>CARVESAN 25</t>
  </si>
  <si>
    <t>POR TBL NOB 30X25MG</t>
  </si>
  <si>
    <t>CAVINTON</t>
  </si>
  <si>
    <t>CEZERA 5 MG</t>
  </si>
  <si>
    <t>POR TBL FLM 30X5MG</t>
  </si>
  <si>
    <t>CITALEC</t>
  </si>
  <si>
    <t>20MG TBL FLM 60</t>
  </si>
  <si>
    <t>CLARINASE REPETABS</t>
  </si>
  <si>
    <t>POR TBL PRO 14 II</t>
  </si>
  <si>
    <t>CODEIN SLOVAKOFARMA 30MG</t>
  </si>
  <si>
    <t>TBL 10X30MG-BLISTR</t>
  </si>
  <si>
    <t>COLCHICUM-DISPERT</t>
  </si>
  <si>
    <t>POR TBL OBD 20X500RG</t>
  </si>
  <si>
    <t>CONTROLOC</t>
  </si>
  <si>
    <t>40MG TBL ENT 100 I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</si>
  <si>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</si>
  <si>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</si>
  <si>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</si>
  <si>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</si>
  <si>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</si>
  <si>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</si>
  <si>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</si>
  <si>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NOB60X200MG</t>
  </si>
  <si>
    <t>CORVATON FORTE</t>
  </si>
  <si>
    <t>TBL 30X4MG</t>
  </si>
  <si>
    <t>Deca durabolin 50mg amp.1x1ml - MIMOŘÁDNÝ DOVOZ!!</t>
  </si>
  <si>
    <t>DEGAN</t>
  </si>
  <si>
    <t>INJ 50X2ML/10MG</t>
  </si>
  <si>
    <t>DEPREX LÉČIVA</t>
  </si>
  <si>
    <t>POR CPS DUR 30X20MG</t>
  </si>
  <si>
    <t>DETRALEX</t>
  </si>
  <si>
    <t>POR TBL FLM 120X500MG</t>
  </si>
  <si>
    <t>DEXAMED</t>
  </si>
  <si>
    <t>INJ 10X2ML/8MG</t>
  </si>
  <si>
    <t>DHC CONTINUS 60 MG</t>
  </si>
  <si>
    <t>PORTBLRET60X60MG B</t>
  </si>
  <si>
    <t>DIAZEPAM SLOVAKOFARMA</t>
  </si>
  <si>
    <t>10MG TBL NOB 20(1X20)</t>
  </si>
  <si>
    <t>5MG TBL NOB 20(1X20)</t>
  </si>
  <si>
    <t>DICLOFENAC DUO PHARMASWISS</t>
  </si>
  <si>
    <t>75MG CPS RDR 30 I</t>
  </si>
  <si>
    <t>DICYNONE 250</t>
  </si>
  <si>
    <t>INJ SOL 4X2ML/250MG</t>
  </si>
  <si>
    <t>DIGOXIN 0.125 LECIVA</t>
  </si>
  <si>
    <t>TBL 30X0.125MG</t>
  </si>
  <si>
    <t>DIPIDOLOR</t>
  </si>
  <si>
    <t>7,5MG/ML INJ SOL 5X2ML</t>
  </si>
  <si>
    <t>DOPEGYT</t>
  </si>
  <si>
    <t>TBL 50X250MG</t>
  </si>
  <si>
    <t>DUPHALAC</t>
  </si>
  <si>
    <t>667MG/ML POR SOL 1X500ML IV</t>
  </si>
  <si>
    <t>DZ OCTENISEPT drm. sol. 250 ml</t>
  </si>
  <si>
    <t>DRM SOL 1X250ML</t>
  </si>
  <si>
    <t>DZ TRIXO 100 ML</t>
  </si>
  <si>
    <t>DZ TRIXO LIND 500ML</t>
  </si>
  <si>
    <t>ENDIARON</t>
  </si>
  <si>
    <t>250MG TBL FLM 40</t>
  </si>
  <si>
    <t>ENTRESTO</t>
  </si>
  <si>
    <t>49MG/51MG TBL FLM 56</t>
  </si>
  <si>
    <t>EPHEDRIN BIOTIKA</t>
  </si>
  <si>
    <t>INJ SOL 10X1ML/50MG</t>
  </si>
  <si>
    <t>ERDOMED</t>
  </si>
  <si>
    <t>POR CPS DUR 60X300MG</t>
  </si>
  <si>
    <t>ERDOMED 300MG</t>
  </si>
  <si>
    <t>CPS 20X300MG</t>
  </si>
  <si>
    <t>Espumisan cps.100x40mg-blistr</t>
  </si>
  <si>
    <t>0057585</t>
  </si>
  <si>
    <t>EUPHYLLIN CR N 200</t>
  </si>
  <si>
    <t>200MG CPS PRO 50</t>
  </si>
  <si>
    <t>EUTHYROX 50</t>
  </si>
  <si>
    <t>TBL 100X50RG</t>
  </si>
  <si>
    <t>EXCIPIAL U LIPOLOTIO</t>
  </si>
  <si>
    <t>DRM EML 1X200ML</t>
  </si>
  <si>
    <t>EZEN</t>
  </si>
  <si>
    <t>10MG TBL NOB 30</t>
  </si>
  <si>
    <t>FENISTIL</t>
  </si>
  <si>
    <t>1MG/G GEL 1X50G</t>
  </si>
  <si>
    <t>FERRLECIT</t>
  </si>
  <si>
    <t>INJ SOL 6X5ML/62.5MG</t>
  </si>
  <si>
    <t>FLUMAZENIL Accord  - mimořádný dovoz</t>
  </si>
  <si>
    <t>0,1MG/ML INJ SOL 5X5ML/0,5mg</t>
  </si>
  <si>
    <t>FLUMAZENIL PHARMASELECT</t>
  </si>
  <si>
    <t>0,1MG/ML INJ SOL+INF CNC SOL 5X5ML</t>
  </si>
  <si>
    <t>FRAXIPARINE</t>
  </si>
  <si>
    <t>INJ SOL 10X0.3ML</t>
  </si>
  <si>
    <t>INJ SOL 10X1ML</t>
  </si>
  <si>
    <t>INJ SOL 10X0.8ML</t>
  </si>
  <si>
    <t>INJ SOL 10X0.6ML</t>
  </si>
  <si>
    <t>INJ SOL 10X0.4ML</t>
  </si>
  <si>
    <t>FRAXIPARINE FORTE</t>
  </si>
  <si>
    <t>INJ 10X0.8ML/15.2KU</t>
  </si>
  <si>
    <t>FURORESE 40</t>
  </si>
  <si>
    <t>TBL 100X40MG</t>
  </si>
  <si>
    <t>FUROSEMID BBP (FORTE)</t>
  </si>
  <si>
    <t>12,5MG/ML INJ SOL 10X10ML</t>
  </si>
  <si>
    <t>FUROSEMID HAMELN</t>
  </si>
  <si>
    <t>10MG/ML INJ SOL 10X2ML</t>
  </si>
  <si>
    <t>GELASPAN 4% EBI20x500 ml</t>
  </si>
  <si>
    <t>INF SOL20X500ML VAK</t>
  </si>
  <si>
    <t>GLUKÓZA 10 BRAUN</t>
  </si>
  <si>
    <t>INF SOL 10X500ML-PE</t>
  </si>
  <si>
    <t>GLUKÓZA 40 BRAUN</t>
  </si>
  <si>
    <t>400MG/ML INF SOL 10X500ML</t>
  </si>
  <si>
    <t>GLUKÓZA 5 BRAUN</t>
  </si>
  <si>
    <t>INF SOL 20X100ML-PE</t>
  </si>
  <si>
    <t>GUTTALAX</t>
  </si>
  <si>
    <t>POR GTT SOL 1X30ML</t>
  </si>
  <si>
    <t>HALOPERIDOL DECANOAT</t>
  </si>
  <si>
    <t>INJ 5X1ML/50MG</t>
  </si>
  <si>
    <t>HELICID 20 ZENTIVA</t>
  </si>
  <si>
    <t>POR CPS ETD 90X20MG</t>
  </si>
  <si>
    <t>HEMINEVRIN 192 MG</t>
  </si>
  <si>
    <t>POR CPS MOL 100X192MG (dříve název 300mg!)</t>
  </si>
  <si>
    <t>HIRUDOID</t>
  </si>
  <si>
    <t>DRM GEL 1X40GM</t>
  </si>
  <si>
    <t>DRM CRM 1X40GM</t>
  </si>
  <si>
    <t>HUMULIN R 100 M.J./ML</t>
  </si>
  <si>
    <t>INJ 1X10ML/1KU</t>
  </si>
  <si>
    <t>HYDROCORTISON M LECIVA</t>
  </si>
  <si>
    <t>UNG 10GM 1%</t>
  </si>
  <si>
    <t>HYDROCORTISON VUAB 100 MG</t>
  </si>
  <si>
    <t>INJ PLV SOL 1X100MG</t>
  </si>
  <si>
    <t>HYLAK FORTE</t>
  </si>
  <si>
    <t>POR SOL 100ML</t>
  </si>
  <si>
    <t>CHLORID SODNÝ 0,9% BRAUN</t>
  </si>
  <si>
    <t>INF SOL 10X250MLPELAH</t>
  </si>
  <si>
    <t>INF SOL 20X100MLPELAH</t>
  </si>
  <si>
    <t>INF SOL 10X1000MLPLAH</t>
  </si>
  <si>
    <t>INF SOL 10X500MLPELAH</t>
  </si>
  <si>
    <t>IBALGIN 200</t>
  </si>
  <si>
    <t>200MG TBL FLM 24</t>
  </si>
  <si>
    <t>IBALGIN KRÉM 100G</t>
  </si>
  <si>
    <t>DRM CRM 1X100GM</t>
  </si>
  <si>
    <t>IBUMAX 200 MG</t>
  </si>
  <si>
    <t>POR TBL FLM 30X200MG</t>
  </si>
  <si>
    <t>IBUPROFEN B. BRAUN 600MG</t>
  </si>
  <si>
    <t xml:space="preserve"> INF SOL 10X100ML</t>
  </si>
  <si>
    <t>INDAP</t>
  </si>
  <si>
    <t>CPS 30X2.5MG</t>
  </si>
  <si>
    <t>INTEGRILIN 2MG/ML</t>
  </si>
  <si>
    <t>INJ SOL 1X10ML/20MG</t>
  </si>
  <si>
    <t>ISOKET LOSUNG 0.1% PRO INFUS.</t>
  </si>
  <si>
    <t>INJ PRO INF 10X10ML</t>
  </si>
  <si>
    <t>ISOKET SPRAY</t>
  </si>
  <si>
    <t>SPR 1X12.4GM(=15ML)</t>
  </si>
  <si>
    <t>ISOLYTE  FFX - VAK</t>
  </si>
  <si>
    <t>INF SOL 10X1000ML Freeflex</t>
  </si>
  <si>
    <t>ISOPRINOSINE</t>
  </si>
  <si>
    <t>POR TBL NOB 50X500MG</t>
  </si>
  <si>
    <t>JARDIANCE 10 MG</t>
  </si>
  <si>
    <t>POR TBL FLM 30X1X10MG</t>
  </si>
  <si>
    <t>KALIUMCHLORID 7.45% BRAUN</t>
  </si>
  <si>
    <t>INF CNC SOL 20X100ML</t>
  </si>
  <si>
    <t>KALNORMIN</t>
  </si>
  <si>
    <t>POR TBL PRO 30X1GM</t>
  </si>
  <si>
    <t>KANAVIT</t>
  </si>
  <si>
    <t>20MG/ML POR GTT EML 1X5ML</t>
  </si>
  <si>
    <t>KINITO</t>
  </si>
  <si>
    <t>50MG TBL FLM 40(2X20)</t>
  </si>
  <si>
    <t>KL BALS.VISNEVSKI 100G</t>
  </si>
  <si>
    <t>KL ETHANOL.C.BENZINO 150G</t>
  </si>
  <si>
    <t>KL ETHER 180G</t>
  </si>
  <si>
    <t>KL SOL.HYD.PEROX.3% 10G</t>
  </si>
  <si>
    <t>KL TBL MAGN.LACT 0,5G+B6 0,02G, 100TBL</t>
  </si>
  <si>
    <t>LEXAURIN 3</t>
  </si>
  <si>
    <t>3MG TBL NOB 30</t>
  </si>
  <si>
    <t>LOPERON CPS</t>
  </si>
  <si>
    <t>POR CPS DUR 10X2MG</t>
  </si>
  <si>
    <t>MAGNESII LACTICI 0,5 TBL. MEDICAMENTA</t>
  </si>
  <si>
    <t>TBL NOB 100X0,5GM</t>
  </si>
  <si>
    <t>MAGNESIUM SULFATE KALCEKS</t>
  </si>
  <si>
    <t>100MG/ML INJ/INF SOL 5X10ML</t>
  </si>
  <si>
    <t>200MG/ML INJ/INF SOL 5X10ML</t>
  </si>
  <si>
    <t>MAGNETRANS 375mg 50 tyčinek granulátu</t>
  </si>
  <si>
    <t>MAGNOSOLV</t>
  </si>
  <si>
    <t>365MG POR GRA SOL SCC 30</t>
  </si>
  <si>
    <t>MESOCAIN</t>
  </si>
  <si>
    <t>GEL 1X20GM</t>
  </si>
  <si>
    <t>MIDAZOLAM ACCORD 1 MG/ML</t>
  </si>
  <si>
    <t>INJ+INF SOL 10X5ML</t>
  </si>
  <si>
    <t>MIDAZOLAM ACCORD 5 MG/ML</t>
  </si>
  <si>
    <t>INJ+INF SOL 10X1ML</t>
  </si>
  <si>
    <t>MIRTAZAPIN SANDOZ</t>
  </si>
  <si>
    <t>30MG TBL FLM 30</t>
  </si>
  <si>
    <t>MONO MACK DEPOT</t>
  </si>
  <si>
    <t>POR TBL PRO 28X100MG</t>
  </si>
  <si>
    <t>MORPHIN BIOTIKA 1%</t>
  </si>
  <si>
    <t>INJ 10X1ML/10MG</t>
  </si>
  <si>
    <t>NAC AL</t>
  </si>
  <si>
    <t>600MG TBL EFF 20(2X10)</t>
  </si>
  <si>
    <t>NAC AL 600 ŠUMIVÉ TABLETY</t>
  </si>
  <si>
    <t>POR TBL EFF20X600MG</t>
  </si>
  <si>
    <t>POR TBL EFF 50X600MG</t>
  </si>
  <si>
    <t>NALBUPHIN ORPHA</t>
  </si>
  <si>
    <t>INJ SOL 10X2ML</t>
  </si>
  <si>
    <t>NALGESIN S</t>
  </si>
  <si>
    <t>275MG TBL FLM 40X1 II</t>
  </si>
  <si>
    <t>NEODOLPASSE</t>
  </si>
  <si>
    <t>75MG/30MG INF SOL 10X250ML</t>
  </si>
  <si>
    <t>NEUROL 0.25</t>
  </si>
  <si>
    <t>TBL 30X0.25MG</t>
  </si>
  <si>
    <t>NEUROMULTIVIT</t>
  </si>
  <si>
    <t>POR TBL FLM 20</t>
  </si>
  <si>
    <t>NORADRENALIN LECIVA</t>
  </si>
  <si>
    <t>NOVALGIN</t>
  </si>
  <si>
    <t>INJ 10X2ML/1000MG</t>
  </si>
  <si>
    <t>500MG TBL FLM 50</t>
  </si>
  <si>
    <t>500MG TBL FLM 20</t>
  </si>
  <si>
    <t>INJ 5X5ML/2500MG</t>
  </si>
  <si>
    <t>NOVORAPID 100 U/ML</t>
  </si>
  <si>
    <t>INJ SOL 1X10ML</t>
  </si>
  <si>
    <t>ONDANSETRON B. BRAUN 2 MG/ML</t>
  </si>
  <si>
    <t>INJ SOL 20X4ML/8MG LDPE</t>
  </si>
  <si>
    <t>PARALEN 500</t>
  </si>
  <si>
    <t>POR TBL NOB 24X500MG</t>
  </si>
  <si>
    <t>PARALEN 500 TBL 12</t>
  </si>
  <si>
    <t>500MG TBL NOB 12</t>
  </si>
  <si>
    <t>PENTILIN</t>
  </si>
  <si>
    <t>20MG/ML INJ/INF SOL 5X5ML</t>
  </si>
  <si>
    <t>Peroxid vodíku 3% 100 ml</t>
  </si>
  <si>
    <t>20% DPH</t>
  </si>
  <si>
    <t>PREDNISON 20 LECIVA</t>
  </si>
  <si>
    <t>TBL 20X20MG(BLISTR)</t>
  </si>
  <si>
    <t>PREGABALIN SANDOZ 300 MG</t>
  </si>
  <si>
    <t>POR CPS DUR 56X300MG</t>
  </si>
  <si>
    <t>PRESTARIUM NEO</t>
  </si>
  <si>
    <t>POR TBL FLM 90X5MG</t>
  </si>
  <si>
    <t>PRESTARIUM NEO FORTE</t>
  </si>
  <si>
    <t>POR TBL FLM 90X10MG</t>
  </si>
  <si>
    <t>PROPOFOL 1% MCT/LCT FRESENIUS</t>
  </si>
  <si>
    <t>INJ EML 5X20ML</t>
  </si>
  <si>
    <t>PROSTAVASIN</t>
  </si>
  <si>
    <t>INJ SIC 10X20RG</t>
  </si>
  <si>
    <t>PROTEVASC 35 MG TABLETY S PRODLOUŽENÝM UVOLŇOVÁNÍM</t>
  </si>
  <si>
    <t>POR TBL PRO 60X35MG</t>
  </si>
  <si>
    <t>QUAMATEL</t>
  </si>
  <si>
    <t>INJ SIC 5X20MG+SOLV</t>
  </si>
  <si>
    <t>RINGERFUNDIN B.BRAUN</t>
  </si>
  <si>
    <t>INF SOL10X1000ML PE</t>
  </si>
  <si>
    <t>RINGERUV ROZTOK BRAUN</t>
  </si>
  <si>
    <t>INF 10X500ML(LDPE)</t>
  </si>
  <si>
    <t>ROSUMOP 40 MG</t>
  </si>
  <si>
    <t>POR TBL FLM 30X40MG</t>
  </si>
  <si>
    <t>SOLU-MEDROL</t>
  </si>
  <si>
    <t>INJ SIC 1X40MG+1ML</t>
  </si>
  <si>
    <t>SORBIFER DURULES</t>
  </si>
  <si>
    <t>POR TBL FLM 100X100MG</t>
  </si>
  <si>
    <t>SPECIES UROLOGICAE PLANTA LEROS</t>
  </si>
  <si>
    <t>SPC 20X1.5GM(SÁČKY)</t>
  </si>
  <si>
    <t>SUFENTANIL TORREX 50MCG/ML</t>
  </si>
  <si>
    <t>INJ SOL 5X5ML (250rg)</t>
  </si>
  <si>
    <t>SUPP.GLYCERINI SANOVA Glycerín.čípky Extra 3g 10ks</t>
  </si>
  <si>
    <t>Suppositoria Glyc.Sanova Classic 2g</t>
  </si>
  <si>
    <t>SUPPOSITORIA GLYCERINI IPSEN</t>
  </si>
  <si>
    <t>1,81G SUP 10</t>
  </si>
  <si>
    <t>SYMBICORT 160 MIKROGRAMŮ/4,5 MIKROGRAMU</t>
  </si>
  <si>
    <t>160MCG/4,5MCG/DÁV INH SUS PSS 1X120DÁV</t>
  </si>
  <si>
    <t>TACHYBEN I.V. 25 MG INJEKČNÍ ROZTOK</t>
  </si>
  <si>
    <t>INJ SOL 5X5ML/25MG</t>
  </si>
  <si>
    <t>TANTUM VERDE</t>
  </si>
  <si>
    <t>1,5MG/ML GGR 240 ML</t>
  </si>
  <si>
    <t>1,5MG/ML GGR 120ML</t>
  </si>
  <si>
    <t>TIAPRIDAL</t>
  </si>
  <si>
    <t>INJ SOL 12X2ML/100MG</t>
  </si>
  <si>
    <t>TORECAN</t>
  </si>
  <si>
    <t>INJ 5X1ML/6.5MG</t>
  </si>
  <si>
    <t>TRIPLIXAM 10 MG/2,5 MG/5 MG</t>
  </si>
  <si>
    <t>POR TBL FLM 90</t>
  </si>
  <si>
    <t>TRIPLIXAM 5 MG/1,25 MG/5 MG</t>
  </si>
  <si>
    <t>POR TBL FLM 30</t>
  </si>
  <si>
    <t>TRITACE 1,25 MG</t>
  </si>
  <si>
    <t>POR TBL NOB 20X1.25MG</t>
  </si>
  <si>
    <t>TRITACE 5</t>
  </si>
  <si>
    <t>TBL 30X5MG</t>
  </si>
  <si>
    <t>TRITTICO AC 150</t>
  </si>
  <si>
    <t>TBL RET 60X150MG</t>
  </si>
  <si>
    <t>TULIP 40 MG</t>
  </si>
  <si>
    <t>POR TBL FLM 90X40MG</t>
  </si>
  <si>
    <t>VENTOLIN</t>
  </si>
  <si>
    <t>5MG/ML INH SOL 1X20ML</t>
  </si>
  <si>
    <t>VENTOLIN INHALER N</t>
  </si>
  <si>
    <t>100MCG/DÁV INH SUS PSS 200DÁV</t>
  </si>
  <si>
    <t>VEROSPIRON</t>
  </si>
  <si>
    <t>TBL 100X25MG</t>
  </si>
  <si>
    <t>VESSEL DUE F</t>
  </si>
  <si>
    <t>600SU INJ SOL 10X2ML</t>
  </si>
  <si>
    <t>VIGANTOL</t>
  </si>
  <si>
    <t>0,5MG/ML POR GTT SOL 1X10ML</t>
  </si>
  <si>
    <t>XARELTO 10 MG</t>
  </si>
  <si>
    <t>POR TBL FLM 30X10MG</t>
  </si>
  <si>
    <t>XARELTO 20 MG</t>
  </si>
  <si>
    <t>POR TBL FLM 28X20MG</t>
  </si>
  <si>
    <t>XORIMAX</t>
  </si>
  <si>
    <t>500MG TBL FLM 14</t>
  </si>
  <si>
    <t>ZALDIAR</t>
  </si>
  <si>
    <t>37,5MG/325MG TBL FLM 30X1</t>
  </si>
  <si>
    <t>ZOLPIDEM MYLAN</t>
  </si>
  <si>
    <t>POR TBL FLM 50X10MG</t>
  </si>
  <si>
    <t>léky - krev.deriváty ZUL (TO)</t>
  </si>
  <si>
    <t>HAEMOCOMPLETTAN P</t>
  </si>
  <si>
    <t>20MG/ML INJ/INF PLV SOL 1X1000MG</t>
  </si>
  <si>
    <t>léky - antibiotika (LEK)</t>
  </si>
  <si>
    <t>AMOKSIKLAV 1 G</t>
  </si>
  <si>
    <t>POR TBL FLM 21X1GM</t>
  </si>
  <si>
    <t>AMOKSIKLAV 1.2GM</t>
  </si>
  <si>
    <t>INJ SIC 5X1.2GM</t>
  </si>
  <si>
    <t>AMOKSIKLAV 600 MG</t>
  </si>
  <si>
    <t>INJ PLV SOL 5X600MG</t>
  </si>
  <si>
    <t>AMPICILLIN AND SULBACTAM IBI 1 G + 500 MG PRÁŠEK P</t>
  </si>
  <si>
    <t>INJ PLV SOL 10X1G+500MG/LAH</t>
  </si>
  <si>
    <t>AZEPO 1 G</t>
  </si>
  <si>
    <t>INJ+INF PLV SOL 10X1GM</t>
  </si>
  <si>
    <t>BISEPTOL 480</t>
  </si>
  <si>
    <t>INJ 10X5ML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</si>
  <si>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</si>
  <si>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</si>
  <si>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</si>
  <si>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</si>
  <si>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</si>
  <si>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</si>
  <si>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CLARITROMICINA HIKMA 500mg-mimoř.dovoz</t>
  </si>
  <si>
    <t>500MG INF PLV 10</t>
  </si>
  <si>
    <t>DOXYBENE 200 MG TABLETY</t>
  </si>
  <si>
    <t>POR TBL NOB10X200MG</t>
  </si>
  <si>
    <t>DOXYHEXAL 200 TABS</t>
  </si>
  <si>
    <t>TBL 10X200MG</t>
  </si>
  <si>
    <t>FUROLIN TABLETY</t>
  </si>
  <si>
    <t>POR TBL NOB 30X100MG</t>
  </si>
  <si>
    <t>OSPEN 1000</t>
  </si>
  <si>
    <t>TBL OBD 30X1000KU</t>
  </si>
  <si>
    <t>PIPERACILLIN/TAZOBACTAM KABI 4 G/0,5 G</t>
  </si>
  <si>
    <t>INF PLV SOL 10X4.5GM</t>
  </si>
  <si>
    <t>SUMETROLIM</t>
  </si>
  <si>
    <t>TBL 20X480MG</t>
  </si>
  <si>
    <t>Carbo medicinalis PharmaSwiss tbl.20</t>
  </si>
  <si>
    <t>ABILIFY 10 MG</t>
  </si>
  <si>
    <t>POR TBL NOB 28X10MG</t>
  </si>
  <si>
    <t>ACIDUM ASCORBICUM BBP</t>
  </si>
  <si>
    <t>100MG/ML INJ SOL 5X5ML</t>
  </si>
  <si>
    <t>ALGIFEN NEO</t>
  </si>
  <si>
    <t>POR GTT SOL 1X50ML</t>
  </si>
  <si>
    <t>ALMIRAL</t>
  </si>
  <si>
    <t>INJ 10X3ML/75MG</t>
  </si>
  <si>
    <t>100% PAR LQF 10X500ML</t>
  </si>
  <si>
    <t>ARDEAELYTOSOL CONC. NA.HYDR.CARB. 8,4%</t>
  </si>
  <si>
    <t>84MG/ML INF CNC SOL 20X80ML</t>
  </si>
  <si>
    <t>ARDEAELYTOSOL L-ARGININCHL.21%</t>
  </si>
  <si>
    <t>INF 1X80ML</t>
  </si>
  <si>
    <t>ARDEAELYTOSOL NA.HYDR.CARB. 8,4%</t>
  </si>
  <si>
    <t>84MG/ML INF CNC SOL 10X200ML</t>
  </si>
  <si>
    <t>ARDEAOSMOSOL MA 20</t>
  </si>
  <si>
    <t>200G/L INF SOL 20X100ML</t>
  </si>
  <si>
    <t>ARIXTRA</t>
  </si>
  <si>
    <t>INJ SOL 10X0.5ML</t>
  </si>
  <si>
    <t>ATROPIN BBP</t>
  </si>
  <si>
    <t>1MG/ML INJ SOL 10X1ML</t>
  </si>
  <si>
    <t>0,5MG/ML INJ SOL 10X1ML</t>
  </si>
  <si>
    <t>AULIN</t>
  </si>
  <si>
    <t>GRA 15X100MG(SACKY)</t>
  </si>
  <si>
    <t>BISOPROLOL MYLAN</t>
  </si>
  <si>
    <t>10MG TBL FLM 30</t>
  </si>
  <si>
    <t>BROMHEXIN - EGIS</t>
  </si>
  <si>
    <t>SOL 1X60ML/120MG</t>
  </si>
  <si>
    <t>BRUFEN RAPID</t>
  </si>
  <si>
    <t>400MG TBL FLM 24 I</t>
  </si>
  <si>
    <t>CALCIUM CHLORATUM BIOTIKA</t>
  </si>
  <si>
    <t>INJ 5X10ML 10%</t>
  </si>
  <si>
    <t>CALCIUM RESONIUM</t>
  </si>
  <si>
    <t>POR+RCT PLV SUS 300GM</t>
  </si>
  <si>
    <t>CARDILAN</t>
  </si>
  <si>
    <t>INJ 10X10ML</t>
  </si>
  <si>
    <t>CARVESAN 6,25</t>
  </si>
  <si>
    <t>POR TBL NOB 100X6,25MG</t>
  </si>
  <si>
    <t>CATAPRESAN 0,15MG INJ-MIMOŘÁDNÝ DOVOZ!!</t>
  </si>
  <si>
    <t>INJ 5X1ML/0.15MG</t>
  </si>
  <si>
    <t>CEREBROLYSIN</t>
  </si>
  <si>
    <t>INJ SOL 5X10ML</t>
  </si>
  <si>
    <t>CITALEC 20 ZENTIVA</t>
  </si>
  <si>
    <t>20MG TBL FLM 30</t>
  </si>
  <si>
    <t>POR TBL NOB30X200MG</t>
  </si>
  <si>
    <t>DEPAKINE CHRONO 500MG(PULENE)</t>
  </si>
  <si>
    <t>TBL RET 30X500MG</t>
  </si>
  <si>
    <t>DEPAKINE INJ 1+1X4ML</t>
  </si>
  <si>
    <t>PSO LQF 400MG/4ML</t>
  </si>
  <si>
    <t>DEXMEDETOMIDINE EVER PHARMA</t>
  </si>
  <si>
    <t>100MCG/ML INF CNC SOL 25X2ML</t>
  </si>
  <si>
    <t>DICLOFENAC AL RETARD</t>
  </si>
  <si>
    <t>TBL OBD 50X100MG</t>
  </si>
  <si>
    <t>DITHIADEN</t>
  </si>
  <si>
    <t>INJ 10X2ML</t>
  </si>
  <si>
    <t>Dobutamin Admeda 250 inf.sol50ml</t>
  </si>
  <si>
    <t>667MG/ML POR SOL 1X200ML IV</t>
  </si>
  <si>
    <t>DZ BRAUNOL 1 L</t>
  </si>
  <si>
    <t>DZ OCTENISEPT 250 ml</t>
  </si>
  <si>
    <t>sprej</t>
  </si>
  <si>
    <t>EBRANTIL 60 RETARD</t>
  </si>
  <si>
    <t>POR CPS PRO 50X60MG</t>
  </si>
  <si>
    <t>EGILOK</t>
  </si>
  <si>
    <t>25MG TBL NOB 60</t>
  </si>
  <si>
    <t>EREVIT 30</t>
  </si>
  <si>
    <t>INJ SOL 5X1ML/30MG</t>
  </si>
  <si>
    <t>EUTHYROX 112 MIKROGRAMŮ</t>
  </si>
  <si>
    <t>112MCG TBL NOB 100 II</t>
  </si>
  <si>
    <t>FLORSALMIN</t>
  </si>
  <si>
    <t>CNC GGR 1X50ML</t>
  </si>
  <si>
    <t>TBL 50X40MG</t>
  </si>
  <si>
    <t>FUROSEMID ACCORD</t>
  </si>
  <si>
    <t>10MG/ML INJ/INF SOL 10X2ML</t>
  </si>
  <si>
    <t>GERATAM 3 G</t>
  </si>
  <si>
    <t>INJ SOL 4X15ML/3GM</t>
  </si>
  <si>
    <t>400MG/ML INF CNC SOL 20X10ML</t>
  </si>
  <si>
    <t>INF SOL 10X250ML-PE</t>
  </si>
  <si>
    <t>HEPARIN LECIVA</t>
  </si>
  <si>
    <t>INJ 1X10ML/50KU</t>
  </si>
  <si>
    <t>IBUPROFEN AL</t>
  </si>
  <si>
    <t>400MG TBL FLM 100</t>
  </si>
  <si>
    <t>IMODIUM</t>
  </si>
  <si>
    <t>2MG CPS DUR 20</t>
  </si>
  <si>
    <t>IMUNOR</t>
  </si>
  <si>
    <t>LYO 4X10MG</t>
  </si>
  <si>
    <t>INJ PROCAINII CHLORATI 0,2% ARD 10x200ml</t>
  </si>
  <si>
    <t>2MG/ML INJ SOL 10X200ML</t>
  </si>
  <si>
    <t>IR  4% Citrate Solution SafeLock 1500 ml</t>
  </si>
  <si>
    <t>IR dialysační rozt.</t>
  </si>
  <si>
    <t>IR  AQUA STERILE OPLACH.1x1000 ml ECOTAINER</t>
  </si>
  <si>
    <t>IR OPLACH BBRAUN</t>
  </si>
  <si>
    <t>IR  AQUA STERILE OPLACH.6x1000 ml</t>
  </si>
  <si>
    <t>IR OPLACH-FRESENIUS</t>
  </si>
  <si>
    <t>IR  Ci-Ca DIALYSAT K2</t>
  </si>
  <si>
    <t>IR DIALYSACNI RPZT.</t>
  </si>
  <si>
    <t>IR NaCl 0,9% Frekaflex 1000ml</t>
  </si>
  <si>
    <t>Roztok pro hemodialýzu</t>
  </si>
  <si>
    <t>KALIUM CHLORATUM BIOMEDICA</t>
  </si>
  <si>
    <t>POR TBLFLM100X500MG</t>
  </si>
  <si>
    <t>KL ETHER LÉKOPISNÝ 1000 ml Fagron, Kulich</t>
  </si>
  <si>
    <t>UN 1155</t>
  </si>
  <si>
    <t>KL SOL.BORGLYCEROLI  3% 100 G</t>
  </si>
  <si>
    <t>Klysma salinické 135ml</t>
  </si>
  <si>
    <t>LAMICTAL</t>
  </si>
  <si>
    <t>100MG TBL NOB 42</t>
  </si>
  <si>
    <t>LEPONEX</t>
  </si>
  <si>
    <t>100MG TBL NOB 50 I</t>
  </si>
  <si>
    <t>LETROX 50</t>
  </si>
  <si>
    <t>POR TBL NOB 100X50RG II</t>
  </si>
  <si>
    <t>LETROX 75</t>
  </si>
  <si>
    <t>POR TBL NOB 100X75MCG II</t>
  </si>
  <si>
    <t>LIDOCAIN EGIS 10 %</t>
  </si>
  <si>
    <t>DRM SPR SOL 1X38GM</t>
  </si>
  <si>
    <t>MAALOX SUSPENZE</t>
  </si>
  <si>
    <t>35MG/ML+40MG/ML POR SUS 1X250ML II</t>
  </si>
  <si>
    <t>MAXITROL</t>
  </si>
  <si>
    <t>OPH GTT SUS 1X5ML</t>
  </si>
  <si>
    <t>INJ 10X10ML 1%</t>
  </si>
  <si>
    <t>INJ+INF SOL 10X3ML</t>
  </si>
  <si>
    <t>MIRAKLIDE 10 MG</t>
  </si>
  <si>
    <t>POR TBL FLM 28X10MG I</t>
  </si>
  <si>
    <t>MOXOSTAD 0.4 MG</t>
  </si>
  <si>
    <t>POR TBL FLM30X0.4MG</t>
  </si>
  <si>
    <t>MUCOSOLVAN</t>
  </si>
  <si>
    <t>POR GTT SOL+INH SOL 60ML</t>
  </si>
  <si>
    <t>NATRIUM CHLORATUM BBP</t>
  </si>
  <si>
    <t>100MG/ML INJ SOL 5X10ML</t>
  </si>
  <si>
    <t>NIMESIL</t>
  </si>
  <si>
    <t>PORGRASUS30X100MG-S</t>
  </si>
  <si>
    <t>NITRO POHL INFUS.</t>
  </si>
  <si>
    <t>INF 10X10ML/10MG</t>
  </si>
  <si>
    <t>NORADRENALIN LÉČIVA</t>
  </si>
  <si>
    <t>IVN INF CNC SOL 5X5ML</t>
  </si>
  <si>
    <t>OPHTHALMO-AZULEN</t>
  </si>
  <si>
    <t>UNG OPH 1X5GM</t>
  </si>
  <si>
    <t>OPHTHALMO-SEPTONEX</t>
  </si>
  <si>
    <t>OPH GTT SOL 1X10ML PLAST</t>
  </si>
  <si>
    <t>PARACETAMOL ACCORD</t>
  </si>
  <si>
    <t>10MG/ML INF SOL 20X100ML</t>
  </si>
  <si>
    <t>INJ EML 10X50ML</t>
  </si>
  <si>
    <t>INJ EML 10X100ML</t>
  </si>
  <si>
    <t>PROTAMIN MEDA AMPULLEN</t>
  </si>
  <si>
    <t>1000IU/ML INJ SOL 5X5ML</t>
  </si>
  <si>
    <t>QUETIAPIN MYLAN 25 MG</t>
  </si>
  <si>
    <t>POR TBL FLM 30X25MG</t>
  </si>
  <si>
    <t>RAPIFEN</t>
  </si>
  <si>
    <t>0,5MG/ML INJ SOL 5X2ML</t>
  </si>
  <si>
    <t>RIVOTRIL</t>
  </si>
  <si>
    <t>INJ 5X1ML/1MG+SOLV.</t>
  </si>
  <si>
    <t>RIVOTRIL 0.5 MG</t>
  </si>
  <si>
    <t>TBL 50X0.5MG</t>
  </si>
  <si>
    <t>RIVOTRIL 2 MG</t>
  </si>
  <si>
    <t>TBL 30X2MG</t>
  </si>
  <si>
    <t>ROCURONIUM BROMIDE HAMELN</t>
  </si>
  <si>
    <t>10MG/ML INJ/INF SOL 10X5ML</t>
  </si>
  <si>
    <t>ROWATINEX</t>
  </si>
  <si>
    <t>GTT 1X10ML</t>
  </si>
  <si>
    <t>SEPTONEX</t>
  </si>
  <si>
    <t>SPR 1X45ML</t>
  </si>
  <si>
    <t>SIMDAX 2,5 MG/ML</t>
  </si>
  <si>
    <t>INF CNC SOL 1X5ML</t>
  </si>
  <si>
    <t>SMECTA</t>
  </si>
  <si>
    <t>3G POR PLV SUS 10</t>
  </si>
  <si>
    <t>PLV POR 1X10SACKU</t>
  </si>
  <si>
    <t>3G POR PLV SUS 30</t>
  </si>
  <si>
    <t>SORTIS 80 MG</t>
  </si>
  <si>
    <t>POR TBL FLM 30X80MG</t>
  </si>
  <si>
    <t>SUFENTA FORTE</t>
  </si>
  <si>
    <t>50MCG/ML INJ SOL 5X5ML</t>
  </si>
  <si>
    <t>SUFENTANIL TORREX 5MCG/ML</t>
  </si>
  <si>
    <t>INJ SOL 5X10ML (50rg)</t>
  </si>
  <si>
    <t>SYNTOPHYLLIN</t>
  </si>
  <si>
    <t>INJ 5X10ML/240MG</t>
  </si>
  <si>
    <t>SYNTOSTIGMIN</t>
  </si>
  <si>
    <t>INJ 10X1ML/0.5MG</t>
  </si>
  <si>
    <t>TACHYBEN I.V. 50 MG INJEKČNÍ ROZTOK</t>
  </si>
  <si>
    <t>INJ SOL 5X10ML/50MG</t>
  </si>
  <si>
    <t>THIOCTACID 600 T</t>
  </si>
  <si>
    <t>INJ SOL 5X24ML/600MG</t>
  </si>
  <si>
    <t>THIOPENTAL VUAB INJ. PLV. SOL. 0,5 G</t>
  </si>
  <si>
    <t>0,5G INJ PLV SOL 1</t>
  </si>
  <si>
    <t>THIOPENTAL VUAB INJ. PLV. SOL. 1,0 G</t>
  </si>
  <si>
    <t>1G INJ PLV SOL 1 II</t>
  </si>
  <si>
    <t>TRACRIUM 50</t>
  </si>
  <si>
    <t>10MG/ML INJ SOL 5X5ML</t>
  </si>
  <si>
    <t>TRACUTIL</t>
  </si>
  <si>
    <t>INF 5X10ML</t>
  </si>
  <si>
    <t>TRANEXAMIC ACID ACCORD</t>
  </si>
  <si>
    <t>100MG/ML INJ SOL 5X5ML I</t>
  </si>
  <si>
    <t>VARDESSIN</t>
  </si>
  <si>
    <t>20IU/ML INJ SOL 10X1ML</t>
  </si>
  <si>
    <t>VASOCARDIN 50</t>
  </si>
  <si>
    <t>50MG TBL NOB 50</t>
  </si>
  <si>
    <t>VENLAFAXIN MYLAN 150 MG</t>
  </si>
  <si>
    <t>POR CPS PRO 90X150MG</t>
  </si>
  <si>
    <t>VERAL 100 RETARD</t>
  </si>
  <si>
    <t>POR TBL RET30X100MG</t>
  </si>
  <si>
    <t>VIANT</t>
  </si>
  <si>
    <t>INF PLV SOL 10</t>
  </si>
  <si>
    <t>VITAMIN B12 LECIVA 1000RG</t>
  </si>
  <si>
    <t>INJ 5X1ML/1000RG</t>
  </si>
  <si>
    <t>ZEMPLAR 1 MCG TOBOLKY</t>
  </si>
  <si>
    <t>POR CPS MOL 4X7X1RG</t>
  </si>
  <si>
    <t>ZODAC</t>
  </si>
  <si>
    <t>TBL OBD 60X10MG</t>
  </si>
  <si>
    <t>POR TBL FLM 20X10MG</t>
  </si>
  <si>
    <t>ZYLLT 75 MG</t>
  </si>
  <si>
    <t>POR TBL FLM 56X75MG</t>
  </si>
  <si>
    <t>léky - parenterální výživa (LEK)</t>
  </si>
  <si>
    <t>AMINOPLASMAL B.BRAUN 10%</t>
  </si>
  <si>
    <t>INF SOL 10X500ML</t>
  </si>
  <si>
    <t>AMINOPLASMAL B.BRAUN 5% E</t>
  </si>
  <si>
    <t>NEPHROTECT</t>
  </si>
  <si>
    <t>NUTRAMIN VLI</t>
  </si>
  <si>
    <t>NUTRIFLEX OMEGA SPECIAL 56/144</t>
  </si>
  <si>
    <t>INF EML 5X1250ML</t>
  </si>
  <si>
    <t>OLIMEL N9</t>
  </si>
  <si>
    <t>INF EML4X2000ML</t>
  </si>
  <si>
    <t>léky - enterální výživa (LEK)</t>
  </si>
  <si>
    <t>DIASIP S PŘÍCHUTÍ JAHODOVOU</t>
  </si>
  <si>
    <t>POR SOL 4X200ML</t>
  </si>
  <si>
    <t>DIASIP S PŘÍCHUTÍ VANILKOVOU</t>
  </si>
  <si>
    <t>Nutricomp glutamine plus HDPE 500 ml plast</t>
  </si>
  <si>
    <t>12x500 ml</t>
  </si>
  <si>
    <t>NUTRIDRINK COMPACT PROTEIN S PŘÍCHUTÍ KÁVY</t>
  </si>
  <si>
    <t>POR SOL 4X125ML</t>
  </si>
  <si>
    <t>NUTRIDRINK CREME S PŘÍCHUTÍ ČOKOLÁDOVOU</t>
  </si>
  <si>
    <t>POR SOL 4X125GM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</si>
  <si>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</si>
  <si>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</si>
  <si>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</si>
  <si>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</si>
  <si>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</si>
  <si>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ČOKOLÁDOVOU</t>
  </si>
  <si>
    <t>NUTRISON ADVANCED CUBISON</t>
  </si>
  <si>
    <t>POR SOL 8X1000ML</t>
  </si>
  <si>
    <t>Nutrison Advanced DIASON LOW ENERGY</t>
  </si>
  <si>
    <t>por.sol.1000ml</t>
  </si>
  <si>
    <t>Nutrison Protein Advance 500ml</t>
  </si>
  <si>
    <t>PreOp 4x200ml</t>
  </si>
  <si>
    <t>ATENATIV</t>
  </si>
  <si>
    <t>50IU/ML INF PSO LQF 1+1X10ML</t>
  </si>
  <si>
    <t>OCPLEX</t>
  </si>
  <si>
    <t>500IU INF PSO LQF 1+1X20ML</t>
  </si>
  <si>
    <t>1000IU INF PSO LQF 1+1X40ML</t>
  </si>
  <si>
    <t>léky - hemofilici ZUL (TO)</t>
  </si>
  <si>
    <t>ALBUREX</t>
  </si>
  <si>
    <t>200G/L INF SOL 1X100ML</t>
  </si>
  <si>
    <t>AMIKACIN MEDOCHEMIE 500MG/2ML INJ/INF</t>
  </si>
  <si>
    <t>SOL 10X2ML</t>
  </si>
  <si>
    <t>CEFTAZIDIM KABI 1 GM</t>
  </si>
  <si>
    <t>INJ PLV SOL 10X1GM</t>
  </si>
  <si>
    <t>CEFTAZIDIM KABI 2 GM</t>
  </si>
  <si>
    <t>INJ+INF PLV SOL 10X2GM</t>
  </si>
  <si>
    <t>COLOMYCIN INJEKCE 1 000 000 MJ</t>
  </si>
  <si>
    <t>1000000IU INJ PLV SOL/SOL NEB 10X1MIU</t>
  </si>
  <si>
    <t>GENTAMICIN B.BRAUN INF SOL 240MG</t>
  </si>
  <si>
    <t>20X80ML 3MG/ML</t>
  </si>
  <si>
    <t>GENTAMICIN LEK 80 MG/2 ML</t>
  </si>
  <si>
    <t>INJ SOL 10X2ML/80MG</t>
  </si>
  <si>
    <t>LINEZOLID KABI</t>
  </si>
  <si>
    <t>2MG/ML INF SOL 10X300ML</t>
  </si>
  <si>
    <t>MEROPENEM BRADEX</t>
  </si>
  <si>
    <t>METRONIDAZOLE NORIDEM</t>
  </si>
  <si>
    <t>5MG/ML INF SOL 10X100ML II</t>
  </si>
  <si>
    <t>PIPERACILLIN/TAZOBACTAM OLIKLA</t>
  </si>
  <si>
    <t>4G/0,5G INF PLV SOL 10</t>
  </si>
  <si>
    <t>TAXIMED</t>
  </si>
  <si>
    <t>1G INJ/INF PLV SOL 1</t>
  </si>
  <si>
    <t>TYGACIL 50 MG</t>
  </si>
  <si>
    <t>INF PLV SOL 10X50MG/5ML</t>
  </si>
  <si>
    <t>VANCOMYCIN MYLAN 1000 MG</t>
  </si>
  <si>
    <t>INF PLV SOL 1X1GM</t>
  </si>
  <si>
    <t>VANCOMYCIN MYLAN 500 MG</t>
  </si>
  <si>
    <t>INF PLV SOL 1X500MG</t>
  </si>
  <si>
    <t>léky - antimykotika (LEK)</t>
  </si>
  <si>
    <t>FLUCONAZOL KABI 2 MG/ML</t>
  </si>
  <si>
    <t>INF SOL 10X100ML/200MG</t>
  </si>
  <si>
    <t>MYCAMINE 100 MG</t>
  </si>
  <si>
    <t>INF PLV SOL 1X100MG</t>
  </si>
  <si>
    <t>200G/L INF SOL 10X200ML</t>
  </si>
  <si>
    <t>BETADINE</t>
  </si>
  <si>
    <t>UNG 1X20GM</t>
  </si>
  <si>
    <t>BRUFEN 600 MG</t>
  </si>
  <si>
    <t>POR GRA EFF 20X600MG</t>
  </si>
  <si>
    <t>CALCIUM BIOTIKA</t>
  </si>
  <si>
    <t>INJ 10X10ML/1GM</t>
  </si>
  <si>
    <t>CALYPSOL</t>
  </si>
  <si>
    <t>INJ 5X10ML/500MG</t>
  </si>
  <si>
    <t>DIGOXIN ZENTIVA</t>
  </si>
  <si>
    <t>0,5MG/2ML INJ SOL 5X2ML</t>
  </si>
  <si>
    <t>DZ OCTENISEPT 1 l</t>
  </si>
  <si>
    <t>ECOLAV Výplach očí 100ml</t>
  </si>
  <si>
    <t>100 ml</t>
  </si>
  <si>
    <t>FYZIOLOGICKÝ ROZTOK VIAFLO</t>
  </si>
  <si>
    <t>INF SOL 10X1000ML</t>
  </si>
  <si>
    <t>GENTADEX 5 MG/ML + 1 MG/ML</t>
  </si>
  <si>
    <t>OPH GTT SOL 1X5ML</t>
  </si>
  <si>
    <t>CHLORID SODNÝ BAXTER 0,9%</t>
  </si>
  <si>
    <t>9MG/ML INF SOL 6X2000ML II</t>
  </si>
  <si>
    <t>ISOCOR</t>
  </si>
  <si>
    <t>2,5MG/ML INJ/INF SOL 10X2ML</t>
  </si>
  <si>
    <t>ISOLYTE BP - PLAST. LÁHEV</t>
  </si>
  <si>
    <t xml:space="preserve">INF SOL 10X1000ML KP </t>
  </si>
  <si>
    <t>KALIUM CHLORATUM LECIVA 7.5%</t>
  </si>
  <si>
    <t>INJ 5X10ML 7.5%</t>
  </si>
  <si>
    <t>KL MS HYDROG.PEROX. 3% 1000g</t>
  </si>
  <si>
    <t>ONDANSETRON ACCORD</t>
  </si>
  <si>
    <t>2MG/ML INJ/INF SOL 5X4ML</t>
  </si>
  <si>
    <t>PATENTBLAU V - MIMOŘ.DOVOZ!!!</t>
  </si>
  <si>
    <t>INJ 5X2ML/50MG</t>
  </si>
  <si>
    <t>REMIFENTANIL B. BRAUN 1 MG</t>
  </si>
  <si>
    <t>INJ/INF PLV CSL 5X1MG</t>
  </si>
  <si>
    <t>INF SOL 10X500ML PE</t>
  </si>
  <si>
    <t>SEVOFLURANE BAXTER 100%</t>
  </si>
  <si>
    <t>INH LIQ VAP 6X250ML I</t>
  </si>
  <si>
    <t>INJ SIC 1X500MG+8ML</t>
  </si>
  <si>
    <t>SOLUTIO THOMAS CUM PROCAINO ARDEAPHARMA</t>
  </si>
  <si>
    <t>INF CNC SOL 20X50ML</t>
  </si>
  <si>
    <t>TACHOSIL</t>
  </si>
  <si>
    <t>DRM SPO 9.5X4.8CM</t>
  </si>
  <si>
    <t>DRM SPO 3.0X2.5CM</t>
  </si>
  <si>
    <t>GARAMYCIN SCHWAMM</t>
  </si>
  <si>
    <t>130MG SPO MED 1</t>
  </si>
  <si>
    <t>53</t>
  </si>
  <si>
    <t>LFRO: Oddělení lékařské fyziky a radiační ochrany</t>
  </si>
  <si>
    <t>5398</t>
  </si>
  <si>
    <t>LFRO: odd. lékařské fyziky a rad. ochrany</t>
  </si>
  <si>
    <t>CARBOSORB</t>
  </si>
  <si>
    <t>320MG TBL NOB 20</t>
  </si>
  <si>
    <t>5011 - KCHIR: lůžkové oddělení 50</t>
  </si>
  <si>
    <t>5031 - KCHIR: JIP 50B</t>
  </si>
  <si>
    <t>5062 - KCHIR: operační sál - lokální</t>
  </si>
  <si>
    <t>5021 - KCHIR: ambulance</t>
  </si>
  <si>
    <t>A02BC02 - PANTOPRAZOL</t>
  </si>
  <si>
    <t>A04AA01 - ONDANSETRON</t>
  </si>
  <si>
    <t>B01AB06 - NADROPARIN</t>
  </si>
  <si>
    <t>B01AC04 - KLOPIDOGREL</t>
  </si>
  <si>
    <t>B01AC16 - EPTIFIBATID</t>
  </si>
  <si>
    <t>C01BD01 - AMIODARON</t>
  </si>
  <si>
    <t>C01EB15 - TRIMETAZIDIN</t>
  </si>
  <si>
    <t>C02AC05 - MOXONIDIN</t>
  </si>
  <si>
    <t>C03CA01 - FUROSEMID</t>
  </si>
  <si>
    <t>C05BA01 - ORGANO-HEPARINOID</t>
  </si>
  <si>
    <t>C07AB02 - METOPROLOL</t>
  </si>
  <si>
    <t>C07AB07 - BISOPROLOL</t>
  </si>
  <si>
    <t>C08CA01 - AMLODIPIN</t>
  </si>
  <si>
    <t>C09AA04 - PERINDOPRIL</t>
  </si>
  <si>
    <t>C09AA05 - RAMIPRIL</t>
  </si>
  <si>
    <t>C10AA05 - ATORVASTATIN</t>
  </si>
  <si>
    <t>H02AB04 - METHYLPREDNISOLON</t>
  </si>
  <si>
    <t>J01AA12 - TIGECYKLIN</t>
  </si>
  <si>
    <t>J01CA01 - AMPICILIN</t>
  </si>
  <si>
    <t>J01DD01 - CEFOTAXIM</t>
  </si>
  <si>
    <t>J01DH02 - MEROPENEM</t>
  </si>
  <si>
    <t>J01GB06 - AMIKACIN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</si>
  <si>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</si>
  <si>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</si>
  <si>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</si>
  <si>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</si>
  <si>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</si>
  <si>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</si>
  <si>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J02AX05 - MIKAFUNGIN</t>
  </si>
  <si>
    <t>M03AC09 - ROKURONIUM-BROMID</t>
  </si>
  <si>
    <t>N01AB08 - SEVOFLURAN</t>
  </si>
  <si>
    <t>N01AX10 - PROPOFOL</t>
  </si>
  <si>
    <t>N02BB02 - SODNÁ SŮL METAMIZOLU</t>
  </si>
  <si>
    <t>N03AG01 - KYSELINA VALPROOVÁ</t>
  </si>
  <si>
    <t>N03AX09 - LAMOTRIGIN</t>
  </si>
  <si>
    <t>N03AX16 - PREGABALIN</t>
  </si>
  <si>
    <t>N05BA12 - ALPRAZOLAM</t>
  </si>
  <si>
    <t>N05CD08 - MIDAZOLAM</t>
  </si>
  <si>
    <t>N05CF02 - ZOLPIDEM</t>
  </si>
  <si>
    <t>N05CM18 - DEXMEDETOMIDIN</t>
  </si>
  <si>
    <t>N06AB10 - ESCITALOPRAM</t>
  </si>
  <si>
    <t>N06AX16 - VENLAFAXIN</t>
  </si>
  <si>
    <t>N06BX18 - VINPOCETIN</t>
  </si>
  <si>
    <t>R03AC02 - SALBUTAMOL</t>
  </si>
  <si>
    <t>R05CB01 - ACETYLCYSTEIN</t>
  </si>
  <si>
    <t>R06AE07 - CETIRIZIN</t>
  </si>
  <si>
    <t>N05AX12 - ARIPIPRAZOL</t>
  </si>
  <si>
    <t>J05AX05 - INOSIN PRANOBEX</t>
  </si>
  <si>
    <t>R03AK07 - FORMOTEROL A BUDESONID</t>
  </si>
  <si>
    <t>A03FA07 - ITOPRIDUM</t>
  </si>
  <si>
    <t>N01AH03 - SUFENTANIL</t>
  </si>
  <si>
    <t>J01CR01 - AMPICILIN A INHIBITOR BETA-LAKTAMASY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</si>
  <si>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</si>
  <si>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</si>
  <si>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</si>
  <si>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</si>
  <si>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</si>
  <si>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</si>
  <si>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</si>
  <si>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</si>
  <si>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214435</t>
  </si>
  <si>
    <t>20MG TBL ENT 100</t>
  </si>
  <si>
    <t>A03FA07</t>
  </si>
  <si>
    <t>237595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</si>
  <si>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</si>
  <si>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</si>
  <si>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</si>
  <si>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</si>
  <si>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</si>
  <si>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</si>
  <si>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</si>
  <si>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</si>
  <si>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B01AB06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</si>
  <si>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</si>
  <si>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</si>
  <si>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</si>
  <si>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</si>
  <si>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</si>
  <si>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</si>
  <si>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</si>
  <si>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</si>
  <si>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</si>
  <si>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</si>
  <si>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</si>
  <si>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</si>
  <si>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B01AC16</t>
  </si>
  <si>
    <t>25745</t>
  </si>
  <si>
    <t>INTEGRILIN</t>
  </si>
  <si>
    <t>2MG/ML INJ SOL 1X10ML</t>
  </si>
  <si>
    <t>C01BD01</t>
  </si>
  <si>
    <t>13768</t>
  </si>
  <si>
    <t>200MG TBL NOB 60</t>
  </si>
  <si>
    <t>C01CA03</t>
  </si>
  <si>
    <t>536</t>
  </si>
  <si>
    <t>1MG/ML INF CNC SOL 5X1ML</t>
  </si>
  <si>
    <t>C01EB15</t>
  </si>
  <si>
    <t>178689</t>
  </si>
  <si>
    <t>PROTEVASC</t>
  </si>
  <si>
    <t>35MG TBL PRO 60</t>
  </si>
  <si>
    <t>C03CA01</t>
  </si>
  <si>
    <t>56805</t>
  </si>
  <si>
    <t>FURORESE</t>
  </si>
  <si>
    <t>40MG TBL NOB 100</t>
  </si>
  <si>
    <t>C05BA01</t>
  </si>
  <si>
    <t>100304</t>
  </si>
  <si>
    <t>300MG/100G GEL 40G</t>
  </si>
  <si>
    <t>100308</t>
  </si>
  <si>
    <t>300MG/100G CRM 40G</t>
  </si>
  <si>
    <t>C07AB02</t>
  </si>
  <si>
    <t>231703</t>
  </si>
  <si>
    <t>C07AB07</t>
  </si>
  <si>
    <t>233559</t>
  </si>
  <si>
    <t>233579</t>
  </si>
  <si>
    <t>233584</t>
  </si>
  <si>
    <t>5MG TBL FLM 100</t>
  </si>
  <si>
    <t>C08CA01</t>
  </si>
  <si>
    <t>15378</t>
  </si>
  <si>
    <t>AGEN</t>
  </si>
  <si>
    <t>5MG TBL NOB 90</t>
  </si>
  <si>
    <t>15379</t>
  </si>
  <si>
    <t>10MG TBL NOB 90</t>
  </si>
  <si>
    <t>2954</t>
  </si>
  <si>
    <t>C09AA04</t>
  </si>
  <si>
    <t>101211</t>
  </si>
  <si>
    <t>5MG TBL FLM 90(3X30)</t>
  </si>
  <si>
    <t>101233</t>
  </si>
  <si>
    <t>10MG TBL FLM 90(3X30)</t>
  </si>
  <si>
    <t>C09AA05</t>
  </si>
  <si>
    <t>56972</t>
  </si>
  <si>
    <t>TRITACE</t>
  </si>
  <si>
    <t>1,25MG TBL NOB 20</t>
  </si>
  <si>
    <t>56981</t>
  </si>
  <si>
    <t>5MG TBL NOB 30</t>
  </si>
  <si>
    <t>H02AB04</t>
  </si>
  <si>
    <t>9709</t>
  </si>
  <si>
    <t>40MG/ML INJ PSO LQF 40MG+1ML</t>
  </si>
  <si>
    <t>H03AA01</t>
  </si>
  <si>
    <t>243138</t>
  </si>
  <si>
    <t>EUTHYROX</t>
  </si>
  <si>
    <t>50MCG TBL NOB 100 II</t>
  </si>
  <si>
    <t>J01CA01</t>
  </si>
  <si>
    <t>246096</t>
  </si>
  <si>
    <t>J01CR01</t>
  </si>
  <si>
    <t>136083</t>
  </si>
  <si>
    <t>AMPICILLIN/SULBACTAM IBI</t>
  </si>
  <si>
    <t>1G/0,5G INJ PLV SOL 10 I</t>
  </si>
  <si>
    <t>J01CR05</t>
  </si>
  <si>
    <t>113453</t>
  </si>
  <si>
    <t>PIPERACILLIN/TAZOBACTAM KABI</t>
  </si>
  <si>
    <t>J01MA02</t>
  </si>
  <si>
    <t>162180</t>
  </si>
  <si>
    <t>CIPROFLOXACIN KABI</t>
  </si>
  <si>
    <t>200MG/100ML INF SOL 10X100ML</t>
  </si>
  <si>
    <t>162187</t>
  </si>
  <si>
    <t>400MG/200ML INF SOL 10X200ML</t>
  </si>
  <si>
    <t>96039</t>
  </si>
  <si>
    <t>CIPRINOL</t>
  </si>
  <si>
    <t>500MG TBL FLM 10</t>
  </si>
  <si>
    <t>J05AX05</t>
  </si>
  <si>
    <t>107676</t>
  </si>
  <si>
    <t>500MG TBL NOB 50</t>
  </si>
  <si>
    <t>N01AX10</t>
  </si>
  <si>
    <t>18167</t>
  </si>
  <si>
    <t>PROPOFOL MCT/LCT FRESENIUS</t>
  </si>
  <si>
    <t>10MG/ML INJ/INF EML 5X20ML</t>
  </si>
  <si>
    <t>N02BB02</t>
  </si>
  <si>
    <t>243453</t>
  </si>
  <si>
    <t>55823</t>
  </si>
  <si>
    <t>55824</t>
  </si>
  <si>
    <t>500MG/ML INJ SOL 5X5ML</t>
  </si>
  <si>
    <t>7981</t>
  </si>
  <si>
    <t>500MG/ML INJ SOL 10X2ML</t>
  </si>
  <si>
    <t>N03AX16</t>
  </si>
  <si>
    <t>210595</t>
  </si>
  <si>
    <t>PREGABALIN SANDOZ</t>
  </si>
  <si>
    <t>300MG CPS DUR 56</t>
  </si>
  <si>
    <t>N05BA12</t>
  </si>
  <si>
    <t>91788</t>
  </si>
  <si>
    <t>NEUROL</t>
  </si>
  <si>
    <t>0,25MG TBL NOB 30</t>
  </si>
  <si>
    <t>N05CD08</t>
  </si>
  <si>
    <t>239963</t>
  </si>
  <si>
    <t>MIDAZOLAM ACCORD</t>
  </si>
  <si>
    <t>1MG/ML INJ/INF SOL 10X5ML</t>
  </si>
  <si>
    <t>239964</t>
  </si>
  <si>
    <t>5MG/ML INJ/INF SOL 10X1ML</t>
  </si>
  <si>
    <t>N05CF02</t>
  </si>
  <si>
    <t>233366</t>
  </si>
  <si>
    <t>10MG TBL FLM 50</t>
  </si>
  <si>
    <t>N06BX18</t>
  </si>
  <si>
    <t>4062</t>
  </si>
  <si>
    <t>5MG/ML INJ SOL 10X2ML</t>
  </si>
  <si>
    <t>R03AC02</t>
  </si>
  <si>
    <t>231956</t>
  </si>
  <si>
    <t>237705</t>
  </si>
  <si>
    <t>R03AK07</t>
  </si>
  <si>
    <t>212646</t>
  </si>
  <si>
    <t>SYMBICORT</t>
  </si>
  <si>
    <t>160MCG/4,5MCG INH SUS PSS 1X120DÁV</t>
  </si>
  <si>
    <t>R05CB01</t>
  </si>
  <si>
    <t>232296</t>
  </si>
  <si>
    <t>232297</t>
  </si>
  <si>
    <t>600MG TBL EFF 50(5X10)</t>
  </si>
  <si>
    <t>B01AC04</t>
  </si>
  <si>
    <t>149483</t>
  </si>
  <si>
    <t>ZYLLT</t>
  </si>
  <si>
    <t>75MG TBL FLM 56</t>
  </si>
  <si>
    <t>13767</t>
  </si>
  <si>
    <t>200MG TBL NOB 30</t>
  </si>
  <si>
    <t>216900</t>
  </si>
  <si>
    <t>1MG/ML INF CNC SOL 5X5ML</t>
  </si>
  <si>
    <t>C02AC05</t>
  </si>
  <si>
    <t>16932</t>
  </si>
  <si>
    <t>MOXOSTAD</t>
  </si>
  <si>
    <t>0,4MG TBL FLM 30</t>
  </si>
  <si>
    <t>239807</t>
  </si>
  <si>
    <t>56804</t>
  </si>
  <si>
    <t>40MG TBL NOB 50</t>
  </si>
  <si>
    <t>132559</t>
  </si>
  <si>
    <t>233600</t>
  </si>
  <si>
    <t>C10AA05</t>
  </si>
  <si>
    <t>122632</t>
  </si>
  <si>
    <t>SORTIS</t>
  </si>
  <si>
    <t>80MG TBL FLM 30</t>
  </si>
  <si>
    <t>184245</t>
  </si>
  <si>
    <t>LETROX</t>
  </si>
  <si>
    <t>75MCG TBL NOB 100</t>
  </si>
  <si>
    <t>187425</t>
  </si>
  <si>
    <t>50MCG TBL NOB 100</t>
  </si>
  <si>
    <t>243135</t>
  </si>
  <si>
    <t>J01AA12</t>
  </si>
  <si>
    <t>26127</t>
  </si>
  <si>
    <t>TYGACIL</t>
  </si>
  <si>
    <t>50MG INF PLV SOL 10</t>
  </si>
  <si>
    <t>173857</t>
  </si>
  <si>
    <t>J01DD01</t>
  </si>
  <si>
    <t>206563</t>
  </si>
  <si>
    <t>J01DH02</t>
  </si>
  <si>
    <t>173750</t>
  </si>
  <si>
    <t>J01GB06</t>
  </si>
  <si>
    <t>243369</t>
  </si>
  <si>
    <t>AMIKACIN MEDOCHEMIE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</si>
  <si>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</si>
  <si>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</si>
  <si>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</si>
  <si>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</si>
  <si>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</si>
  <si>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</si>
  <si>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</si>
  <si>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J01XB01</t>
  </si>
  <si>
    <t>218400</t>
  </si>
  <si>
    <t>COLOMYCIN</t>
  </si>
  <si>
    <t>1MIU INJ PLV SOL/SOL NEB 10X1MIU</t>
  </si>
  <si>
    <t>J01XD01</t>
  </si>
  <si>
    <t>245255</t>
  </si>
  <si>
    <t>J01XX08</t>
  </si>
  <si>
    <t>216704</t>
  </si>
  <si>
    <t>J02AC01</t>
  </si>
  <si>
    <t>164401</t>
  </si>
  <si>
    <t>FLUCONAZOL KABI</t>
  </si>
  <si>
    <t>2MG/ML INF SOL 10X100ML</t>
  </si>
  <si>
    <t>J02AX05</t>
  </si>
  <si>
    <t>500720</t>
  </si>
  <si>
    <t>MYCAMINE</t>
  </si>
  <si>
    <t>100MG INF PLV SOL 1</t>
  </si>
  <si>
    <t>M03AC09</t>
  </si>
  <si>
    <t>226455</t>
  </si>
  <si>
    <t>N01AH03</t>
  </si>
  <si>
    <t>241682</t>
  </si>
  <si>
    <t>18172</t>
  </si>
  <si>
    <t>10MG/ML INJ/INF EML 10X50ML</t>
  </si>
  <si>
    <t>18175</t>
  </si>
  <si>
    <t>10MG/ML INJ/INF EML 10X100ML</t>
  </si>
  <si>
    <t>N03AG01</t>
  </si>
  <si>
    <t>237626</t>
  </si>
  <si>
    <t>DEPAKINE</t>
  </si>
  <si>
    <t>400MG/4ML INJ PSO LQF 1+1X4ML</t>
  </si>
  <si>
    <t>92587</t>
  </si>
  <si>
    <t>DEPAKINE CHRONO</t>
  </si>
  <si>
    <t>500MG TBL RET 30</t>
  </si>
  <si>
    <t>N03AX09</t>
  </si>
  <si>
    <t>237787</t>
  </si>
  <si>
    <t>100MG TBL NOB 42 I</t>
  </si>
  <si>
    <t>N05AX12</t>
  </si>
  <si>
    <t>28162</t>
  </si>
  <si>
    <t>ABILIFY</t>
  </si>
  <si>
    <t>10MG TBL NOB 28X1</t>
  </si>
  <si>
    <t>239965</t>
  </si>
  <si>
    <t>5MG/ML INJ/INF SOL 10X3ML</t>
  </si>
  <si>
    <t>233360</t>
  </si>
  <si>
    <t>10MG TBL FLM 20</t>
  </si>
  <si>
    <t>N05CM18</t>
  </si>
  <si>
    <t>136755</t>
  </si>
  <si>
    <t>N06AB10</t>
  </si>
  <si>
    <t>187330</t>
  </si>
  <si>
    <t>MIRAKLIDE</t>
  </si>
  <si>
    <t>10MG TBL FLM 28 I</t>
  </si>
  <si>
    <t>N06AX16</t>
  </si>
  <si>
    <t>233706</t>
  </si>
  <si>
    <t>VENLAFAXIN MYLAN</t>
  </si>
  <si>
    <t>150MG CPS PRO 90</t>
  </si>
  <si>
    <t>R06AE07</t>
  </si>
  <si>
    <t>5496</t>
  </si>
  <si>
    <t>10MG TBL FLM 60</t>
  </si>
  <si>
    <t>V06XX</t>
  </si>
  <si>
    <t>33422</t>
  </si>
  <si>
    <t>NUTRISON ADVANCED DIASON LOW ENERGY</t>
  </si>
  <si>
    <t>POR SOL 1X1000ML</t>
  </si>
  <si>
    <t>33740</t>
  </si>
  <si>
    <t>33750</t>
  </si>
  <si>
    <t>POR SOL 4X125G</t>
  </si>
  <si>
    <t>33751</t>
  </si>
  <si>
    <t>33752</t>
  </si>
  <si>
    <t>NUTRIDRINK CREME S PŘÍCHUTÍ LESNÍHO OVOCE</t>
  </si>
  <si>
    <t>33850</t>
  </si>
  <si>
    <t>33858</t>
  </si>
  <si>
    <t>33859</t>
  </si>
  <si>
    <t>9711</t>
  </si>
  <si>
    <t>62,5MG/ML INJ PSO LQF 500MG+7,8ML</t>
  </si>
  <si>
    <t>N01AB08</t>
  </si>
  <si>
    <t>160320</t>
  </si>
  <si>
    <t>SEVOFLURANE BAXTER</t>
  </si>
  <si>
    <t>100% INH LIQ VAP 6X250ML I</t>
  </si>
  <si>
    <t>Přehled plnění pozitivního listu - spotřeba léčivých přípravků - orientační přehled</t>
  </si>
  <si>
    <t>50 - KCHIR: Kardiochirurgická klinika</t>
  </si>
  <si>
    <t>5071 - KCHIR: PICC tým</t>
  </si>
  <si>
    <t>Kardiochirurgická klinika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</si>
  <si>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</si>
  <si>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</si>
  <si>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</si>
  <si>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</si>
  <si>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</si>
  <si>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</si>
  <si>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</si>
  <si>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>Kardiochirurgická klinika Celkem</t>
  </si>
  <si>
    <t>* Legenda</t>
  </si>
  <si>
    <t>DIAPZT = Pomůcky pro diabetiky, jejichž název začíná slovem "Pumpa"</t>
  </si>
  <si>
    <t>Barshatskyi Artur</t>
  </si>
  <si>
    <t>Bureš Viktor</t>
  </si>
  <si>
    <t>Gwozdziewicz Marek</t>
  </si>
  <si>
    <t>Hanák Václav</t>
  </si>
  <si>
    <t>Homola Pavel</t>
  </si>
  <si>
    <t>Juchelka Jan</t>
  </si>
  <si>
    <t>Kaláb Martin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</si>
  <si>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</si>
  <si>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</si>
  <si>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</si>
  <si>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</si>
  <si>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</si>
  <si>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</si>
  <si>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</si>
  <si>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</si>
  <si>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Vychodil Tomáš</t>
  </si>
  <si>
    <t>AMBROXOL</t>
  </si>
  <si>
    <t>94921</t>
  </si>
  <si>
    <t>15MG/5ML SIR 100ML</t>
  </si>
  <si>
    <t>PANTOPRAZOL</t>
  </si>
  <si>
    <t>214525</t>
  </si>
  <si>
    <t>40MG TBL ENT 28 I</t>
  </si>
  <si>
    <t>INOSIN PRANOBEX</t>
  </si>
  <si>
    <t>MOČOVINA</t>
  </si>
  <si>
    <t>16462</t>
  </si>
  <si>
    <t>40MG/ML DRM EML 200ML</t>
  </si>
  <si>
    <t>ALOPURINOL</t>
  </si>
  <si>
    <t>127272</t>
  </si>
  <si>
    <t>ALOPURINOL SANDOZ</t>
  </si>
  <si>
    <t>300MG TBL NOB 30</t>
  </si>
  <si>
    <t>ALPRAZOLAM</t>
  </si>
  <si>
    <t>86656</t>
  </si>
  <si>
    <t>1MG TBL NOB 30</t>
  </si>
  <si>
    <t>AMIODARON</t>
  </si>
  <si>
    <t>ATORVASTATIN</t>
  </si>
  <si>
    <t>50318</t>
  </si>
  <si>
    <t>TULIP</t>
  </si>
  <si>
    <t>20MG TBL FLM 90X1</t>
  </si>
  <si>
    <t>93015</t>
  </si>
  <si>
    <t>10MG TBL FLM 100</t>
  </si>
  <si>
    <t>204670</t>
  </si>
  <si>
    <t>TORVACARD NEO</t>
  </si>
  <si>
    <t>10MG TBL FLM 90</t>
  </si>
  <si>
    <t>204702</t>
  </si>
  <si>
    <t>BETAMETHASON A ANTIBIOTIKA</t>
  </si>
  <si>
    <t>17170</t>
  </si>
  <si>
    <t>BELOGENT</t>
  </si>
  <si>
    <t>0,5MG/G+1MG/G CRM 30G</t>
  </si>
  <si>
    <t>BETAXOLOL</t>
  </si>
  <si>
    <t>49910</t>
  </si>
  <si>
    <t>LOKREN</t>
  </si>
  <si>
    <t>20MG TBL FLM 98</t>
  </si>
  <si>
    <t>188616</t>
  </si>
  <si>
    <t>BETAXOLOL PMCS</t>
  </si>
  <si>
    <t>20MG TBL NOB 100</t>
  </si>
  <si>
    <t>BISOPROLOL</t>
  </si>
  <si>
    <t>218835</t>
  </si>
  <si>
    <t>CONCOR 5</t>
  </si>
  <si>
    <t>232163</t>
  </si>
  <si>
    <t>CONCOR</t>
  </si>
  <si>
    <t>DABIGATRAN-ETEXILÁT</t>
  </si>
  <si>
    <t>168373</t>
  </si>
  <si>
    <t>PRADAXA</t>
  </si>
  <si>
    <t>150MG CPS DUR 60X1 I</t>
  </si>
  <si>
    <t>29328</t>
  </si>
  <si>
    <t>110MG CPS DUR 60X1 I</t>
  </si>
  <si>
    <t>DIOSMIN, KOMBINACE</t>
  </si>
  <si>
    <t>201992</t>
  </si>
  <si>
    <t>500MG TBL FLM 120</t>
  </si>
  <si>
    <t>DOXAZOSIN</t>
  </si>
  <si>
    <t>107794</t>
  </si>
  <si>
    <t>ZOXON</t>
  </si>
  <si>
    <t>4MG TBL NOB 90</t>
  </si>
  <si>
    <t>DRASLÍK</t>
  </si>
  <si>
    <t>88356</t>
  </si>
  <si>
    <t>0,175G/0,175G TBL NOB 100</t>
  </si>
  <si>
    <t>FENOFIBRÁT</t>
  </si>
  <si>
    <t>207098</t>
  </si>
  <si>
    <t>LIPANTHYL 267 M</t>
  </si>
  <si>
    <t>267MG CPS DUR 30</t>
  </si>
  <si>
    <t>FUROSEMID</t>
  </si>
  <si>
    <t>HYDROCHLOROTHIAZID A KALIUM ŠETŘÍCÍ DIURETIKA</t>
  </si>
  <si>
    <t>47476</t>
  </si>
  <si>
    <t>LORADUR</t>
  </si>
  <si>
    <t>5MG/50MG TBL NOB 50</t>
  </si>
  <si>
    <t>KYSELINA ACETYLSALICYLOVÁ</t>
  </si>
  <si>
    <t>155782</t>
  </si>
  <si>
    <t>GODASAL</t>
  </si>
  <si>
    <t>100MG/50MG TBL NOB 100 II</t>
  </si>
  <si>
    <t>207933</t>
  </si>
  <si>
    <t>100MG TBL NOB 60(3X20)</t>
  </si>
  <si>
    <t>KYSELINA LISTOVÁ</t>
  </si>
  <si>
    <t>76064</t>
  </si>
  <si>
    <t>10MG TBL OBD 30</t>
  </si>
  <si>
    <t>LOSARTAN</t>
  </si>
  <si>
    <t>114067</t>
  </si>
  <si>
    <t>LOZAP</t>
  </si>
  <si>
    <t>50MG TBL FLM 90 II</t>
  </si>
  <si>
    <t>114070</t>
  </si>
  <si>
    <t>100MG TBL FLM 90 II</t>
  </si>
  <si>
    <t>MAGNESIUM-LAKTÁT</t>
  </si>
  <si>
    <t>171577</t>
  </si>
  <si>
    <t>MAGNESIUM LACTATE BIOMEDICA</t>
  </si>
  <si>
    <t>METOPROLOL</t>
  </si>
  <si>
    <t>231689</t>
  </si>
  <si>
    <t>BETALOC ZOK</t>
  </si>
  <si>
    <t>100MG TBL PRO 100</t>
  </si>
  <si>
    <t>231702</t>
  </si>
  <si>
    <t>50MG TBL PRO 100</t>
  </si>
  <si>
    <t>NITRENDIPIN</t>
  </si>
  <si>
    <t>111900</t>
  </si>
  <si>
    <t>NITRESAN</t>
  </si>
  <si>
    <t>10MG TBL NOB 100</t>
  </si>
  <si>
    <t>214526</t>
  </si>
  <si>
    <t>PERINDOPRIL</t>
  </si>
  <si>
    <t>101205</t>
  </si>
  <si>
    <t>PERINDOPRIL A AMLODIPIN</t>
  </si>
  <si>
    <t>124119</t>
  </si>
  <si>
    <t>PRESTANCE</t>
  </si>
  <si>
    <t>10MG/5MG TBL NOB 90(3X30)</t>
  </si>
  <si>
    <t>PERINDOPRIL A DIURETIKA</t>
  </si>
  <si>
    <t>122690</t>
  </si>
  <si>
    <t>PRESTARIUM NEO COMBI</t>
  </si>
  <si>
    <t>5MG/1,25MG TBL FLM 90(3X30)</t>
  </si>
  <si>
    <t>RAMIPRIL</t>
  </si>
  <si>
    <t>15866</t>
  </si>
  <si>
    <t>RILMENIDIN</t>
  </si>
  <si>
    <t>125641</t>
  </si>
  <si>
    <t>TENAXUM</t>
  </si>
  <si>
    <t>1MG TBL NOB 90</t>
  </si>
  <si>
    <t>RIVAROXABAN</t>
  </si>
  <si>
    <t>168904</t>
  </si>
  <si>
    <t>XARELTO</t>
  </si>
  <si>
    <t>20MG TBL FLM 98 II</t>
  </si>
  <si>
    <t>ROSUVASTATIN</t>
  </si>
  <si>
    <t>148074</t>
  </si>
  <si>
    <t>ROSUCARD</t>
  </si>
  <si>
    <t>20MG TBL FLM 90</t>
  </si>
  <si>
    <t>145583</t>
  </si>
  <si>
    <t>ROSUMOP</t>
  </si>
  <si>
    <t>40MG TBL FLM 30</t>
  </si>
  <si>
    <t>SOTALOL</t>
  </si>
  <si>
    <t>49014</t>
  </si>
  <si>
    <t>SOTAHEXAL</t>
  </si>
  <si>
    <t>80MG TBL NOB 100</t>
  </si>
  <si>
    <t>SULFAMETHOXAZOL A TRIMETHOPRIM</t>
  </si>
  <si>
    <t>203954</t>
  </si>
  <si>
    <t>BISEPTOL</t>
  </si>
  <si>
    <t>400MG/80MG TBL NOB 28</t>
  </si>
  <si>
    <t>TAMSULOSIN</t>
  </si>
  <si>
    <t>49195</t>
  </si>
  <si>
    <t>FOKUSIN</t>
  </si>
  <si>
    <t>0,4MG CPS RDR 90</t>
  </si>
  <si>
    <t>TELMISARTAN</t>
  </si>
  <si>
    <t>158198</t>
  </si>
  <si>
    <t>TELMISARTAN SANDOZ</t>
  </si>
  <si>
    <t>152957</t>
  </si>
  <si>
    <t>TEZEO</t>
  </si>
  <si>
    <t>40MG TBL NOB 90</t>
  </si>
  <si>
    <t>TELMISARTAN A AMLODIPIN</t>
  </si>
  <si>
    <t>167859</t>
  </si>
  <si>
    <t>TWYNSTA</t>
  </si>
  <si>
    <t>80MG/10MG TBL NOB 28</t>
  </si>
  <si>
    <t>TELMISARTAN A DIURETIKA</t>
  </si>
  <si>
    <t>189664</t>
  </si>
  <si>
    <t>TELMISARTAN/HYDROCHLOROTHIAZID SANDOZ</t>
  </si>
  <si>
    <t>80MG/12,5MG TBL FLM 100</t>
  </si>
  <si>
    <t>189668</t>
  </si>
  <si>
    <t>80MG/25MG TBL FLM 30</t>
  </si>
  <si>
    <t>TIKAGRELOR</t>
  </si>
  <si>
    <t>167939</t>
  </si>
  <si>
    <t>BRILIQUE</t>
  </si>
  <si>
    <t>90MG TBL FLM 56 KAL I</t>
  </si>
  <si>
    <t>TRIMETAZIDIN</t>
  </si>
  <si>
    <t>URAPIDIL</t>
  </si>
  <si>
    <t>215476</t>
  </si>
  <si>
    <t>EBRANTIL RETARD</t>
  </si>
  <si>
    <t>30MG CPS PRO 50</t>
  </si>
  <si>
    <t>VERAPAMIL</t>
  </si>
  <si>
    <t>215966</t>
  </si>
  <si>
    <t>ISOPTIN</t>
  </si>
  <si>
    <t>40MG TBL FLM 50</t>
  </si>
  <si>
    <t>APIXABAN</t>
  </si>
  <si>
    <t>193747</t>
  </si>
  <si>
    <t>ELIQUIS</t>
  </si>
  <si>
    <t>5MG TBL FLM 168</t>
  </si>
  <si>
    <t>193741</t>
  </si>
  <si>
    <t>2,5MG TBL FLM 168</t>
  </si>
  <si>
    <t>PERINDOPRIL, AMLODIPIN A INDAPAMID</t>
  </si>
  <si>
    <t>190975</t>
  </si>
  <si>
    <t>TRIPLIXAM</t>
  </si>
  <si>
    <t>10MG/2,5MG/10MG TBL FLM 90(3X30)</t>
  </si>
  <si>
    <t>190963</t>
  </si>
  <si>
    <t>5MG/1,25MG/10MG TBL FLM 30</t>
  </si>
  <si>
    <t>ATORVASTATIN A EZETIMIB</t>
  </si>
  <si>
    <t>228548</t>
  </si>
  <si>
    <t>ZETOVAR</t>
  </si>
  <si>
    <t>10MG/80MG TBL NOB 30</t>
  </si>
  <si>
    <t>PERINDOPRIL A BISOPROLOL</t>
  </si>
  <si>
    <t>213255</t>
  </si>
  <si>
    <t>COSYREL</t>
  </si>
  <si>
    <t>5MG/5MG TBL FLM 30</t>
  </si>
  <si>
    <t>213258</t>
  </si>
  <si>
    <t>5MG/10MG TBL FLM 30</t>
  </si>
  <si>
    <t>SODNÁ SŮL LEVOTHYROXINU</t>
  </si>
  <si>
    <t>243130</t>
  </si>
  <si>
    <t>100MCG TBL NOB 100 I</t>
  </si>
  <si>
    <t>HOŘČÍK (KOMBINACE RŮZNÝCH SOLÍ)</t>
  </si>
  <si>
    <t>215978</t>
  </si>
  <si>
    <t>Jiná</t>
  </si>
  <si>
    <t>5009910</t>
  </si>
  <si>
    <t>PÁS BŘIŠNÍ VERBA 932 521 4</t>
  </si>
  <si>
    <t>OBDVOD TRUPU 105-115CM,VEL.5</t>
  </si>
  <si>
    <t>5009911</t>
  </si>
  <si>
    <t>PÁS BŘIŠNÍ VERBA 932 520 5</t>
  </si>
  <si>
    <t>OBDVOD TRUPU 95-105CM,VEL.4</t>
  </si>
  <si>
    <t>5009912</t>
  </si>
  <si>
    <t>PÁS BŘIŠNÍ VERBA 932 519 8</t>
  </si>
  <si>
    <t>OBDVOD TRUPU 85-95CM,VEL.3</t>
  </si>
  <si>
    <t>5000295</t>
  </si>
  <si>
    <t>OBINADLO ELASTICKÉ LENKIDEAL</t>
  </si>
  <si>
    <t>10CMX5M,V NATAŽENÉM STAVU,KRÁTKÝ TAH,1KS</t>
  </si>
  <si>
    <t>5000296</t>
  </si>
  <si>
    <t>12CMX5M,V NATAŽENÉM STAVU,KRÁTKÝ TAH,1KS</t>
  </si>
  <si>
    <t>47740</t>
  </si>
  <si>
    <t>RIVOCOR</t>
  </si>
  <si>
    <t>KLINDAMYCIN</t>
  </si>
  <si>
    <t>100339</t>
  </si>
  <si>
    <t>DALACIN C</t>
  </si>
  <si>
    <t>300MG CPS DUR 16</t>
  </si>
  <si>
    <t>KLOPIDOGREL</t>
  </si>
  <si>
    <t>141034</t>
  </si>
  <si>
    <t>TROMBEX</t>
  </si>
  <si>
    <t>75MG TBL FLM 30</t>
  </si>
  <si>
    <t>235897</t>
  </si>
  <si>
    <t>NADROPARIN</t>
  </si>
  <si>
    <t>213480</t>
  </si>
  <si>
    <t>19000IU/ML INJ SOL ISP 10X0,6ML</t>
  </si>
  <si>
    <t>ORGANISMY PRODUKUJÍCÍ KYSELINU MLÉČNOU</t>
  </si>
  <si>
    <t>221079</t>
  </si>
  <si>
    <t>56976</t>
  </si>
  <si>
    <t>2,5MG TBL NOB 20</t>
  </si>
  <si>
    <t>168903</t>
  </si>
  <si>
    <t>20MG TBL FLM 28 II</t>
  </si>
  <si>
    <t>SODNÁ SŮL METAMIZOLU</t>
  </si>
  <si>
    <t>WARFARIN</t>
  </si>
  <si>
    <t>192342</t>
  </si>
  <si>
    <t>WARFARIN PMCS</t>
  </si>
  <si>
    <t>5MG TBL NOB 100 I</t>
  </si>
  <si>
    <t>94113</t>
  </si>
  <si>
    <t>WARFARIN ORION</t>
  </si>
  <si>
    <t>3MG TBL NOB 100</t>
  </si>
  <si>
    <t>AMOXICILIN A  INHIBITOR BETA-LAKTAMASY</t>
  </si>
  <si>
    <t>5951</t>
  </si>
  <si>
    <t>875MG/125MG TBL FLM 14</t>
  </si>
  <si>
    <t>ACETYLCYSTEIN</t>
  </si>
  <si>
    <t>232295</t>
  </si>
  <si>
    <t>600MG TBL EFF 10(1X10)</t>
  </si>
  <si>
    <t>50316</t>
  </si>
  <si>
    <t>20MG TBL FLM 30X1</t>
  </si>
  <si>
    <t>148306</t>
  </si>
  <si>
    <t>40MG TBL FLM 30 I</t>
  </si>
  <si>
    <t>3801</t>
  </si>
  <si>
    <t>CONCOR COR</t>
  </si>
  <si>
    <t>2,5MG TBL FLM 28</t>
  </si>
  <si>
    <t>3822</t>
  </si>
  <si>
    <t>5MG TBL FLM 28</t>
  </si>
  <si>
    <t>BROMAZEPAM</t>
  </si>
  <si>
    <t>88219</t>
  </si>
  <si>
    <t>LEXAURIN</t>
  </si>
  <si>
    <t>14075</t>
  </si>
  <si>
    <t>500MG TBL FLM 60</t>
  </si>
  <si>
    <t>97522</t>
  </si>
  <si>
    <t>500MG TBL FLM 30</t>
  </si>
  <si>
    <t>EZETIMIB</t>
  </si>
  <si>
    <t>188428</t>
  </si>
  <si>
    <t>TEZZIMI</t>
  </si>
  <si>
    <t>10MG TBL NOB 100 I</t>
  </si>
  <si>
    <t>CHLORID DRASELNÝ</t>
  </si>
  <si>
    <t>200935</t>
  </si>
  <si>
    <t>1G TBL PRO 30</t>
  </si>
  <si>
    <t>INDAPAMID</t>
  </si>
  <si>
    <t>191880</t>
  </si>
  <si>
    <t>INDAPAMID PMCS</t>
  </si>
  <si>
    <t>2,5MG TBL NOB 100</t>
  </si>
  <si>
    <t>149480</t>
  </si>
  <si>
    <t>75MG TBL FLM 28</t>
  </si>
  <si>
    <t>155780</t>
  </si>
  <si>
    <t>100MG/50MG TBL NOB 20 II</t>
  </si>
  <si>
    <t>207931</t>
  </si>
  <si>
    <t>100MG TBL NOB 20(2X10)</t>
  </si>
  <si>
    <t>METFORMIN</t>
  </si>
  <si>
    <t>191922</t>
  </si>
  <si>
    <t>SIOFOR</t>
  </si>
  <si>
    <t>1000MG TBL FLM 60</t>
  </si>
  <si>
    <t>231697</t>
  </si>
  <si>
    <t>25MG TBL PRO 28</t>
  </si>
  <si>
    <t>231691</t>
  </si>
  <si>
    <t>100MG TBL PRO 30</t>
  </si>
  <si>
    <t>NITROFURANTOIN</t>
  </si>
  <si>
    <t>207280</t>
  </si>
  <si>
    <t>FUROLIN</t>
  </si>
  <si>
    <t>100MG TBL NOB 30</t>
  </si>
  <si>
    <t>214433</t>
  </si>
  <si>
    <t>20MG TBL ENT 28 I</t>
  </si>
  <si>
    <t>122685</t>
  </si>
  <si>
    <t>5MG/1,25MG TBL FLM 30</t>
  </si>
  <si>
    <t>148072</t>
  </si>
  <si>
    <t>RŮZNÉ JINÉ KOMBINACE ŽELEZA</t>
  </si>
  <si>
    <t>119653</t>
  </si>
  <si>
    <t>320MG/60MG TBL RET 60</t>
  </si>
  <si>
    <t>225688</t>
  </si>
  <si>
    <t>320MG/60MG TBL RET 30</t>
  </si>
  <si>
    <t>SPIRONOLAKTON</t>
  </si>
  <si>
    <t>3550</t>
  </si>
  <si>
    <t>25MG TBL NOB 20</t>
  </si>
  <si>
    <t>THEOFYLIN</t>
  </si>
  <si>
    <t>225510</t>
  </si>
  <si>
    <t>EUPHYLLIN CR N</t>
  </si>
  <si>
    <t>TRAZODON</t>
  </si>
  <si>
    <t>46444</t>
  </si>
  <si>
    <t>TRITTICO AC</t>
  </si>
  <si>
    <t>150MG TBL RET 60</t>
  </si>
  <si>
    <t>VALSARTAN</t>
  </si>
  <si>
    <t>125595</t>
  </si>
  <si>
    <t>VALSACOR</t>
  </si>
  <si>
    <t>160MG TBL FLM 28</t>
  </si>
  <si>
    <t>190973</t>
  </si>
  <si>
    <t>10MG/2,5MG/10MG TBL FLM 30</t>
  </si>
  <si>
    <t>VORTIOXETIN</t>
  </si>
  <si>
    <t>194726</t>
  </si>
  <si>
    <t>BRINTELLIX</t>
  </si>
  <si>
    <t>10MG TBL FLM 28</t>
  </si>
  <si>
    <t>TRAMADOL A PARACETAMOL</t>
  </si>
  <si>
    <t>138840</t>
  </si>
  <si>
    <t>DORETA</t>
  </si>
  <si>
    <t>37,5MG/325MG TBL FLM 20 I</t>
  </si>
  <si>
    <t>FYTOMENADION</t>
  </si>
  <si>
    <t>230426</t>
  </si>
  <si>
    <t>JINÁ ANTIBIOTIKA PRO LOKÁLNÍ APLIKACI</t>
  </si>
  <si>
    <t>221154</t>
  </si>
  <si>
    <t>FRAMYKOIN</t>
  </si>
  <si>
    <t>250IU/G+5,2MG/G UNG 10G</t>
  </si>
  <si>
    <t>3378</t>
  </si>
  <si>
    <t>100MG/20MG TBL NOB 20</t>
  </si>
  <si>
    <t>TADALAFIL</t>
  </si>
  <si>
    <t>29258</t>
  </si>
  <si>
    <t>CIALIS</t>
  </si>
  <si>
    <t>ZOLPIDEM</t>
  </si>
  <si>
    <t>ACEBUTOLOL</t>
  </si>
  <si>
    <t>80058</t>
  </si>
  <si>
    <t>SECTRAL</t>
  </si>
  <si>
    <t>400MG TBL FLM 30</t>
  </si>
  <si>
    <t>ACIKLOVIR</t>
  </si>
  <si>
    <t>13703</t>
  </si>
  <si>
    <t>ZOVIRAX</t>
  </si>
  <si>
    <t>200MG TBL NOB 25</t>
  </si>
  <si>
    <t>127263</t>
  </si>
  <si>
    <t>100MG TBL NOB 100</t>
  </si>
  <si>
    <t>AMLODIPIN</t>
  </si>
  <si>
    <t>163114</t>
  </si>
  <si>
    <t>ZOREM</t>
  </si>
  <si>
    <t>5MG TBL NOB 100</t>
  </si>
  <si>
    <t>162908</t>
  </si>
  <si>
    <t>ORCAL NEO</t>
  </si>
  <si>
    <t>163111</t>
  </si>
  <si>
    <t>162898</t>
  </si>
  <si>
    <t>5MG TBL NOB 30 I</t>
  </si>
  <si>
    <t>ANTIAGREGANCIA KROMĚ HEPARINU, KOMBINACE</t>
  </si>
  <si>
    <t>167508</t>
  </si>
  <si>
    <t>DUOPLAVIN</t>
  </si>
  <si>
    <t>75MG/100MG TBL FLM 28</t>
  </si>
  <si>
    <t>148309</t>
  </si>
  <si>
    <t>40MG TBL FLM 90 I</t>
  </si>
  <si>
    <t>50311</t>
  </si>
  <si>
    <t>10MG TBL FLM 90X1</t>
  </si>
  <si>
    <t>93018</t>
  </si>
  <si>
    <t>20MG TBL FLM 100</t>
  </si>
  <si>
    <t>93021</t>
  </si>
  <si>
    <t>40MG TBL FLM 100</t>
  </si>
  <si>
    <t>204682</t>
  </si>
  <si>
    <t>204694</t>
  </si>
  <si>
    <t>40MG TBL FLM 90</t>
  </si>
  <si>
    <t>ATORVASTATIN A AMLODIPIN</t>
  </si>
  <si>
    <t>30560</t>
  </si>
  <si>
    <t>CADUET</t>
  </si>
  <si>
    <t>10MG/10MG TBL FLM 30</t>
  </si>
  <si>
    <t>30543</t>
  </si>
  <si>
    <t>AZITHROMYCIN</t>
  </si>
  <si>
    <t>45010</t>
  </si>
  <si>
    <t>AZITROMYCIN SANDOZ</t>
  </si>
  <si>
    <t>500MG TBL FLM 3</t>
  </si>
  <si>
    <t>49909</t>
  </si>
  <si>
    <t>20MG TBL FLM 28</t>
  </si>
  <si>
    <t>BILASTIN</t>
  </si>
  <si>
    <t>148675</t>
  </si>
  <si>
    <t>XADOS</t>
  </si>
  <si>
    <t>20MG TBL NOB 50</t>
  </si>
  <si>
    <t>176913</t>
  </si>
  <si>
    <t>5MG TBL FLM 90</t>
  </si>
  <si>
    <t>176914</t>
  </si>
  <si>
    <t>94163</t>
  </si>
  <si>
    <t>CONCOR 10</t>
  </si>
  <si>
    <t>218834</t>
  </si>
  <si>
    <t>219841</t>
  </si>
  <si>
    <t>233605</t>
  </si>
  <si>
    <t>232161</t>
  </si>
  <si>
    <t>CILAZAPRIL</t>
  </si>
  <si>
    <t>125441</t>
  </si>
  <si>
    <t>INHIBACE</t>
  </si>
  <si>
    <t>CITALOPRAM</t>
  </si>
  <si>
    <t>230417</t>
  </si>
  <si>
    <t>DESLORATADIN</t>
  </si>
  <si>
    <t>178682</t>
  </si>
  <si>
    <t>JOVESTO</t>
  </si>
  <si>
    <t>5MG TBL FLM 30 I</t>
  </si>
  <si>
    <t>178675</t>
  </si>
  <si>
    <t>5MG TBL FLM 90 I</t>
  </si>
  <si>
    <t>DEXAMETHASON</t>
  </si>
  <si>
    <t>243142</t>
  </si>
  <si>
    <t>FORTECORTIN</t>
  </si>
  <si>
    <t>4MG TBL NOB 20</t>
  </si>
  <si>
    <t>DEXAMETHASON A ANTIINFEKTIVA</t>
  </si>
  <si>
    <t>163303</t>
  </si>
  <si>
    <t>DEXA-GENTAMICIN</t>
  </si>
  <si>
    <t>0,3MG/G+5MG/G OPH UNG 2,5G</t>
  </si>
  <si>
    <t>180988</t>
  </si>
  <si>
    <t>GENTADEX</t>
  </si>
  <si>
    <t>5MG/ML+1MG/ML OPH GTT SOL 1X5ML</t>
  </si>
  <si>
    <t>225168</t>
  </si>
  <si>
    <t>DIGOXIN</t>
  </si>
  <si>
    <t>3542</t>
  </si>
  <si>
    <t>DIGOXIN LÉČIVA</t>
  </si>
  <si>
    <t>0,250MG TBL NOB 30</t>
  </si>
  <si>
    <t>83318</t>
  </si>
  <si>
    <t>0,125MG TBL NOB 30</t>
  </si>
  <si>
    <t>DIKLOFENAK</t>
  </si>
  <si>
    <t>119672</t>
  </si>
  <si>
    <t>75632</t>
  </si>
  <si>
    <t>100MG TBL PRO 50</t>
  </si>
  <si>
    <t>DIMETINDEN</t>
  </si>
  <si>
    <t>243022</t>
  </si>
  <si>
    <t>DIMETINDEN ROSENPHARMA</t>
  </si>
  <si>
    <t>225549</t>
  </si>
  <si>
    <t>500MG TBL FLM 180(2X90)</t>
  </si>
  <si>
    <t>EPLERENON</t>
  </si>
  <si>
    <t>203030</t>
  </si>
  <si>
    <t>EPLERENON SANDOZ</t>
  </si>
  <si>
    <t>25MG TBL FLM 30</t>
  </si>
  <si>
    <t>ERDOSTEIN</t>
  </si>
  <si>
    <t>87076</t>
  </si>
  <si>
    <t>300MG CPS DUR 20</t>
  </si>
  <si>
    <t>FELODIPIN</t>
  </si>
  <si>
    <t>235777</t>
  </si>
  <si>
    <t>PRESID</t>
  </si>
  <si>
    <t>2,5MG TBL PRO 30</t>
  </si>
  <si>
    <t>225970</t>
  </si>
  <si>
    <t>LIPANTHYL SUPRA</t>
  </si>
  <si>
    <t>160MG TBL FLM 90</t>
  </si>
  <si>
    <t>225967</t>
  </si>
  <si>
    <t>LIPANTHYL S</t>
  </si>
  <si>
    <t>215MG TBL FLM 100</t>
  </si>
  <si>
    <t>56808</t>
  </si>
  <si>
    <t>125MG TBL NOB 50</t>
  </si>
  <si>
    <t>98219</t>
  </si>
  <si>
    <t>FURON</t>
  </si>
  <si>
    <t>GLYCEROL-TRINITRÁT</t>
  </si>
  <si>
    <t>85071</t>
  </si>
  <si>
    <t>NITROMINT</t>
  </si>
  <si>
    <t>0,4MG/DÁV SPR SLG 10G I</t>
  </si>
  <si>
    <t>HYDROCHLOROTHIAZID</t>
  </si>
  <si>
    <t>168</t>
  </si>
  <si>
    <t>HYDROCHLOROTHIAZID LÉČIVA</t>
  </si>
  <si>
    <t>CHLORTALIDON A KALIUM ŠETŘÍCÍ DIURETIKA</t>
  </si>
  <si>
    <t>207930</t>
  </si>
  <si>
    <t>AMICLOTON</t>
  </si>
  <si>
    <t>2,5MG/25MG TBL NOB 30</t>
  </si>
  <si>
    <t>CHOLEKALCIFEROL</t>
  </si>
  <si>
    <t>243240</t>
  </si>
  <si>
    <t>120329</t>
  </si>
  <si>
    <t>INDAPAMID STADA</t>
  </si>
  <si>
    <t>1,5MG TBL PRO 100</t>
  </si>
  <si>
    <t>162748</t>
  </si>
  <si>
    <t>500MG TBL NOB 100</t>
  </si>
  <si>
    <t>IVABRADIN</t>
  </si>
  <si>
    <t>25974</t>
  </si>
  <si>
    <t>PROCORALAN</t>
  </si>
  <si>
    <t>7,5MG TBL FLM 112 KAL</t>
  </si>
  <si>
    <t>1066</t>
  </si>
  <si>
    <t>JINÁ ANTIINFEKTIVA</t>
  </si>
  <si>
    <t>200863</t>
  </si>
  <si>
    <t>188850</t>
  </si>
  <si>
    <t>STACYL</t>
  </si>
  <si>
    <t>100MG TBL ENT 100</t>
  </si>
  <si>
    <t>KYSELINA URSODEOXYCHOLOVÁ</t>
  </si>
  <si>
    <t>13808</t>
  </si>
  <si>
    <t>URSOSAN</t>
  </si>
  <si>
    <t>250MG CPS DUR 100 I</t>
  </si>
  <si>
    <t>KYSELINA VALPROOVÁ</t>
  </si>
  <si>
    <t>44997</t>
  </si>
  <si>
    <t>500MG TBL RET 100</t>
  </si>
  <si>
    <t>LINAGLIPTIN</t>
  </si>
  <si>
    <t>168447</t>
  </si>
  <si>
    <t>TRAJENTA</t>
  </si>
  <si>
    <t>5MG TBL FLM 30X1</t>
  </si>
  <si>
    <t>LISINOPRIL A AMLODIPIN</t>
  </si>
  <si>
    <t>144795</t>
  </si>
  <si>
    <t>AMESOS</t>
  </si>
  <si>
    <t>20MG/10MG TBL NOB 90</t>
  </si>
  <si>
    <t>MAKROGOL</t>
  </si>
  <si>
    <t>242665</t>
  </si>
  <si>
    <t>FORLAX</t>
  </si>
  <si>
    <t>4G POR PLV SOL SCC 20</t>
  </si>
  <si>
    <t>231687</t>
  </si>
  <si>
    <t>BETALOC SR</t>
  </si>
  <si>
    <t>200MG TBL PRO 100</t>
  </si>
  <si>
    <t>231696</t>
  </si>
  <si>
    <t>25MG TBL PRO 100</t>
  </si>
  <si>
    <t>231688</t>
  </si>
  <si>
    <t>200MG TBL PRO 30</t>
  </si>
  <si>
    <t>232511</t>
  </si>
  <si>
    <t>METOPROLOL AUROVITAS</t>
  </si>
  <si>
    <t>50MG TBL FLM 50</t>
  </si>
  <si>
    <t>MOXONIDIN</t>
  </si>
  <si>
    <t>230591</t>
  </si>
  <si>
    <t>CYNT</t>
  </si>
  <si>
    <t>0,2MG TBL FLM 98 I</t>
  </si>
  <si>
    <t>NAFTIDROFURYL</t>
  </si>
  <si>
    <t>66015</t>
  </si>
  <si>
    <t>ENELBIN</t>
  </si>
  <si>
    <t>97026</t>
  </si>
  <si>
    <t>NIMESULID</t>
  </si>
  <si>
    <t>12895</t>
  </si>
  <si>
    <t>100MG POR GRA SUS 30 I</t>
  </si>
  <si>
    <t>17187</t>
  </si>
  <si>
    <t>100MG POR GRA SUS 30</t>
  </si>
  <si>
    <t>OMEPRAZOL</t>
  </si>
  <si>
    <t>25366</t>
  </si>
  <si>
    <t>HELICID</t>
  </si>
  <si>
    <t>20MG CPS ETD 90 I</t>
  </si>
  <si>
    <t>ORGANO-HEPARINOID</t>
  </si>
  <si>
    <t>3575</t>
  </si>
  <si>
    <t>HEPAROID LÉČIVA</t>
  </si>
  <si>
    <t>2MG/G CRM 30G</t>
  </si>
  <si>
    <t>PENTOXIFYLIN</t>
  </si>
  <si>
    <t>47085</t>
  </si>
  <si>
    <t>PENTOMER RETARD</t>
  </si>
  <si>
    <t>400MG TBL PRO 100</t>
  </si>
  <si>
    <t>177336</t>
  </si>
  <si>
    <t>PERINDOPRIL MYLAN</t>
  </si>
  <si>
    <t>8MG TBL NOB 90</t>
  </si>
  <si>
    <t>229909</t>
  </si>
  <si>
    <t>PRENESSA</t>
  </si>
  <si>
    <t>8MG TBL NOB 30</t>
  </si>
  <si>
    <t>124093</t>
  </si>
  <si>
    <t>5MG/5MG TBL NOB 120(4X30)</t>
  </si>
  <si>
    <t>124135</t>
  </si>
  <si>
    <t>10MG/10MG TBL NOB 120(4X30)</t>
  </si>
  <si>
    <t>162012</t>
  </si>
  <si>
    <t>10MG/2,5MG TBL FLM 90(3X30)</t>
  </si>
  <si>
    <t>RABEPRAZOL</t>
  </si>
  <si>
    <t>141960</t>
  </si>
  <si>
    <t>RAPOXOL</t>
  </si>
  <si>
    <t>56983</t>
  </si>
  <si>
    <t>RAMIPRIL A AMLODIPIN</t>
  </si>
  <si>
    <t>228988</t>
  </si>
  <si>
    <t>TRITACE COMBI</t>
  </si>
  <si>
    <t>5MG/5MG CPS DUR 98</t>
  </si>
  <si>
    <t>168899</t>
  </si>
  <si>
    <t>15MG TBL FLM 98 II</t>
  </si>
  <si>
    <t>148070</t>
  </si>
  <si>
    <t>145574</t>
  </si>
  <si>
    <t>SERTRALIN</t>
  </si>
  <si>
    <t>146917</t>
  </si>
  <si>
    <t>ZOLOFT</t>
  </si>
  <si>
    <t>50MG TBL FLM 100</t>
  </si>
  <si>
    <t>53950</t>
  </si>
  <si>
    <t>50MG TBL FLM 28</t>
  </si>
  <si>
    <t>SILDENAFIL</t>
  </si>
  <si>
    <t>166801</t>
  </si>
  <si>
    <t>OLVION</t>
  </si>
  <si>
    <t>100MG TBL FLM 8</t>
  </si>
  <si>
    <t>143428</t>
  </si>
  <si>
    <t>SILDENAFIL SANDOZ</t>
  </si>
  <si>
    <t>100MG TBL NOB 8 I</t>
  </si>
  <si>
    <t>49021</t>
  </si>
  <si>
    <t>160MG TBL NOB 100</t>
  </si>
  <si>
    <t>30434</t>
  </si>
  <si>
    <t>25MG TBL NOB 100</t>
  </si>
  <si>
    <t>SULTAMICILIN</t>
  </si>
  <si>
    <t>17149</t>
  </si>
  <si>
    <t>UNASYN</t>
  </si>
  <si>
    <t>375MG TBL FLM 12</t>
  </si>
  <si>
    <t>14498</t>
  </si>
  <si>
    <t>OMNIC TOCAS</t>
  </si>
  <si>
    <t>0,4MG TBL PRO 100</t>
  </si>
  <si>
    <t>206208</t>
  </si>
  <si>
    <t>TEZEFORT</t>
  </si>
  <si>
    <t>80MG/5MG TBL NOB 90</t>
  </si>
  <si>
    <t>193874</t>
  </si>
  <si>
    <t>TOLUCOMBI</t>
  </si>
  <si>
    <t>40MG/12,5MG TBL NOB 28X1 II</t>
  </si>
  <si>
    <t>189677</t>
  </si>
  <si>
    <t>TEZEO HCT</t>
  </si>
  <si>
    <t>40MG/12,5MG TBL NOB 28</t>
  </si>
  <si>
    <t>193888</t>
  </si>
  <si>
    <t>80MG/12,5MG TBL NOB 84X1 II</t>
  </si>
  <si>
    <t>219612</t>
  </si>
  <si>
    <t>TELMISARTAN/HYDROCHLOROTHIAZID XANTIS</t>
  </si>
  <si>
    <t>TRANDOLAPRIL A VERAPAMIL</t>
  </si>
  <si>
    <t>185638</t>
  </si>
  <si>
    <t>TARKA 180/2 MG TBL.</t>
  </si>
  <si>
    <t>180MG/2MG TBL RET 98</t>
  </si>
  <si>
    <t>234221</t>
  </si>
  <si>
    <t>TARKA</t>
  </si>
  <si>
    <t>240MG/4MG TBL RET 98</t>
  </si>
  <si>
    <t>32917</t>
  </si>
  <si>
    <t>PREDUCTAL MR</t>
  </si>
  <si>
    <t>35MG TBL RET 60</t>
  </si>
  <si>
    <t>186665</t>
  </si>
  <si>
    <t>35MG TBL RET 180</t>
  </si>
  <si>
    <t>215964</t>
  </si>
  <si>
    <t>ISOPTIN SR</t>
  </si>
  <si>
    <t>240MG TBL PRO 30</t>
  </si>
  <si>
    <t>233479</t>
  </si>
  <si>
    <t>240MG TBL PRO 100</t>
  </si>
  <si>
    <t>192340</t>
  </si>
  <si>
    <t>2MG TBL NOB 100 I</t>
  </si>
  <si>
    <t>221131</t>
  </si>
  <si>
    <t>STILNOX</t>
  </si>
  <si>
    <t>193745</t>
  </si>
  <si>
    <t>5MG TBL FLM 60</t>
  </si>
  <si>
    <t>168327</t>
  </si>
  <si>
    <t>2,5MG TBL FLM 60</t>
  </si>
  <si>
    <t>168326</t>
  </si>
  <si>
    <t>2,5MG TBL FLM 20</t>
  </si>
  <si>
    <t>FENOTEROL A IPRATROPIUM-BROMID</t>
  </si>
  <si>
    <t>2679</t>
  </si>
  <si>
    <t>0,02MG/0,05MG/DÁV INH SOL PSS 200DÁV</t>
  </si>
  <si>
    <t>FORMOTEROL A BEKLOMETASON</t>
  </si>
  <si>
    <t>184377</t>
  </si>
  <si>
    <t>COMBAIR</t>
  </si>
  <si>
    <t>100MCG/6MCG/DÁV INH SOL PSS 180DÁV</t>
  </si>
  <si>
    <t>190968</t>
  </si>
  <si>
    <t>10MG/2,5MG/5MG TBL FLM 30</t>
  </si>
  <si>
    <t>190960</t>
  </si>
  <si>
    <t>5MG/1,25MG/5MG TBL FLM 90(3X30)</t>
  </si>
  <si>
    <t>ITOPRIDUM</t>
  </si>
  <si>
    <t>166760</t>
  </si>
  <si>
    <t>50MG TBL FLM 100(10X10)</t>
  </si>
  <si>
    <t>ATORVASTATIN, AMLODIPIN A PERINDOPRIL</t>
  </si>
  <si>
    <t>205995</t>
  </si>
  <si>
    <t>LIPERTANCE</t>
  </si>
  <si>
    <t>20MG/5MG/5MG TBL FLM 30</t>
  </si>
  <si>
    <t>206001</t>
  </si>
  <si>
    <t>20MG/10MG/10MG TBL FLM 30</t>
  </si>
  <si>
    <t>205993</t>
  </si>
  <si>
    <t>10MG/5MG/5MG TBL FLM 90(3X30)</t>
  </si>
  <si>
    <t>228544</t>
  </si>
  <si>
    <t>10MG/20MG TBL NOB 100</t>
  </si>
  <si>
    <t>179333</t>
  </si>
  <si>
    <t>75MG/650MG TBL FLM 90 I</t>
  </si>
  <si>
    <t>201609</t>
  </si>
  <si>
    <t>BISOPROLOL A AMLODIPIN</t>
  </si>
  <si>
    <t>197062</t>
  </si>
  <si>
    <t>BIGITAL</t>
  </si>
  <si>
    <t>5MG/10MG TBL NOB 90</t>
  </si>
  <si>
    <t>213261</t>
  </si>
  <si>
    <t>10MG/5MG TBL FLM 30</t>
  </si>
  <si>
    <t>213264</t>
  </si>
  <si>
    <t>203097</t>
  </si>
  <si>
    <t>875MG/125MG TBL FLM 21</t>
  </si>
  <si>
    <t>MULTIENZYMOVÉ PŘÍPRAVKY (LIPASA, PROTEASA APOD.)</t>
  </si>
  <si>
    <t>187406</t>
  </si>
  <si>
    <t>PANGROL</t>
  </si>
  <si>
    <t>20000IU TBL ENT 50 II</t>
  </si>
  <si>
    <t>230614</t>
  </si>
  <si>
    <t>KREON 25 000</t>
  </si>
  <si>
    <t>25000U CPS ETD 50</t>
  </si>
  <si>
    <t>ROSUVASTATIN A EZETIMIB</t>
  </si>
  <si>
    <t>226612</t>
  </si>
  <si>
    <t>ZENON</t>
  </si>
  <si>
    <t>10MG/40MG TBL FLM 30</t>
  </si>
  <si>
    <t>EDOXABAN</t>
  </si>
  <si>
    <t>210631</t>
  </si>
  <si>
    <t>LIXIANA</t>
  </si>
  <si>
    <t>60MG TBL FLM 100</t>
  </si>
  <si>
    <t>ATORVASTATIN A PERINDOPRIL</t>
  </si>
  <si>
    <t>220531</t>
  </si>
  <si>
    <t>EUVASCOR</t>
  </si>
  <si>
    <t>20MG/5MG CPS DUR 30</t>
  </si>
  <si>
    <t>220528</t>
  </si>
  <si>
    <t>10MG/5MG CPS DUR 30</t>
  </si>
  <si>
    <t>220540</t>
  </si>
  <si>
    <t>20MG/10MG CPS DUR 30</t>
  </si>
  <si>
    <t>5000452</t>
  </si>
  <si>
    <t>MAXIS-KOMPRESNÍ PUNČOCHY COMFORT II.KT</t>
  </si>
  <si>
    <t>LÝTKOVÁ PUNČOCHA</t>
  </si>
  <si>
    <t>168374</t>
  </si>
  <si>
    <t>150MG CPS DUR 180(3X60X1) I</t>
  </si>
  <si>
    <t>203055</t>
  </si>
  <si>
    <t>50MG TBL FLM 30</t>
  </si>
  <si>
    <t>199680</t>
  </si>
  <si>
    <t>300MG CPS DUR 60</t>
  </si>
  <si>
    <t>KLARITHROMYCIN</t>
  </si>
  <si>
    <t>216199</t>
  </si>
  <si>
    <t>KLACID</t>
  </si>
  <si>
    <t>IBUPROFEN</t>
  </si>
  <si>
    <t>241991</t>
  </si>
  <si>
    <t>PROPAFENON</t>
  </si>
  <si>
    <t>215906</t>
  </si>
  <si>
    <t>RYTMONORM</t>
  </si>
  <si>
    <t>150MG TBL FLM 100</t>
  </si>
  <si>
    <t>PROPIVERIN</t>
  </si>
  <si>
    <t>161522</t>
  </si>
  <si>
    <t>MICTONORM UNO</t>
  </si>
  <si>
    <t>30MG CPS RDR 28</t>
  </si>
  <si>
    <t>PIROXIKAM</t>
  </si>
  <si>
    <t>49503</t>
  </si>
  <si>
    <t>FLAMEXIN</t>
  </si>
  <si>
    <t>20MG TBL NOB 20</t>
  </si>
  <si>
    <t>162250</t>
  </si>
  <si>
    <t>ACC 200 NEO</t>
  </si>
  <si>
    <t>200MG TBL EFF 20</t>
  </si>
  <si>
    <t>219840</t>
  </si>
  <si>
    <t>2,5MG TBL FLM 100</t>
  </si>
  <si>
    <t>56809</t>
  </si>
  <si>
    <t>125MG TBL NOB 100</t>
  </si>
  <si>
    <t>CHINAPRIL</t>
  </si>
  <si>
    <t>94959</t>
  </si>
  <si>
    <t>ACCUPRO</t>
  </si>
  <si>
    <t>12023</t>
  </si>
  <si>
    <t>JINÁ ANTIHISTAMINIKA PRO SYSTÉMOVOU APLIKACI</t>
  </si>
  <si>
    <t>2479</t>
  </si>
  <si>
    <t>2MG TBL NOB 20</t>
  </si>
  <si>
    <t>169252</t>
  </si>
  <si>
    <t>75MG TBL FLM 90</t>
  </si>
  <si>
    <t>KOMPLEX ŽELEZA S ISOMALTOSOU</t>
  </si>
  <si>
    <t>242536</t>
  </si>
  <si>
    <t>MALTOFER TABLETY</t>
  </si>
  <si>
    <t>100MG TBL MND 100</t>
  </si>
  <si>
    <t>KOMPLEX ŽELEZA S ISOMALTOSOU A KYSELINA LISTOVÁ</t>
  </si>
  <si>
    <t>16593</t>
  </si>
  <si>
    <t>MALTOFER FOL TABLETY</t>
  </si>
  <si>
    <t>100MG/0,35MG TBL MND 30</t>
  </si>
  <si>
    <t>155781</t>
  </si>
  <si>
    <t>100MG/50MG TBL NOB 50 II</t>
  </si>
  <si>
    <t>LEVOCETIRIZIN</t>
  </si>
  <si>
    <t>124346</t>
  </si>
  <si>
    <t>CEZERA</t>
  </si>
  <si>
    <t>MEFENOXALON</t>
  </si>
  <si>
    <t>3645</t>
  </si>
  <si>
    <t>DIMEXOL</t>
  </si>
  <si>
    <t>MOLSIDOMIN</t>
  </si>
  <si>
    <t>76155</t>
  </si>
  <si>
    <t>4MG TBL NOB 30</t>
  </si>
  <si>
    <t>111904</t>
  </si>
  <si>
    <t>124087</t>
  </si>
  <si>
    <t>5MG/5MG TBL NOB 30</t>
  </si>
  <si>
    <t>PREDNISON</t>
  </si>
  <si>
    <t>2963</t>
  </si>
  <si>
    <t>PREDNISON LÉČIVA</t>
  </si>
  <si>
    <t>189688</t>
  </si>
  <si>
    <t>80MG/12,5MG TBL NOB 90</t>
  </si>
  <si>
    <t>215478</t>
  </si>
  <si>
    <t>60MG CPS PRO 50</t>
  </si>
  <si>
    <t>VÁPNÍK, KOMBINACE S VITAMINEM D A/NEBO JINÝMI LÉČIVY</t>
  </si>
  <si>
    <t>135423</t>
  </si>
  <si>
    <t>CALTRATE D3</t>
  </si>
  <si>
    <t>500MG/1000IU TBL MND 90</t>
  </si>
  <si>
    <t>*6011</t>
  </si>
  <si>
    <t>Jiný</t>
  </si>
  <si>
    <t>MEBENDAZOL</t>
  </si>
  <si>
    <t>122198</t>
  </si>
  <si>
    <t>VERMOX</t>
  </si>
  <si>
    <t>100MG TBL NOB 6</t>
  </si>
  <si>
    <t>167009</t>
  </si>
  <si>
    <t>SILDENAFIL TEVA</t>
  </si>
  <si>
    <t>50MG TBL FLM 4</t>
  </si>
  <si>
    <t>232156</t>
  </si>
  <si>
    <t>148076</t>
  </si>
  <si>
    <t>14439</t>
  </si>
  <si>
    <t>0,4MG CPS RDR 30</t>
  </si>
  <si>
    <t>138841</t>
  </si>
  <si>
    <t>37,5MG/325MG TBL FLM 30 I</t>
  </si>
  <si>
    <t>VALSARTAN A SAKUBITRIL</t>
  </si>
  <si>
    <t>209040</t>
  </si>
  <si>
    <t>226543</t>
  </si>
  <si>
    <t>BISOPROLOL AUROVITAS</t>
  </si>
  <si>
    <t>243729</t>
  </si>
  <si>
    <t>195351</t>
  </si>
  <si>
    <t>OMEPRAZOL FARMAX</t>
  </si>
  <si>
    <t>20MG CPS ETD 100</t>
  </si>
  <si>
    <t>PREDNISOLON A ANTISEPTIKA</t>
  </si>
  <si>
    <t>225166</t>
  </si>
  <si>
    <t>IMACORT</t>
  </si>
  <si>
    <t>10MG/G+2,5MG/G+5MG/G CRM 20G</t>
  </si>
  <si>
    <t>14499</t>
  </si>
  <si>
    <t>0,4MG TBL PRO 30</t>
  </si>
  <si>
    <t>VALSARTAN A DIURETIKA</t>
  </si>
  <si>
    <t>155093</t>
  </si>
  <si>
    <t>VALSACOMBI</t>
  </si>
  <si>
    <t>160MG/12,5MG TBL FLM 84</t>
  </si>
  <si>
    <t>94114</t>
  </si>
  <si>
    <t>FLUKONAZOL</t>
  </si>
  <si>
    <t>187665</t>
  </si>
  <si>
    <t>FLUKONAZOL PMCS</t>
  </si>
  <si>
    <t>100MG CPS DUR 28</t>
  </si>
  <si>
    <t>KOLCHICIN</t>
  </si>
  <si>
    <t>119698</t>
  </si>
  <si>
    <t>0,5MG TBL OBD 50</t>
  </si>
  <si>
    <t>NEBIVOLOL</t>
  </si>
  <si>
    <t>112572</t>
  </si>
  <si>
    <t>NEBIVOLOL SANDOZ</t>
  </si>
  <si>
    <t>5MG TBL NOB 28</t>
  </si>
  <si>
    <t>168897</t>
  </si>
  <si>
    <t>15MG TBL FLM 28 II</t>
  </si>
  <si>
    <t>6264</t>
  </si>
  <si>
    <t>400MG/80MG TBL NOB 20</t>
  </si>
  <si>
    <t>127260</t>
  </si>
  <si>
    <t>2945</t>
  </si>
  <si>
    <t>93019</t>
  </si>
  <si>
    <t>87018</t>
  </si>
  <si>
    <t>ATORIS</t>
  </si>
  <si>
    <t>132113</t>
  </si>
  <si>
    <t>10MG POR TBL DIS 30</t>
  </si>
  <si>
    <t>47741</t>
  </si>
  <si>
    <t>94164</t>
  </si>
  <si>
    <t>CEFUROXIM</t>
  </si>
  <si>
    <t>18547</t>
  </si>
  <si>
    <t>CIKLESONID</t>
  </si>
  <si>
    <t>214421</t>
  </si>
  <si>
    <t>ALVESCO 160 INHALER</t>
  </si>
  <si>
    <t>160MCG/DÁV INH SOL PSS 60DÁV</t>
  </si>
  <si>
    <t>132523</t>
  </si>
  <si>
    <t>45214</t>
  </si>
  <si>
    <t>2MG TBL NOB 30</t>
  </si>
  <si>
    <t>64942</t>
  </si>
  <si>
    <t>DIFLUCAN</t>
  </si>
  <si>
    <t>100MG CPS DUR 28 I</t>
  </si>
  <si>
    <t>GABAPENTIN</t>
  </si>
  <si>
    <t>150766</t>
  </si>
  <si>
    <t>GABANOX</t>
  </si>
  <si>
    <t>300MG CPS DUR 90</t>
  </si>
  <si>
    <t>INDOMETACIN</t>
  </si>
  <si>
    <t>93723</t>
  </si>
  <si>
    <t>INDOMETACIN BERLIN-CHEMIE</t>
  </si>
  <si>
    <t>50MG SUP 10</t>
  </si>
  <si>
    <t>188848</t>
  </si>
  <si>
    <t>100MG TBL ENT 60</t>
  </si>
  <si>
    <t>LINEZOLID</t>
  </si>
  <si>
    <t>206261</t>
  </si>
  <si>
    <t>LINEZOLID  ACCORD</t>
  </si>
  <si>
    <t>600MG TBL FLM 10</t>
  </si>
  <si>
    <t>229862</t>
  </si>
  <si>
    <t>METFORMIN AUROVITAS</t>
  </si>
  <si>
    <t>1000MG TBL FLM 60 II</t>
  </si>
  <si>
    <t>METHYLDOPA (LEVOTOČIVÁ)</t>
  </si>
  <si>
    <t>1328</t>
  </si>
  <si>
    <t>250MG TBL NOB 50</t>
  </si>
  <si>
    <t>MIRTAZAPIN</t>
  </si>
  <si>
    <t>146071</t>
  </si>
  <si>
    <t>MIRTAZAPIN MYLAN</t>
  </si>
  <si>
    <t>30MG POR TBL DIS 30</t>
  </si>
  <si>
    <t>202873</t>
  </si>
  <si>
    <t>40MG CPS ETD 28(4X7) I</t>
  </si>
  <si>
    <t>124101</t>
  </si>
  <si>
    <t>5MG/10MG TBL NOB 30</t>
  </si>
  <si>
    <t>124115</t>
  </si>
  <si>
    <t>10MG/5MG TBL NOB 30</t>
  </si>
  <si>
    <t>PROTIPRŮJMOVÉ MIKROORGANISMY</t>
  </si>
  <si>
    <t>107584</t>
  </si>
  <si>
    <t>MUTAFLOR</t>
  </si>
  <si>
    <t>2,5-25X10^9CFU CPS ETD 20</t>
  </si>
  <si>
    <t>75023</t>
  </si>
  <si>
    <t>COTRIMOXAZOL AL FORTE</t>
  </si>
  <si>
    <t>800MG/160MG TBL NOB 20</t>
  </si>
  <si>
    <t>*2998</t>
  </si>
  <si>
    <t>5005625</t>
  </si>
  <si>
    <t>ORTÉZA LOKETNÍ</t>
  </si>
  <si>
    <t>PEVNÁ 90.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</si>
  <si>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</si>
  <si>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</si>
  <si>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</si>
  <si>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</si>
  <si>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C09DA07 - TELMISARTAN A DIURETIKA</t>
  </si>
  <si>
    <t>C07AB05 - BETAXOLOL</t>
  </si>
  <si>
    <t>C03DA04 - EPLERENON</t>
  </si>
  <si>
    <t>J05AB01 - ACIKLOVIR</t>
  </si>
  <si>
    <t>N06AB06 - SERTRALIN</t>
  </si>
  <si>
    <t>G04CA02 - TAMSULOSIN</t>
  </si>
  <si>
    <t>B01AA03 - WARFARIN</t>
  </si>
  <si>
    <t>A10BA02 - METFORMIN</t>
  </si>
  <si>
    <t>C02CA04 - DOXAZOSIN</t>
  </si>
  <si>
    <t>C01BC03 - PROPAFENON</t>
  </si>
  <si>
    <t>C08DA01 - VERAPAMIL</t>
  </si>
  <si>
    <t>J01FA10 - AZITHROMYCIN</t>
  </si>
  <si>
    <t>M04AA01 - ALOPURINOL</t>
  </si>
  <si>
    <t>C09BB04 - PERINDOPRIL A AMLODIPIN</t>
  </si>
  <si>
    <t>J01DC02 - CEFUROXIM</t>
  </si>
  <si>
    <t>N06AB04 - CITALOPRAM</t>
  </si>
  <si>
    <t>N06AX11 - MIRTAZAPIN</t>
  </si>
  <si>
    <t>N03AX12 - GABAPENTIN</t>
  </si>
  <si>
    <t>C08CA08 - NITRENDIPIN</t>
  </si>
  <si>
    <t>C10BX03 - ATORVASTATIN A AMLODIPIN</t>
  </si>
  <si>
    <t>R05CB06 - AMBROXOL</t>
  </si>
  <si>
    <t>C09CA01 - LOSARTAN</t>
  </si>
  <si>
    <t>B01AF02 - APIXABAN</t>
  </si>
  <si>
    <t>R06AX27 - DESLORATADIN</t>
  </si>
  <si>
    <t>R03AK08 - FORMOTEROL A BEKLOMETASON</t>
  </si>
  <si>
    <t>C10BA05 - ATORVASTATIN A EZETIMIB</t>
  </si>
  <si>
    <t>C09DB04 - TELMISARTAN A AMLODIPIN</t>
  </si>
  <si>
    <t>N02AJ13 - TRAMADOL A PARACETAMOL</t>
  </si>
  <si>
    <t>J01CR02 - AMOXICILIN A  INHIBITOR BETA-LAKTAMASY</t>
  </si>
  <si>
    <t>C10AB05 - FENOFIBRÁT</t>
  </si>
  <si>
    <t>B01AA03</t>
  </si>
  <si>
    <t>G04CA02</t>
  </si>
  <si>
    <t>C10BA05</t>
  </si>
  <si>
    <t>J01CR02</t>
  </si>
  <si>
    <t>R05CB06</t>
  </si>
  <si>
    <t>B01AF02</t>
  </si>
  <si>
    <t>C02CA04</t>
  </si>
  <si>
    <t>C07AB05</t>
  </si>
  <si>
    <t>C08CA08</t>
  </si>
  <si>
    <t>C08DA01</t>
  </si>
  <si>
    <t>C09BB04</t>
  </si>
  <si>
    <t>C09CA01</t>
  </si>
  <si>
    <t>C09DA07</t>
  </si>
  <si>
    <t>C09DB04</t>
  </si>
  <si>
    <t>C10AB05</t>
  </si>
  <si>
    <t>M04AA01</t>
  </si>
  <si>
    <t>N02AJ13</t>
  </si>
  <si>
    <t>A10BA02</t>
  </si>
  <si>
    <t>J01DC02</t>
  </si>
  <si>
    <t>N03AX12</t>
  </si>
  <si>
    <t>N06AB04</t>
  </si>
  <si>
    <t>N06AX11</t>
  </si>
  <si>
    <t>C03DA04</t>
  </si>
  <si>
    <t>C10BX03</t>
  </si>
  <si>
    <t>J01FA10</t>
  </si>
  <si>
    <t>J05AB01</t>
  </si>
  <si>
    <t>N06AB06</t>
  </si>
  <si>
    <t>R06AX27</t>
  </si>
  <si>
    <t>R03AK08</t>
  </si>
  <si>
    <t>C01BC03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</si>
  <si>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</si>
  <si>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</si>
  <si>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</si>
  <si>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</si>
  <si>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</si>
  <si>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</si>
  <si>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</si>
  <si>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</si>
  <si>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</si>
  <si>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</si>
  <si>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</si>
  <si>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</si>
  <si>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</si>
  <si>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</si>
  <si>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</si>
  <si>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</si>
  <si>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</si>
  <si>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5015</t>
  </si>
  <si>
    <t>KCHIR: lůžkové oddělení ECMO</t>
  </si>
  <si>
    <t>KCHIR: lůžkové oddělení ECMO Celkem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</si>
  <si>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</si>
  <si>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</si>
  <si>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</si>
  <si>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</si>
  <si>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</si>
  <si>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</si>
  <si>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</si>
  <si>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</si>
  <si>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</si>
  <si>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</si>
  <si>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</si>
  <si>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</si>
  <si>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DG388</t>
  </si>
  <si>
    <t>JĂˇtrovĂ˝ bujon (10ml)- ĹˇroubovacĂ­ uzĂˇvÄ›r</t>
  </si>
  <si>
    <t>50115050</t>
  </si>
  <si>
    <t>obvazový materiál (Z502)</t>
  </si>
  <si>
    <t>ZK920</t>
  </si>
  <si>
    <t>Kanystr Info V.A.C. 500 ml pro podtlakovou terapii bal. Ăˇ 5 ks M8275063</t>
  </si>
  <si>
    <t>ZA563</t>
  </si>
  <si>
    <t>Kompresa AB 20 x 20 cm/1 ks sterilnĂ­ NT savĂˇ (1230114041) 1327114041</t>
  </si>
  <si>
    <t>ZA643</t>
  </si>
  <si>
    <t>Kompresa vliwasoft 10 x 20 nesterilnĂ­ Ăˇ 100 ks 12070</t>
  </si>
  <si>
    <t>ZN814</t>
  </si>
  <si>
    <t>KrytĂ­ gelovĂ© na rĂˇny ActiMaris bal. Ăˇ 20g 3097749</t>
  </si>
  <si>
    <t>ZK405</t>
  </si>
  <si>
    <t>KrytĂ­ hemostatickĂ© gelitaspon standard 80 x 50 mm x 10 mm bal. Ăˇ 10 ks A2107861</t>
  </si>
  <si>
    <t>ZA544</t>
  </si>
  <si>
    <t>KrytĂ­ inadine nepĹ™ilnavĂ© 5,0 x 5,0 cm 1/10 SYS01481EE</t>
  </si>
  <si>
    <t>ZA547</t>
  </si>
  <si>
    <t>KrytĂ­ inadine nepĹ™ilnavĂ© 9,5 x 9,5 cm 1/10 SYS01512EE</t>
  </si>
  <si>
    <t>ZA417</t>
  </si>
  <si>
    <t>KrytĂ­ mastnĂ˝ tyl lomatuell H 10 x 20, Ăˇ 10 ks, 23316</t>
  </si>
  <si>
    <t>ZK404</t>
  </si>
  <si>
    <t>KrytĂ­ prontosan roztok 350 ml 400416</t>
  </si>
  <si>
    <t>ZN816</t>
  </si>
  <si>
    <t>KrytĂ­ roztok k vĂ˝plachu a ÄŤiĹˇtÄ›nĂ­ ran ActiMaris Sensitiv 300 ml 3098093</t>
  </si>
  <si>
    <t>ZP973</t>
  </si>
  <si>
    <t>KrytĂ­ sorelex 10 x 10 cm s kys. hyaluronovou a octenidinem bal. Ăˇ 10 ks (150011) 3901</t>
  </si>
  <si>
    <t>ZA507</t>
  </si>
  <si>
    <t>KrytĂ­ tegaderm 8,5 cm x 10,5 cm bal. Ăˇ 50 ks s vĂ˝Ĺ™ezem 1635 - nĂˇhrada ZQ158</t>
  </si>
  <si>
    <t>ZO420</t>
  </si>
  <si>
    <t>KrytĂ­ tegaderm CHG 7,5 cm x 8,5 cm na CĹ˝K-antibakt. bal. Ăˇ 25 ks 1660R</t>
  </si>
  <si>
    <t>ZA562</t>
  </si>
  <si>
    <t>NĂˇplast cosmopor i. v. 6 x 8 cm bal. Ăˇ 50 ks 9008054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</si>
  <si>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</si>
  <si>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</si>
  <si>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</si>
  <si>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</si>
  <si>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ZI602</t>
  </si>
  <si>
    <t>NĂˇplast curapor 10 x 34 cm 32918 ( nĂˇhrada za cosmopor )</t>
  </si>
  <si>
    <t>ZA540</t>
  </si>
  <si>
    <t>NĂˇplast omnifix E 15 cm x 10 m 9006513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</si>
  <si>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</si>
  <si>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</si>
  <si>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</si>
  <si>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</si>
  <si>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ZF352</t>
  </si>
  <si>
    <t>NĂˇplast transpore bĂ­lĂˇ 2,50 cm x 9,14 m bal. Ăˇ 12 ks 1534-1</t>
  </si>
  <si>
    <t>ZA329</t>
  </si>
  <si>
    <t>Obinadlo fixa crep   6 cm x 4 m 1323100102</t>
  </si>
  <si>
    <t>ZA331</t>
  </si>
  <si>
    <t>Obinadlo fixa crep 10 cm x 4 m 1323100104</t>
  </si>
  <si>
    <t>ZN091</t>
  </si>
  <si>
    <t>Obvaz elastickĂ˝ sĂ­ĹĄovĂ˝ CareFix Tube k zajiĹˇtÄ›nĂ­ a ochranÄ› fixace IV kanyl vel. M bal. Ăˇ 15 ks 0151 M</t>
  </si>
  <si>
    <t>ZA638</t>
  </si>
  <si>
    <t>Set kardio 1 bal. Ăˇ 35 ks 41026</t>
  </si>
  <si>
    <t>ZD616</t>
  </si>
  <si>
    <t>Set na malĂ© zĂˇkroky sterilnĂ­ pro moÄŤovou katetrizaci+ aqua permanent 4 Mediset 4753886</t>
  </si>
  <si>
    <t>ZA444</t>
  </si>
  <si>
    <t>Tampon nesterilnĂ­ stĂˇÄŤenĂ˝ 20 x 19 cm bez RTG nitĂ­ bal. Ăˇ 100 ks 1320300404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</si>
  <si>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</si>
  <si>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</si>
  <si>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</si>
  <si>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</si>
  <si>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</si>
  <si>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</si>
  <si>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</si>
  <si>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</si>
  <si>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ZB772</t>
  </si>
  <si>
    <t>AdaptĂ©r Vacuette pĹ™echodka luer 450070</t>
  </si>
  <si>
    <t>ZD650</t>
  </si>
  <si>
    <t>Aquapak - sterilnĂ­ voda 340 ml s adaptĂ©rem (studenĂˇ nebulizace - kyslĂ­kovĂ© brĂ˝le) bal. Ăˇ 20 ks 400340</t>
  </si>
  <si>
    <t>ZC751</t>
  </si>
  <si>
    <t>ÄŚepelka skalpelovĂˇ 11 BB511</t>
  </si>
  <si>
    <t>ZC748</t>
  </si>
  <si>
    <t>BrĂ˝le kyslĂ­kovĂ© 210 cm, Ăˇ 50 ks, 1104</t>
  </si>
  <si>
    <t>ZB367</t>
  </si>
  <si>
    <t>CĂ©vka urologickĂˇ pro Ĺľeny ster. CH12 07.032.12.100</t>
  </si>
  <si>
    <t>ZB771</t>
  </si>
  <si>
    <t>DrĹľĂˇk jehly Vacuette zĂˇkladnĂ­ 450201</t>
  </si>
  <si>
    <t>ZA877</t>
  </si>
  <si>
    <t>Elektroda defibrilaÄŤnĂ­ Cadence Kendall bal. Ăˇ 10 ks 22770R</t>
  </si>
  <si>
    <t>ZA738</t>
  </si>
  <si>
    <t>Filtr mini spike zelenĂ˝ 4550242</t>
  </si>
  <si>
    <t>ZQ249</t>
  </si>
  <si>
    <t>HadiÄŤka spojovacĂ­ HS 1,8 x 1800 mm LL DEPH free 2200 180 ND</t>
  </si>
  <si>
    <t>ZB670</t>
  </si>
  <si>
    <t>HadiÄŤka spojovacĂ­ tlakovĂˇ biocath PE/PVC, dĂ©lka 200 cm, prĹŻmÄ›r 2,5 x 4,1 mm, tlak 20 bar/300 psi, LUER LOCK male/female s rotaÄŤnĂ­ maticĂ­, box 50 ks PB 3320 M</t>
  </si>
  <si>
    <t>ZB667</t>
  </si>
  <si>
    <t>HadiÄŤka spojovacĂ­ tlakovĂˇ biocath pr. 2,5 mm x   25 cm PB 3302 M</t>
  </si>
  <si>
    <t>ZL717</t>
  </si>
  <si>
    <t>Kanyla venĂłznĂ­ perifernĂ­ introcan 3 modrĂˇ 22G safety bal. Ăˇ 50 ks 4251128-01</t>
  </si>
  <si>
    <t>ZL718</t>
  </si>
  <si>
    <t>Kanyla venĂłznĂ­ perifernĂ­ introcan 3 rĹŻĹľovĂˇ 20G safety bal. Ăˇ 50 ks 4251130-01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</si>
  <si>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</si>
  <si>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</si>
  <si>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</si>
  <si>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</si>
  <si>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ZC947</t>
  </si>
  <si>
    <t>Katetr moÄŤovĂ˝ tiemann 12Ch s balonkem bal. Ăˇ 12 ks K02-9812-02</t>
  </si>
  <si>
    <t>ZC745</t>
  </si>
  <si>
    <t>Katetr moÄŤovĂ˝ tiemann 22CH s balonkem bal. Ăˇ 12 ks 9822-02</t>
  </si>
  <si>
    <t>ZF742</t>
  </si>
  <si>
    <t>Kit pro perikardiocentĂ©zu bal. Ăˇ 5 ks LMP004P6</t>
  </si>
  <si>
    <t>ZO372</t>
  </si>
  <si>
    <t>Konektor bezjehlovĂ˝ OptiSyte JIM:JSM4001</t>
  </si>
  <si>
    <t>ZC059</t>
  </si>
  <si>
    <t>LĂˇhev redon drenofast 400 ml-kompletnĂ­ bal. Ăˇ 40 ks 28400</t>
  </si>
  <si>
    <t>ZR947</t>
  </si>
  <si>
    <t>Lanceta bezpeÄŤnostnĂ­ Sarstedt NORMAL vel. 21G/ hloubka vpichu 1,8 mm, bal. Ăˇ 200 ks zelenĂˇ 85.1016</t>
  </si>
  <si>
    <t>ZA904</t>
  </si>
  <si>
    <t>MikronebulizĂ©r s maskou 41893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</si>
  <si>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</si>
  <si>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</si>
  <si>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</si>
  <si>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</si>
  <si>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ZF192</t>
  </si>
  <si>
    <t>NĂˇdoba na kontaminovanĂ˝ ostrĂ˝ odpad 4 l  kulatĂˇ  15-0004</t>
  </si>
  <si>
    <t>ZL105</t>
  </si>
  <si>
    <t>NĂˇstavec Vacuette pro odbÄ›r moÄŤe ke zkumavce vacuete 450251</t>
  </si>
  <si>
    <t>ZP653</t>
  </si>
  <si>
    <t>PĂˇs hrudnĂ­ BracePlus 2611 vel. S/M 301001</t>
  </si>
  <si>
    <t>ZP509</t>
  </si>
  <si>
    <t>Pinzeta UH sterilnĂ­ I0600</t>
  </si>
  <si>
    <t>ZL688</t>
  </si>
  <si>
    <t>ProuĹľky diagnostickĂ© Accu-Check Inform II Strip 50 EU1 Ăˇ 50 ks 05942861041</t>
  </si>
  <si>
    <t>ZA883</t>
  </si>
  <si>
    <t>Rourka rektĂˇlnĂ­ CH18 dĂ©lka 40 cm 19-18.100</t>
  </si>
  <si>
    <t>ZL689</t>
  </si>
  <si>
    <t>Roztok Accu-Check Performa IntÂ´l Controls 1+2 level 04861736001</t>
  </si>
  <si>
    <t>ZA804</t>
  </si>
  <si>
    <t>SĂˇÄŤek moÄŤovĂ˝ s hodinovou diurĂ©zou ureofix 500 ml, 2000 ml, klasik s vĂ˝pustĂ­ a antiref. ventilem hadiÄŤka 120 cm 4417930</t>
  </si>
  <si>
    <t>ZB249</t>
  </si>
  <si>
    <t>SĂˇÄŤek moÄŤovĂ˝ s kĹ™Ă­Ĺľovou vĂ˝pustĂ­ 2000 ml s hadiÄŤkou 90 cm ZAR-TNU201601</t>
  </si>
  <si>
    <t>ZB307</t>
  </si>
  <si>
    <t>SĂˇÄŤek nĂˇhradnĂ­ 3,5 l Ureofix s posuvnou svorkou bal. Ăˇ 100 ks 4417543</t>
  </si>
  <si>
    <t>ZR471</t>
  </si>
  <si>
    <t>Skalpel jednorĂˇzovĂ˝ prazisa sterilnĂ­ vel. ÄŤepelky 11 bal. Ăˇ 10 ks 11.000.00.511</t>
  </si>
  <si>
    <t>ZK179</t>
  </si>
  <si>
    <t>Sonda ĹľaludeÄŤnĂ­ CH12 1200 mm s RTG linkou bal. Ăˇ 50 ks 412012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</si>
  <si>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</si>
  <si>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</si>
  <si>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</si>
  <si>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</si>
  <si>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</si>
  <si>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</si>
  <si>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ZB798</t>
  </si>
  <si>
    <t>StĹ™Ă­kaÄŤka injekÄŤnĂ­ 2-dĂ­lnĂˇ 20 ml LL Inject Solo 4606736V</t>
  </si>
  <si>
    <t>ZH491</t>
  </si>
  <si>
    <t>StĹ™Ă­kaÄŤka injekÄŤnĂ­ 3-dĂ­lnĂˇ 50 - 60 ml LL MRG00711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</si>
  <si>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</si>
  <si>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</si>
  <si>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</si>
  <si>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</si>
  <si>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ZB988</t>
  </si>
  <si>
    <t>SystĂ©m hrudnĂ­ drenĂˇĹľe Pleur-evac bal. Ăˇ 6 ks pro dospÄ›lĂ© A-6000-08LF</t>
  </si>
  <si>
    <t>ZQ486</t>
  </si>
  <si>
    <t>TyÄŤinka vatovĂˇ sterilnĂ­ 14 cm po jednotlivÄ› balenĂˇ velkĂˇ 1 bal/100 ks 4791911</t>
  </si>
  <si>
    <t>ZR290</t>
  </si>
  <si>
    <t>TyÄŤinka vatovĂˇ zvlhÄŤujĂ­cĂ­ na hygienu dutiny ĂşstnĂ­ 10 cm dlouhĂˇ bal. Ăˇ 75 ks 32.000.00.020</t>
  </si>
  <si>
    <t>ZK798</t>
  </si>
  <si>
    <t>ZĂˇtka combi modrĂˇ 4495152</t>
  </si>
  <si>
    <t>ZI182</t>
  </si>
  <si>
    <t>Zkumavka moÄŤovĂˇ + aplikĂˇtor s chem.stabilizĂˇtorem UriSwab ĹľlutĂˇ 802CE.A - dlouhodobĂ˝ vĂ˝padek</t>
  </si>
  <si>
    <t>ZB774</t>
  </si>
  <si>
    <t>Zkumavka odbÄ›rovĂˇ Vacuette ÄŤervenĂˇ 5 ml gel 456071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</si>
  <si>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</si>
  <si>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</si>
  <si>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</si>
  <si>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</si>
  <si>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</si>
  <si>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</si>
  <si>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</si>
  <si>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</si>
  <si>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</si>
  <si>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</si>
  <si>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</si>
  <si>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</si>
  <si>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</si>
  <si>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</si>
  <si>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</si>
  <si>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</si>
  <si>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</si>
  <si>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</si>
  <si>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ZB556</t>
  </si>
  <si>
    <t>Jehla injekÄŤnĂ­ 1,2 x 40 mm rĹŻĹľovĂˇ 4665120</t>
  </si>
  <si>
    <t>ZB768</t>
  </si>
  <si>
    <t>Jehla vakuovĂˇ Vacuette 216/38 mm zelenĂˇ 450076</t>
  </si>
  <si>
    <t>50115067</t>
  </si>
  <si>
    <t>ZPr - rukavice (Z532)</t>
  </si>
  <si>
    <t>ZK477</t>
  </si>
  <si>
    <t>Rukavice operaÄŤnĂ­ latex s pudrem sterilnĂ­ ansell, vasco surgical powderet vel. 8 6035542 (303506EU)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</si>
  <si>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</si>
  <si>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</si>
  <si>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</si>
  <si>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</si>
  <si>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ZT078</t>
  </si>
  <si>
    <t>Rukavice vyĹˇetĹ™ovacĂ­ nitril nesterilnĂ­ bez pudru GLOVE svÄ›tle modrĂ© vel. L</t>
  </si>
  <si>
    <t>ZT232</t>
  </si>
  <si>
    <t>Rukavice vyĹˇetĹ™ovacĂ­ nitril nesterilnĂ­ bez pudru GLOVE svÄ›tle modrĂ© vel. S</t>
  </si>
  <si>
    <t>ZT230</t>
  </si>
  <si>
    <t>Rukavice vyĹˇetĹ™ovacĂ­ nitril nesterilnĂ­ bez pudru Nitrylex Classic vel. S RD30096003</t>
  </si>
  <si>
    <t>ZT383</t>
  </si>
  <si>
    <t>Rukavice vyĹˇetĹ™ovacĂ­ nitril nesterilnĂ­ bez pudru Peha-Soft  PF vel. S Ăˇ 100 ks 941903</t>
  </si>
  <si>
    <t>ZT080</t>
  </si>
  <si>
    <t>Rukavice vyĹˇetĹ™ovacĂ­ nitril nesterilnĂ­ modrĂ© vel. L bal. Ăˇ 100 ks Renmed06</t>
  </si>
  <si>
    <t>ZT081</t>
  </si>
  <si>
    <t>Rukavice vyĹˇetĹ™ovacĂ­ nitril nesterilnĂ­ modrĂ© vel. M bal. Ăˇ 100 ks SM-M-nitril-VGlove</t>
  </si>
  <si>
    <t>50115070</t>
  </si>
  <si>
    <t>ZPr - katetry ostatní (Z513)</t>
  </si>
  <si>
    <t>ZC998</t>
  </si>
  <si>
    <t>Katetr CVC 1 lumen 16 GA x 30 cm CS-04400</t>
  </si>
  <si>
    <t>ZM233</t>
  </si>
  <si>
    <t>Kanyla ECMO femorĂˇlnĂ­ arteriĂˇlnĂ­ 17 Fr BE-PAS1715 JH10.47281</t>
  </si>
  <si>
    <t>ZM234</t>
  </si>
  <si>
    <t>Kanyla ECMO femorĂˇlnĂ­ arteriĂˇlnĂ­ 19 Fr BE-PAS1915 JH104.7282</t>
  </si>
  <si>
    <t>ZM236</t>
  </si>
  <si>
    <t>Kanyla ECMO femorĂˇlnĂ­ venĂłznĂ­ 23 Fr BE-PVL2355 JH10.47295</t>
  </si>
  <si>
    <t>ZM237</t>
  </si>
  <si>
    <t>Kanyla ECMO femorĂˇlnĂ­ venĂłznĂ­ 25 Fr BE-PVL2555 JH104.7296</t>
  </si>
  <si>
    <t>KM630</t>
  </si>
  <si>
    <t>set ECMO PLS dlouhodobĂ© ĹľivotnĂ­ podpory (oxygenĂˇtor, centrifugaÄŤnĂ­ pumpa, hadicovĂ˝ set, pĹ™etlakovĂ˝ vak) certifikace 14 dnĂ­ BE-PLS2051 70106.8389</t>
  </si>
  <si>
    <t>KG691</t>
  </si>
  <si>
    <t>set ECMO PLS dlouhodobĂ© ĹľivotnĂ­ podpory (oxygenĂˇtor,centrifugaÄŤnĂ­ pumpa,hadicovĂ˝ set, pĹ™etlakovĂ˝ vak) ( pĹŻvodnĂ­ kat. ÄŤ.701027818) 70106.8386</t>
  </si>
  <si>
    <t>ZS223</t>
  </si>
  <si>
    <t>Set HLS ECMO CARDIOHELP BE-HLS 7050  Advanced 7.0, pro krĂˇtkodobou srdeÄŤnĂ­ podporu 70104.7753</t>
  </si>
  <si>
    <t>ZM239</t>
  </si>
  <si>
    <t>Set ECMO zavĂˇdÄ›cĂ­ perkutĂˇnnĂ­ arteriĂˇlnĂ­ PIK150 JH104.7385</t>
  </si>
  <si>
    <t>ZA333</t>
  </si>
  <si>
    <t>KrytĂ­ aquacel Ag hydrofibre 10 x 10 cm Ăˇ 10 ks 0081082 403708</t>
  </si>
  <si>
    <t>ZN815</t>
  </si>
  <si>
    <t>KrytĂ­ roztok k ÄŤiĹˇtÄ›nĂ­ a hojennĂ­ ran ActiMaris Forte 300 ml 3098077</t>
  </si>
  <si>
    <t>ZR301</t>
  </si>
  <si>
    <t>KrytĂ­ silikonovĂ© pÄ›novĂ© mepilex border flex 7,5  cm sterilnĂ­ bal.Ăˇ 5 ks 595200</t>
  </si>
  <si>
    <t>ZB757</t>
  </si>
  <si>
    <t>Zkumavka odbÄ›rovĂˇ Vacuette fialovĂˇ 6 ml K3 edta 456036</t>
  </si>
  <si>
    <t>ZK476</t>
  </si>
  <si>
    <t>Rukavice operaÄŤnĂ­ latex s pudrem sterilnĂ­ ansell, vasco surgical powderet vel. 7,5 6035534</t>
  </si>
  <si>
    <t>DC319</t>
  </si>
  <si>
    <t>AUTOCHECK TM5+/LEVEL1/S7735</t>
  </si>
  <si>
    <t>DJ000</t>
  </si>
  <si>
    <t>Covid-19 Ag test 25 test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</si>
  <si>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</si>
  <si>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</si>
  <si>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</si>
  <si>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</si>
  <si>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</si>
  <si>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</si>
  <si>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</si>
  <si>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</si>
  <si>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DC959</t>
  </si>
  <si>
    <t>MEMBRĂNOVĂ SOUPRAVA  Na+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</si>
  <si>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</si>
  <si>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</si>
  <si>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</si>
  <si>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</si>
  <si>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</si>
  <si>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</si>
  <si>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</si>
  <si>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</si>
  <si>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DC634</t>
  </si>
  <si>
    <t>THB KALIBRAÄŚNĂŤ ROZTOK,S7770</t>
  </si>
  <si>
    <t>50115040</t>
  </si>
  <si>
    <t>laboratorní materiál (Z505)</t>
  </si>
  <si>
    <t>ZC039</t>
  </si>
  <si>
    <t>KĂˇdinka vysokĂˇ sklo 250 ml (213-1064) VTRB632417012250</t>
  </si>
  <si>
    <t>ZA459</t>
  </si>
  <si>
    <t>Kompresa AB 10 x 20 cm/1 ks sterilnĂ­ NT savĂˇ (1230114021) 1327115021</t>
  </si>
  <si>
    <t>ZA561</t>
  </si>
  <si>
    <t>Kompresa AB 20 x 40 cm/1 ks sterilnĂ­ NT savĂˇ (1230114051) 1327114051</t>
  </si>
  <si>
    <t>ZA539</t>
  </si>
  <si>
    <t>Kompresa NT 10 x 10 cm nesterilnĂ­ 06103</t>
  </si>
  <si>
    <t>ZC506</t>
  </si>
  <si>
    <t>Kompresa NT 10 x 10 cm/5 ks sterilnĂ­ 1325020275</t>
  </si>
  <si>
    <t>ZC845</t>
  </si>
  <si>
    <t>Kompresa NT 10 x 20 cm/5 ks sterilnĂ­ 26621</t>
  </si>
  <si>
    <t>ZA622</t>
  </si>
  <si>
    <t>Kompresa NT 5 x 5 cm nesterilnĂ­ 06101</t>
  </si>
  <si>
    <t>ZA315</t>
  </si>
  <si>
    <t>Kompresa NT 5 x 5 cm/2 ks sterilnĂ­ 26501</t>
  </si>
  <si>
    <t>ZA518</t>
  </si>
  <si>
    <t>Kompresa NT 7,5 x 7,5 cm nesterilnĂ­ 06102</t>
  </si>
  <si>
    <t>ZC854</t>
  </si>
  <si>
    <t>Kompresa NT 7,5 x 7,5 cm/2 ks sterilnĂ­ 26510</t>
  </si>
  <si>
    <t>ZB400</t>
  </si>
  <si>
    <t>KrĂ©m cavilon ochrannĂ˝ bariĂ©rovĂ˝ Ăˇ 92 g bal. Ăˇ 12 ks 3392G</t>
  </si>
  <si>
    <t>ZA478</t>
  </si>
  <si>
    <t>KrytĂ­ actisorb plus 10,5 x 10,5 cm bal. Ăˇ 10 ks s aktivnĂ­m uhlĂ­m SYSMAP105EE</t>
  </si>
  <si>
    <t>ZH403</t>
  </si>
  <si>
    <t>KrytĂ­ excilon 5 x 5 cm NT i.v. s nĂˇstĹ™ihem do kĹ™Ă­Ĺľe antiseptickĂ˝ bal. Ăˇ 70 ks 7089</t>
  </si>
  <si>
    <t>ZC399</t>
  </si>
  <si>
    <t>KrytĂ­ hemostatickĂ© traumacel taf light 1,5 x 5 cm bal. Ăˇ 10 ks sĂ­ĹĄka 10295</t>
  </si>
  <si>
    <t>ZA550</t>
  </si>
  <si>
    <t>KrytĂ­ hydrogelovĂ© nu-gel 25 g bal. Ăˇ 6 ks MNG425</t>
  </si>
  <si>
    <t>ZA486</t>
  </si>
  <si>
    <t>KrytĂ­ mastnĂ˝ tyl jelonet   5 x 5 cm Ăˇ 50 ks 7403</t>
  </si>
  <si>
    <t>ZF042</t>
  </si>
  <si>
    <t>KrytĂ­ mastnĂ˝ tyl jelonet 10 x 10 cm Ăˇ 10 ks 7404</t>
  </si>
  <si>
    <t>ZA317</t>
  </si>
  <si>
    <t>KrytĂ­ s mastĂ­ atrauman 5 x 5 cm bal. Ăˇ 10 ks 499510</t>
  </si>
  <si>
    <t>ZA476</t>
  </si>
  <si>
    <t>KrytĂ­ silikonovĂ© pÄ›novĂ© mepilex border lite 10 x 10 cm bal. Ăˇ 5 ks 281300-00</t>
  </si>
  <si>
    <t>ZQ512</t>
  </si>
  <si>
    <t>KrytĂ­ silikonovĂ© pÄ›novĂ© mepilex border sacrum 16 x 20 cm bal. Ăˇ 5 ks 282050</t>
  </si>
  <si>
    <t>ZQ511</t>
  </si>
  <si>
    <t>KrytĂ­ silikonovĂ© pÄ›novĂ© mepilex border sacrum 22 x 25 cm bal. Ăˇ 5 ks 282450</t>
  </si>
  <si>
    <t>ZF423</t>
  </si>
  <si>
    <t>KrytĂ­ suprasorb F 10 x 10 cm role nesterilnĂ­ foliovĂ˝ obvaz 20468</t>
  </si>
  <si>
    <t>ZA585</t>
  </si>
  <si>
    <t>KrytĂ­ suprasorb F 10 x 12 cm sterilnĂ­ bal. Ăˇ 10 ks 20462</t>
  </si>
  <si>
    <t>ZA503</t>
  </si>
  <si>
    <t>KrytĂ­ suprasorb F 10 x 25 cm fĂłliovĂ© sterilnĂ­ bal. Ăˇ 10 ks 20464</t>
  </si>
  <si>
    <t>ZC715</t>
  </si>
  <si>
    <t>KrytĂ­ suprasorb X 5 x 5 cm antimikr.steril. bal. Ăˇ 5 ks 20540</t>
  </si>
  <si>
    <t>ZA595</t>
  </si>
  <si>
    <t>KrytĂ­ tegaderm 6,0 cm x 7,0 cm bal. Ăˇ 100 ks s vĂ˝Ĺ™ezem 1623W</t>
  </si>
  <si>
    <t>ZA319</t>
  </si>
  <si>
    <t>NĂˇplast durapore 2,50 cm x 9,14 m bal. Ăˇ 12 ks (lze nahradit za wet pruf) 1538-1</t>
  </si>
  <si>
    <t>ZA418</t>
  </si>
  <si>
    <t>NĂˇplast metaline pod TS 8 x 9 cm 23094</t>
  </si>
  <si>
    <t>ZC885</t>
  </si>
  <si>
    <t>NĂˇplast omnifix E 10 cm x 10 m 900650</t>
  </si>
  <si>
    <t>ZL668</t>
  </si>
  <si>
    <t>NĂˇplast silikon tape 2,5 cm x 5 m bal. Ăˇ 12 ks 2770-1</t>
  </si>
  <si>
    <t>ZQ117</t>
  </si>
  <si>
    <t>NĂˇplast transparentnĂ­ Airoplast cĂ­vka 2,5 cm x 9,14 m (nĂˇhrada za transpore) P-AIRO2591</t>
  </si>
  <si>
    <t>ZA318</t>
  </si>
  <si>
    <t>NĂˇplast transpore 1,25 cm x 9,14 m 1527-0</t>
  </si>
  <si>
    <t>ZF454</t>
  </si>
  <si>
    <t>Obinadlo elastickĂ© lenkideal krĂˇtkotaĹľnĂ© 12 cm x 5 m bal. Ăˇ 10 ks 19584</t>
  </si>
  <si>
    <t>ZA577</t>
  </si>
  <si>
    <t>Set rouĹˇkovacĂ­ Certofix pro CVC bal Ăˇ 10 ks 291832</t>
  </si>
  <si>
    <t>ZA589</t>
  </si>
  <si>
    <t>Tampon sterilnĂ­ stĂˇÄŤenĂ˝ 30 x 30 cm / 5 ks karton Ăˇ 1500 ks 28007</t>
  </si>
  <si>
    <t>ZA617</t>
  </si>
  <si>
    <t>Tampon TC-OC k oĹˇetĹ™enĂ­ dutiny ĂşstnĂ­ Ăˇ 250 ks 12240</t>
  </si>
  <si>
    <t>ZD151</t>
  </si>
  <si>
    <t>Ambuvak pro dospÄ›lĂ© vak 1,5 l komplet (maska, hadiÄŤka, rezervoĂˇr) 7152000</t>
  </si>
  <si>
    <t>ZK693</t>
  </si>
  <si>
    <t>Aquapak - sterilnĂ­ voda 1070 ml + adaptĂ©r (teplĂˇ nebulizace - maska) bal. 10 ks 404128</t>
  </si>
  <si>
    <t>ZD212</t>
  </si>
  <si>
    <t>BrĂ˝le kyslĂ­kovĂ© pro dospÄ›lĂ© 1,8 m standard 1161000/L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</si>
  <si>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</si>
  <si>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</si>
  <si>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</si>
  <si>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</si>
  <si>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</si>
  <si>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</si>
  <si>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ZF427</t>
  </si>
  <si>
    <t>Dlaha splint-fix 22 k znehybnÄ›nĂ­ zĂˇpÄ›stĂ­ a kotnĂ­ku pĹ™i kanylaci bal. Ăˇ 2 ks NKS:60-11</t>
  </si>
  <si>
    <t>ZC129</t>
  </si>
  <si>
    <t>Elektroda defibrilaÄŤnĂ­ pro dospÄ›lĂ© EDGE s konektorem QUIK-COMBO k defibrilĂˇtorĹŻm LIFEPAK 11996-000091</t>
  </si>
  <si>
    <t>ZB424</t>
  </si>
  <si>
    <t>Elektroda EKG H34SG 31.1946.21</t>
  </si>
  <si>
    <t>ZC586</t>
  </si>
  <si>
    <t>Filtr H-V kompaktnĂ­ kombinovanĂ˝ sterilnĂ­ pĹ™Ă­mĂ˝ Ăˇ 25 ks 19401</t>
  </si>
  <si>
    <t>ZC777</t>
  </si>
  <si>
    <t>Filtr sacĂ­ MSF 271-022-001</t>
  </si>
  <si>
    <t>ZB340</t>
  </si>
  <si>
    <t>HadiÄŤka kyslĂ­kovĂˇ bal. Ăˇ 50 ks 41113</t>
  </si>
  <si>
    <t>ZQ248</t>
  </si>
  <si>
    <t>HadiÄŤka spojovacĂ­ HS 1,8 x 450 mm LL DEPH free 2200 045 ND</t>
  </si>
  <si>
    <t>ZB908</t>
  </si>
  <si>
    <t>HadiÄŤka spojovacĂ­ ĹľlutĂˇ 1 mm x 1500 mm pro svÄ›tlocitlivĂ© lĂ©ky bal. Ăˇ 20 ks 1100 1150ND</t>
  </si>
  <si>
    <t>ZB497</t>
  </si>
  <si>
    <t>HadiÄŤka spojovacĂ­ vysokotlakĂˇ Combidyn PVC, dĂ©lka 20 cm, prĹŻmÄ›r 1,5 x 2,7 mm, tlak 8 bar, LUER male/female, ABS, ÄŤervenĂ© pruhy(arterial)  bal. Ăˇ 50 ks 5204941</t>
  </si>
  <si>
    <t>ZG001</t>
  </si>
  <si>
    <t>HusĂ­ krk expandi-flex s dvojtou otoÄŤnou spojkou Ăˇ 30 ks 22531</t>
  </si>
  <si>
    <t>ZB105</t>
  </si>
  <si>
    <t>Kanyla TS 7,5 s manĹľetou 100/800/075</t>
  </si>
  <si>
    <t>ZB314</t>
  </si>
  <si>
    <t>Kanyla TS 8,0 s manĹľetou bal. Ăˇ 2 ks 100/523/080</t>
  </si>
  <si>
    <t>ZH816</t>
  </si>
  <si>
    <t>Katetr moÄŤovĂ˝ foley CH14 180605-000140</t>
  </si>
  <si>
    <t>ZF743</t>
  </si>
  <si>
    <t>Kit pro perikardiocentĂ©zu bal. Ăˇ 5 ks LMP004P8</t>
  </si>
  <si>
    <t>ZK884</t>
  </si>
  <si>
    <t>Kohout trojcestnĂ˝ discofix modrĂ˝ 4095111</t>
  </si>
  <si>
    <t>ZP163</t>
  </si>
  <si>
    <t>Konektor flocare stupĹovĂ˝ pro sondu typu ENLock/sondu s kĂłnusovĂ˝m konektorem EAN 8716900563904 bal. Ăˇ 30 ks 589828</t>
  </si>
  <si>
    <t>ZE018</t>
  </si>
  <si>
    <t>Kyveta k hemochron bal. 45 ks JACT-LR</t>
  </si>
  <si>
    <t>ZP300</t>
  </si>
  <si>
    <t>Ĺ krtidlo se sponou pro dospÄ›lĂ© bez latexu modrĂ© dĂ©lka 400 mm 09820-B</t>
  </si>
  <si>
    <t>ZB102</t>
  </si>
  <si>
    <t>LĂˇhev k odsĂˇvaÄŤce flovac 1l hadice 1,8 m Ăˇ 45 ks 000-036-020</t>
  </si>
  <si>
    <t>ZP862</t>
  </si>
  <si>
    <t>LĹľĂ­ce laryngoskopickĂˇ  Truphatek Green lite MAC 4 jednorĂˇzovĂˇ bal. Ăˇ 20 ks 4551004</t>
  </si>
  <si>
    <t>ZD113</t>
  </si>
  <si>
    <t>ManĹľeta fixaÄŤnĂ­ Ute-Fix Ăˇ 60 ks NKS:40-06</t>
  </si>
  <si>
    <t>ZC166</t>
  </si>
  <si>
    <t>ManĹľeta pĹ™etlakovĂˇ 500 ml kompletnĂ­ (100 051-018-803) 100 ZIT-500</t>
  </si>
  <si>
    <t>ZO930</t>
  </si>
  <si>
    <t>NĂˇdoba 100 ml PP 72/62 mm s pĹ™iloĹľenĂ˝m uzĂˇvÄ›rem bĂ­lĂ© vĂ­ÄŤko sterilnĂ­ na tekutĂ˝ materiĂˇl 75.562.105</t>
  </si>
  <si>
    <t>ZB475</t>
  </si>
  <si>
    <t>OdstraĹovaÄŤ koĹľnĂ­ch svorek bal. Ăˇ 20 ks 11.000.00.036</t>
  </si>
  <si>
    <t>ZB648</t>
  </si>
  <si>
    <t>PĂˇska fixaÄŤnĂ­ Hand-Fix 30 bal. Ăˇ 2 ks  (KARTON 16 KS - MIN. MNOĹ˝STVĂŤ PRO OBJEDNĂNĂŤ) NKS:60-65</t>
  </si>
  <si>
    <t>ZP860</t>
  </si>
  <si>
    <t>PĂˇska tracheostomickĂˇ fixaÄŤnĂ­ 52 cm bal. Ăˇ 5 ks 40-0005-044</t>
  </si>
  <si>
    <t>ZB302</t>
  </si>
  <si>
    <t>Rampa 3 kohouty, bal.Ăˇ 20 ks, RP 3000 M</t>
  </si>
  <si>
    <t>ZB301</t>
  </si>
  <si>
    <t>Rampa 5 kohoutĹŻ bez PVC lipidorezistentnĂ­ bal. Ăˇ 20 ks RP 5000 M</t>
  </si>
  <si>
    <t>ZO506</t>
  </si>
  <si>
    <t>Senzor k mÄ›Ĺ™enĂ­ cerebrĂˇlnĂ­ oxymetrie fore-sight ELITE dual velkĂ˝ CS 01-07-2103 -nahrazuje ZT480</t>
  </si>
  <si>
    <t>ZC640</t>
  </si>
  <si>
    <t>Senzor k mÄ›Ĺ™enĂ­ hemodynamiky flotrac s hadiÄŤkou 213 cm k monitoru VIGILEO MHD8R</t>
  </si>
  <si>
    <t>ZP046</t>
  </si>
  <si>
    <t>Set dialyzaÄŤnĂ­ Multifiltrate PRO CiCa HD 1000 F00000463</t>
  </si>
  <si>
    <t>ZA967</t>
  </si>
  <si>
    <t>Set flocare pro enterĂˇlnĂ­ vĂ˝Ĺľivu 800 Pack Transition novĂ˝ pro vaky ( APA 3386175) 586512</t>
  </si>
  <si>
    <t>ZN906</t>
  </si>
  <si>
    <t>Set Flocare pro enterĂˇlnĂ­ vĂ˝Ĺľivu Infinity Pack s konektory ENFit, kompatibilnĂ­ s vaky Nutrison, pro pumpy Flocare 586514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</si>
  <si>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</si>
  <si>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</si>
  <si>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</si>
  <si>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</si>
  <si>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</si>
  <si>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</si>
  <si>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ZE146</t>
  </si>
  <si>
    <t>Souprava nebulizaÄŤnĂ­ uzavĹ™enĂˇ In-Line-Neb Tee Kit  bal. Ăˇ 50 ks 41745</t>
  </si>
  <si>
    <t>ZB543</t>
  </si>
  <si>
    <t>Souprava odbÄ›rovĂˇ tracheĂˇlnĂ­ na odbÄ›r sekretu G05206</t>
  </si>
  <si>
    <t>ZD254</t>
  </si>
  <si>
    <t>Souprava pro rektĂˇlnĂ­ inkontinenci flexi seal FMS (moĹľno objednĂˇvat na kusy) 418000</t>
  </si>
  <si>
    <t>ZB080</t>
  </si>
  <si>
    <t>Souprava tracheostomickĂˇ ÄŤ. 7 100/561/070</t>
  </si>
  <si>
    <t>ZD458</t>
  </si>
  <si>
    <t>Spojka vrapovanĂˇ roztaĹľ.rovnĂˇ 15F bal. Ăˇ 50 ks 038-61-311</t>
  </si>
  <si>
    <t>ZB488</t>
  </si>
  <si>
    <t>Sprej cavilon 28 ml bal. Ăˇ 12 ks 3346E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</si>
  <si>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</si>
  <si>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</si>
  <si>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</si>
  <si>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graduovĂˇnĂ­ Ăˇ 0,1 ml 26G x 1/2" 0,45 x 12 mm KDM831786</t>
  </si>
  <si>
    <t>ZB796</t>
  </si>
  <si>
    <t>StĹ™Ă­kaÄŤka injekÄŤnĂ­ 3-dĂ­lnĂˇ 30 ml LL Omnifix Solo bal. Ăˇ 100 ks 4617304F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</si>
  <si>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</si>
  <si>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</si>
  <si>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ZQ599</t>
  </si>
  <si>
    <t>StĹ™Ă­kaÄŤka injekÄŤnĂ­ pro enterĂˇlnĂ­ vĂ˝Ĺľivu 50/60 ml NUTRICAIR ENFIT excentrickĂˇ bal.Ăˇ 50 ks NCE50SE</t>
  </si>
  <si>
    <t>ZA964</t>
  </si>
  <si>
    <t>StĹ™Ă­kaÄŤka janett 3-dĂ­lnĂˇ 60 ml sterilnĂ­ vyplachovacĂ­ 050ML3CZ-CEW (MRG564)</t>
  </si>
  <si>
    <t>ZL333</t>
  </si>
  <si>
    <t>SystĂ©m odsĂˇvacĂ­ uzavĹ™enĂ˝ ET Comfortsoft CH 14 55 cm 72 hod. bal. Ăˇ 20 ks 02-011-11</t>
  </si>
  <si>
    <t>ZL174</t>
  </si>
  <si>
    <t>SystĂ©m odsĂˇvacĂ­ uzavĹ™enĂ˝ TS Comfortsoft CH 14 30 cm 72 hod. bal. Ăˇ 20 ks 02-011-05</t>
  </si>
  <si>
    <t>ZL435</t>
  </si>
  <si>
    <t>Trokar hrudnĂ­ CH20 dĂ©lka 40 cm vnÄ›jĹˇĂ­ pr. 6,6 mm bal. Ăˇ 10 ks 02.000.30.020</t>
  </si>
  <si>
    <t>ZA812</t>
  </si>
  <si>
    <t>UzĂˇvÄ›r do katetrĹŻ 4435001</t>
  </si>
  <si>
    <t>ZC968</t>
  </si>
  <si>
    <t>Vak odpadnĂ­ Multifiltrate bag 10 000 ml 5029011</t>
  </si>
  <si>
    <t>ZP077</t>
  </si>
  <si>
    <t>Zkumavka 15 ml PP 101/16,5 mm bĂ­lĂ˝ ĹˇroubovĂ˝ uzĂˇvÄ›r sterilnĂ­ jednotlivÄ› balenĂˇ, tekutĂ˝ materiĂˇl na bakteriolog. vyĹˇetĹ™enĂ­ 10362/MO/SG/CS</t>
  </si>
  <si>
    <t>ZB777</t>
  </si>
  <si>
    <t>Zkumavka odbÄ›rovĂˇ Vacuette ÄŤervenĂˇ 3,5 ml gel 454071</t>
  </si>
  <si>
    <t>ZB762</t>
  </si>
  <si>
    <t>Zkumavka odbÄ›rovĂˇ Vacuette ÄŤervenĂˇ 6 ml sĂ©rum 456092</t>
  </si>
  <si>
    <t>ZI179</t>
  </si>
  <si>
    <t>Zkumavka s mediem + flovakovanĂ˝ tampon eSwab rĹŻĹľovĂ˝ (nos,krk,vagina,koneÄŤnĂ­k,rĂˇny,fekĂˇlnĂ­ vzo) 490CE.A</t>
  </si>
  <si>
    <t>50115062</t>
  </si>
  <si>
    <t>ZPr - materiál hemodialýza (Z525)</t>
  </si>
  <si>
    <t>ZP147</t>
  </si>
  <si>
    <t>Roztok Citra-Lock 4%, ampule 5 ml bal. Ăˇ 20 ks ZZ-24060201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</si>
  <si>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</si>
  <si>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</si>
  <si>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</si>
  <si>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</si>
  <si>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</si>
  <si>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</si>
  <si>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ZB769</t>
  </si>
  <si>
    <t>Jehla vakuovĂˇ Vacuette 206/38 mm ĹľlutĂˇ 450077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</si>
  <si>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</si>
  <si>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</si>
  <si>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</si>
  <si>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</si>
  <si>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</si>
  <si>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</si>
  <si>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ZT077</t>
  </si>
  <si>
    <t>Rukavice vyĹˇetĹ™ovacĂ­ nitril nesterilnĂ­ bez pudru GLOVE svÄ›tle modrĂ© vel. M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</si>
  <si>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</si>
  <si>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</si>
  <si>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</si>
  <si>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</si>
  <si>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ZC923</t>
  </si>
  <si>
    <t>Rukavice vyĹˇetĹ™ovacĂ­ nitril nesterilnĂ­ bez pudru sempercare Velvet vel. L bal. Ăˇ 200 ks 106404</t>
  </si>
  <si>
    <t>ZB536</t>
  </si>
  <si>
    <t>Katetr arteriĂˇlnĂ­ 20 G, 1,1 x 45 mm bal. Ăˇ 25 ks 682245</t>
  </si>
  <si>
    <t>ZO342</t>
  </si>
  <si>
    <t>Katetr CVC 4 lumen 8,5 Fr x 20 cm Arrow gard blue plus bal. Ăˇ 5 ks CS-45854-E</t>
  </si>
  <si>
    <t>ZC218</t>
  </si>
  <si>
    <t>Katetr dialyzaÄŤnĂ­ 2 lumen 14,0 Fr x 15 cm AGB antibakteriĂˇlnĂ­ (katetrizaÄŤnĂ­ set) bal. Ăˇ 5 ks CS-22142-F</t>
  </si>
  <si>
    <t>ZR958</t>
  </si>
  <si>
    <t>Katetr pro doÄŤasnou stimulaci Pacel FD 110 cm  5Fr, rovnĂˇ s balonkem 401761</t>
  </si>
  <si>
    <t>ZQ183</t>
  </si>
  <si>
    <t>Set dialyzaÄŤnĂ­ Multifiltrate pro univerzĂˇlnĂ­ heparinovou dialĂ˝zu k pĹ™Ă­stroji Multifltrate Pro 12 multifiltrate PRO kit HDF 1000 F00000461</t>
  </si>
  <si>
    <t>50115079</t>
  </si>
  <si>
    <t>ZPr - internzivní péče (Z542)</t>
  </si>
  <si>
    <t>ZB751</t>
  </si>
  <si>
    <t>Hadice PVC 8/12 Ăˇ 30 m P00468</t>
  </si>
  <si>
    <t>ZL249</t>
  </si>
  <si>
    <t>Hadice vrapovanĂˇ bal. Ăˇ 50 m 038-01-228</t>
  </si>
  <si>
    <t>ZD725</t>
  </si>
  <si>
    <t>Maska aerosolovĂˇ pro dospÄ›lĂ© 032-10-006NC</t>
  </si>
  <si>
    <t>ZB171</t>
  </si>
  <si>
    <t>Maska kyslĂ­kovĂˇ bal. Ăˇ 50 ks 1041</t>
  </si>
  <si>
    <t>ZN621</t>
  </si>
  <si>
    <t>Nos umÄ›lĂ˝ s portem pro odsĂˇvĂˇnĂ­ bal. Ăˇ 30 ks B0300(6000)</t>
  </si>
  <si>
    <t>ZF295</t>
  </si>
  <si>
    <t>Okruh dĂ˝chacĂ­ anesteziologickĂ˝ 1,6 m s nĂ­zkou poddajnostĂ­ 038-01-130</t>
  </si>
  <si>
    <t>ZC366</t>
  </si>
  <si>
    <t>PĹ™evodnĂ­k tlakovĂ˝ PX260 150 cm 1 linka bal. Ăˇ 10 ks (T100209A, T100209B) PX260</t>
  </si>
  <si>
    <t>ZD671</t>
  </si>
  <si>
    <t>PĹ™evodnĂ­k tlakovĂ˝ PX2X2 dvojitĂ˝ bal. Ăˇ 8 ks T005074A</t>
  </si>
  <si>
    <t>50115004</t>
  </si>
  <si>
    <t>IUTN - kovové (Z506)</t>
  </si>
  <si>
    <t>ZF684</t>
  </si>
  <si>
    <t>Dlaha sternĂˇlnĂ­ uzamykatelnĂˇ 2.4 mm 460.023</t>
  </si>
  <si>
    <t>ZG541</t>
  </si>
  <si>
    <t>Dlaha sternĂˇlnĂ­ uzamykatelnĂˇ 2.4 mm pro tÄ›lo sterna 460.039</t>
  </si>
  <si>
    <t>ZP705</t>
  </si>
  <si>
    <t>DrĂˇt sternĂˇlnĂ­ ocelovĂ˝ s titanovĂ˝m povrchem SERANOX TI prĹŻmÄ›r 0,9 mm dĂ©lka 0,45 m s jehlou HRK-48 bal. 4 x 0,45 bal. Ăˇ 12  MB090146B</t>
  </si>
  <si>
    <t>KC617</t>
  </si>
  <si>
    <t>graft aortĂˇlnĂ­ 27VAVGJ-515</t>
  </si>
  <si>
    <t>KI338</t>
  </si>
  <si>
    <t>krouĹľek anuloplastickĂ˝ MC3 TrikuspidĂˇlnĂ­ 32mm 4900T32</t>
  </si>
  <si>
    <t>KI340</t>
  </si>
  <si>
    <t>krouĹľek anuloplastickĂ˝ MC3 TrikuspidĂˇlnĂ­ 36mm 4900T36</t>
  </si>
  <si>
    <t>KI327</t>
  </si>
  <si>
    <t>krouĹľek anuloplastickĂ˝ Physio MitrĂˇlnĂ­ 26mm 4450M26</t>
  </si>
  <si>
    <t>KI328</t>
  </si>
  <si>
    <t>krouĹľek anuloplastickĂ˝ Physio MitrĂˇlnĂ­ 28mm 4450M28</t>
  </si>
  <si>
    <t>KI330</t>
  </si>
  <si>
    <t>krouĹľek anuloplastickĂ˝ Physio MitrĂˇlnĂ­ 32mm 4450M32</t>
  </si>
  <si>
    <t>KI331</t>
  </si>
  <si>
    <t>krouĹľek anuloplastickĂ˝ Physio MitrĂˇlnĂ­ 34mm 4450M34</t>
  </si>
  <si>
    <t>ZF685</t>
  </si>
  <si>
    <t>Ĺ roub sternĂˇlnĂ­ unilock 3,0 mm 04.501.110</t>
  </si>
  <si>
    <t>ZF686</t>
  </si>
  <si>
    <t>Ĺ roub sternĂˇlnĂ­ unilock 3,0 mm 04.501.112</t>
  </si>
  <si>
    <t>ZH558</t>
  </si>
  <si>
    <t>Ĺ roub sternĂˇlnĂ­ unilock 3,0 mm 04.501.114</t>
  </si>
  <si>
    <t>ZH559</t>
  </si>
  <si>
    <t>Ĺ roub sternĂˇlnĂ­ unilock 3,0 mm 04.501.116</t>
  </si>
  <si>
    <t>50115011</t>
  </si>
  <si>
    <t>IUTN - ostat.nákl.PZT (Z515)</t>
  </si>
  <si>
    <t>ZC263</t>
  </si>
  <si>
    <t>ProtĂ©za cĂ©vnĂ­ hemashield 24/15 M00202175124P0</t>
  </si>
  <si>
    <t>ZC839</t>
  </si>
  <si>
    <t>ProtĂ©za cĂ©vnĂ­ hemashield 26/15 M00202175126P0</t>
  </si>
  <si>
    <t>ZD033</t>
  </si>
  <si>
    <t>ProtĂ©za cĂ©vnĂ­ hemashield 28/15 M00202175128PO</t>
  </si>
  <si>
    <t>ZC155</t>
  </si>
  <si>
    <t>ProtĂ©za cĂ©vnĂ­ hemashield 32/15 M00202175132P0</t>
  </si>
  <si>
    <t>ZH165</t>
  </si>
  <si>
    <t>ProtĂ©za cĂ©vnĂ­ InterGard knitted 6/20 IGK0006-20</t>
  </si>
  <si>
    <t>ZB153</t>
  </si>
  <si>
    <t>Vosk kostnĂ­ Knochenwasch 2,5 g bal. Ăˇ 24 ks 1029754</t>
  </si>
  <si>
    <t>KK917</t>
  </si>
  <si>
    <t>zĂˇplata srdeÄŤnĂ­ perikardiĂˇlnĂ­ SJM BIOCOR 9 x 14 cm C0914</t>
  </si>
  <si>
    <t>DC515</t>
  </si>
  <si>
    <t>ÄŚistĂ­cĂ­ roztok k dekontaminaci 100 ml  (HYPOCHLORID.ROZTOK,S5362)</t>
  </si>
  <si>
    <t>DC321</t>
  </si>
  <si>
    <t>AUTOCHECK TM5+/LEVEL4/,S7765</t>
  </si>
  <si>
    <t>ZF670</t>
  </si>
  <si>
    <t>KĂˇdinka nĂ­zkĂˇ s vĂ˝levkou skol 150 ml VTRB632417010150</t>
  </si>
  <si>
    <t>ZA494</t>
  </si>
  <si>
    <t>FĂłlie inciznĂ­ raucodrape ( opraflex ) 45 x 20 cm 25443</t>
  </si>
  <si>
    <t>ZA465</t>
  </si>
  <si>
    <t>FĂłlie inciznĂ­ raucodrape sterilnĂ­ 45 x 50 cm 25445</t>
  </si>
  <si>
    <t>ZB048</t>
  </si>
  <si>
    <t>KrytĂ­ cellistyp F (fibrilar) 2,5 x 5 cm bal. Ăˇ 10 ks (nĂˇhrada za okcel) 2082025</t>
  </si>
  <si>
    <t>ZS287</t>
  </si>
  <si>
    <t>KrytĂ­ hemostatickĂ© Surgicel Powder, 3g, bal. Ăˇ 5 ks 3023SP</t>
  </si>
  <si>
    <t>ZN465</t>
  </si>
  <si>
    <t>KrytĂ­ rudafix transparent (nĂˇhrada za hypaifix ) 10 cm x 10 m ZAR-NOB074110</t>
  </si>
  <si>
    <t>ZK759</t>
  </si>
  <si>
    <t>NĂˇplast water resistant cosmos bal. Ăˇ 20 ks (10+10) 5351233</t>
  </si>
  <si>
    <t>ZN477</t>
  </si>
  <si>
    <t>Obinadlo elastickĂ© universal 12 cm x 5 m 1323100314</t>
  </si>
  <si>
    <t>ZF080</t>
  </si>
  <si>
    <t>RouĹˇka bĹ™iĹˇnĂ­ 17 nitĂ­ s krouĹľkem na tkanici 12 x 47 cm bal. Ăˇ 50 ks 1230100311</t>
  </si>
  <si>
    <t>ZC985</t>
  </si>
  <si>
    <t>RouĹˇka bĹ™iĹˇnĂ­ sterilnĂ­ RTG nitĂ­ 45 x 45 cm / 5 ks karton Ăˇ 500 ks 37750+</t>
  </si>
  <si>
    <t>ZA502</t>
  </si>
  <si>
    <t>Tampon nesterilnĂ­ stĂˇÄŤenĂ˝ 30 x 60 cm 1320300406</t>
  </si>
  <si>
    <t>ZB542</t>
  </si>
  <si>
    <t>AdaptĂ©r m/m bal. Ăˇ 100 ks 5206642</t>
  </si>
  <si>
    <t>ZL012</t>
  </si>
  <si>
    <t>AdaptĂ©r w/w 5206634</t>
  </si>
  <si>
    <t>ZL624</t>
  </si>
  <si>
    <t>AplikĂˇtor klipĹŻ HORIZON open M modrĂ˝ zahnutĂ˝ 200 mm 237081</t>
  </si>
  <si>
    <t>ZL623</t>
  </si>
  <si>
    <t>AplikĂˇtor klipĹŻ HORIZON open S bĂ­lĂ˝ zahnutĂ˝ 20 cm 137082</t>
  </si>
  <si>
    <t>ZC752</t>
  </si>
  <si>
    <t>ÄŚepelka skalpelovĂˇ 15 BB515</t>
  </si>
  <si>
    <t>ZC754</t>
  </si>
  <si>
    <t>ÄŚepelka skalpelovĂˇ 21 BB521</t>
  </si>
  <si>
    <t>ZR476</t>
  </si>
  <si>
    <t>Cytosorb adsorbĂ©r 300 kit Cyto CVVHD (adsorber 150ml/24 hod, plnĂ­cĂ­ set s odpadnĂ­m vakem, adapter) F00007129</t>
  </si>
  <si>
    <t>ZR477</t>
  </si>
  <si>
    <t>Cytosorb adsorbĂ©r 300 TMD000171</t>
  </si>
  <si>
    <t>ZI655</t>
  </si>
  <si>
    <t>DifuzĂ©r plynovĂ˝ pro mimotÄ›lnĂ­ obÄ›h P8020/00</t>
  </si>
  <si>
    <t>ZA759</t>
  </si>
  <si>
    <t>DrĂ©n redon CH10 50 cm U2111000</t>
  </si>
  <si>
    <t>ZE251</t>
  </si>
  <si>
    <t>Drainobag 40 K6 5524008</t>
  </si>
  <si>
    <t>ZB852</t>
  </si>
  <si>
    <t>Elektroda defibrilaÄŤnĂ­ pro dospÄ›lĂ© adhezivnĂ­  bal. Ăˇ 10 ks 130 x 100 mm 2059145-010</t>
  </si>
  <si>
    <t>ZB457</t>
  </si>
  <si>
    <t>Elektroda koagulaÄŤnĂ­ Ăˇ 12 ks 0014A</t>
  </si>
  <si>
    <t>ZG916</t>
  </si>
  <si>
    <t>Elektroda neutrĂˇlnĂ­ bipolĂˇrnĂ­ pro dospÄ›lĂ© Ăˇ 100 ks 2510</t>
  </si>
  <si>
    <t>ZA932</t>
  </si>
  <si>
    <t>Elektroda neutrĂˇlnĂ­ ke koagulaci bal. Ăˇ 50 ks E7509</t>
  </si>
  <si>
    <t>ZD945</t>
  </si>
  <si>
    <t>Filtr antibakteriĂˇlnĂ­ a virovĂ˝ 1344000S</t>
  </si>
  <si>
    <t>ZD839</t>
  </si>
  <si>
    <t>Fonendoskop jednostrannĂ˝ Typ - SCHWESTERN, zelenĂ˝ 76.001.00.002</t>
  </si>
  <si>
    <t>ZB972</t>
  </si>
  <si>
    <t>Fonendoskop oboustrannĂ˝ Typ - PANASCOPE, ÄŤernĂ˝ 76.001.00.004</t>
  </si>
  <si>
    <t>ZA689</t>
  </si>
  <si>
    <t>HadiÄŤka spojovacĂ­ tlakovĂˇ biocath PE/PVC, dĂ©lka 150 cm, prĹŻmÄ›r 1 x 2,5 mm, tlak 40 bar/580 psi, LUER LOCK male/female s rotaÄŤnĂ­ maticĂ­,  bal.Ăˇ 40 ks,  PB 3115 M</t>
  </si>
  <si>
    <t>ZB668</t>
  </si>
  <si>
    <t>HadiÄŤka spojovacĂ­ tlakovĂˇ biocath PE/PVC, dĂ©lka 50 cm, prĹŻmÄ›r 1 x 2,5 mm, tlak 40 bar/580 psi, LUER LOCK male/female s rotaÄŤnĂ­ maticĂ­, bal. Ăˇ 40 ks PB 3105 M</t>
  </si>
  <si>
    <t>ZM839</t>
  </si>
  <si>
    <t>Kanyla do safĂ©ny Free flow bal. Ăˇ 20 ks 30022</t>
  </si>
  <si>
    <t>ZM235</t>
  </si>
  <si>
    <t>Kanyla ECMO femorĂˇlnĂ­ venĂłznĂ­ 21 Fr BE-PVL2155 JH104.7294</t>
  </si>
  <si>
    <t>ZF480</t>
  </si>
  <si>
    <t>Kanyla endotracheĂˇlnĂ­ intubaÄŤnĂ­ VivaSight 35F DL DLVT35L</t>
  </si>
  <si>
    <t>ZF483</t>
  </si>
  <si>
    <t>Kanyla endotracheĂˇlnĂ­ intubaÄŤnĂ­ VivaSight 37F DL DLVT37L</t>
  </si>
  <si>
    <t>ZF486</t>
  </si>
  <si>
    <t>Kanyla endotracheĂˇlnĂ­ intubaÄŤnĂ­ VivaSight 39F DL DLVT39L</t>
  </si>
  <si>
    <t>ZB309</t>
  </si>
  <si>
    <t>Kanyla ET 7,5 s manĹľetou bal. Ăˇ 20 ks 100/199/075</t>
  </si>
  <si>
    <t>ZB311</t>
  </si>
  <si>
    <t>Kanyla ET 8,5 s manĹľetou bal. Ăˇ 20 ks 100/199/085</t>
  </si>
  <si>
    <t>ZM317</t>
  </si>
  <si>
    <t>Kanyla femorĂˇlnĂ­ arteriĂˇlnĂ­ 18 FR se zavadÄ›ÄŤem OPTI18</t>
  </si>
  <si>
    <t>ZQ325</t>
  </si>
  <si>
    <t>Kanyla femorĂˇlnĂ­ arteriĂˇlnĂ­ 20 FR se zavadÄ›ÄŤem OPTI20</t>
  </si>
  <si>
    <t>ZQ326</t>
  </si>
  <si>
    <t>Kanyla femorĂˇlnĂ­ arteriĂˇlnĂ­ 22 FR se zavadÄ›ÄŤem OPTI22</t>
  </si>
  <si>
    <t>ZB365</t>
  </si>
  <si>
    <t>Kanyla k oxygenĂˇtoru aortĂˇlnĂ­ glide 21Fr Ăˇ 10 ks EZC21TA</t>
  </si>
  <si>
    <t>ZB493</t>
  </si>
  <si>
    <t>Kanyla k oxygenĂˇtoru aortĂˇlnĂ­ glide 24Fr Ăˇ 10 ks EZC24TA</t>
  </si>
  <si>
    <t>ZN385</t>
  </si>
  <si>
    <t>Kanyla koronĂˇrnĂ­ pĹ™Ă­mĂˇ prĹŻmÄ›r 2,1 mm balon velikost 4 mm CP-21004</t>
  </si>
  <si>
    <t>ZN386</t>
  </si>
  <si>
    <t>Kanyla koronĂˇrnĂ­ pĹ™Ă­mĂˇ prĹŻmÄ›r 2,1 mm balon velikost 5 mm CP-21005</t>
  </si>
  <si>
    <t>ZN387</t>
  </si>
  <si>
    <t>Kanyla koronĂˇrnĂ­ pĹ™Ă­mĂˇ prĹŻmÄ›r 3,0 mm balon velikost 6 mm CP-21006</t>
  </si>
  <si>
    <t>ZM697</t>
  </si>
  <si>
    <t>Kanyla perfuznĂ­ cvent - standart aortic root 7 Fr/14 cm  bal. Ăˇ 20 ks 20014</t>
  </si>
  <si>
    <t>ZP974</t>
  </si>
  <si>
    <t>Kanyla perfuznĂ­ koronĂˇrnĂ­ kardioplegickĂˇ 20Fr se zavadÄ›ÄŤem Left vent cateter bal. Ăˇ 20 ks 12002</t>
  </si>
  <si>
    <t>ZA257</t>
  </si>
  <si>
    <t>Kanyla retrogrĂˇdnĂ­ kardioplegickĂˇ balĂłn hladkĂ˝ bez zvrĂˇsnÄ›nĂ­ bal. Ăˇ 10 ks RC2014MIBB</t>
  </si>
  <si>
    <t>ZB074</t>
  </si>
  <si>
    <t>Kanyla venĂłznĂ­ dvoustupĹovĂˇ 29/29/29Fr VAVD Ăˇ 10 ks TF292902A</t>
  </si>
  <si>
    <t>ZB380</t>
  </si>
  <si>
    <t>Kanyla venĂłznĂ­ dvoustupĹovĂˇ 33/43Fr Ăˇ 10 ks TF3343OA</t>
  </si>
  <si>
    <t>ZT361</t>
  </si>
  <si>
    <t>Kanyla venĂłznĂ­ femorĂˇlnĂ­ se zavadÄ›ÄŤem BIO-MEDICUS NextGen, 21 Fr, celkovĂˇ dĂ©lka 69,9 cm, dĂ©lka ĹˇpiÄŤky 54,0 cm 96670-121</t>
  </si>
  <si>
    <t>ZT362</t>
  </si>
  <si>
    <t>Kanyla venĂłznĂ­ femorĂˇlnĂ­ se zavadÄ›ÄŤem BIO-MEDICUS NextGen, 23 Fr, celkovĂˇ dĂ©lka 76,2 cm,  dĂ©lka ĹˇpiÄŤky 60,0 cm 96670-123</t>
  </si>
  <si>
    <t>ZT364</t>
  </si>
  <si>
    <t>Kanyla venĂłznĂ­ femorĂˇlnĂ­ se zavadÄ›ÄŤem BIO-MEDICUS NextGen, 25 Fr, celkovĂˇ dĂ©lka 76,2 cm, dĂ©lka ĹˇpiÄŤky 60,0 cm 96670-125</t>
  </si>
  <si>
    <t>ZP600</t>
  </si>
  <si>
    <t>Kanyla venĂłznĂ­ perfuznĂ­ jednostupĹovĂˇ ohebnĂˇ DLP 24Fr bal. Ăˇ 10 ks 68124</t>
  </si>
  <si>
    <t>ZP601</t>
  </si>
  <si>
    <t>Kanyla venĂłznĂ­ perfuznĂ­ jednostupĹovĂˇ ohebnĂˇ DLP 26Fr bal. Ăˇ 10 ks 68126</t>
  </si>
  <si>
    <t>ZP602</t>
  </si>
  <si>
    <t>Kanyla venĂłznĂ­ perfuznĂ­ jednostupĹovĂˇ ohebnĂˇ DLP 28Fr bal. Ăˇ 10 ks 68128</t>
  </si>
  <si>
    <t>ZP603</t>
  </si>
  <si>
    <t>Kanyla venĂłznĂ­ perfuznĂ­ jednostupĹovĂˇ ohebnĂˇ DLP 30Fr bal. Ăˇ 10 ks 68130</t>
  </si>
  <si>
    <t>ZP604</t>
  </si>
  <si>
    <t>Kanyla venĂłznĂ­ perfuznĂ­ jednostupĹovĂˇ ohebnĂˇ DLP 32Fr bal. Ăˇ 10 ks 68132</t>
  </si>
  <si>
    <t>ZF018</t>
  </si>
  <si>
    <t>Kanyla venĂłznĂ­ perifernĂ­ vasofix 16G ĹˇedĂˇ s injekÄŤnĂ­m portem, safety bal. Ăˇ 50 ks 4269179S-01</t>
  </si>
  <si>
    <t>ZD980</t>
  </si>
  <si>
    <t>Kanyla venĂłznĂ­ perifernĂ­ vasofix 18G zelenĂˇ s injekÄŤnĂ­m portem, safety 4269136S-01</t>
  </si>
  <si>
    <t>ZA161</t>
  </si>
  <si>
    <t>Katetr CVC vysokoprĹŻtokovĂ˝ bal. Ăˇ 10 ks CI09800</t>
  </si>
  <si>
    <t>ZO182</t>
  </si>
  <si>
    <t>Katetr moÄŤovĂ˝ foley pro mÄ›Ĺ™enĂ­ teploty 14 Fr 2- cestnĂ˝ silikonovĂ˝ MN-0114</t>
  </si>
  <si>
    <t>KJ678</t>
  </si>
  <si>
    <t>KleĹˇtÄ› ablaÄŤnĂ­ bipolĂˇrnĂ­ Cardioblate - Gemini 4926</t>
  </si>
  <si>
    <t>ZE648</t>
  </si>
  <si>
    <t>Klip HORIZON M modrĂ˝ 30 x 6 bal. Ăˇ 180 ks 2200</t>
  </si>
  <si>
    <t>ZD920</t>
  </si>
  <si>
    <t>Klip HORIZON S-WIDE ÄŤervenĂ˝  30 x 6 bal. Ăˇ 180 ks 1201</t>
  </si>
  <si>
    <t>ZS751</t>
  </si>
  <si>
    <t>Konektor rovnĂ˝ 3/8-3/8 s Luerem, bal. Ăˇ 50 ks FLSKG14400</t>
  </si>
  <si>
    <t>ZS749</t>
  </si>
  <si>
    <t>Konektor Y -  1/2-3/8-3/8, bal. Ăˇ 25 ks FLSKY05440</t>
  </si>
  <si>
    <t>ZP078</t>
  </si>
  <si>
    <t>Kontejner 25 ml PP ĹˇroubovĂ˝ sterilnĂ­ uzĂˇvÄ›r 2680/EST/SG</t>
  </si>
  <si>
    <t>ZB164</t>
  </si>
  <si>
    <t>Kyveta k hemochron ACT+  bal. 45 ks JACT+</t>
  </si>
  <si>
    <t>ZB103</t>
  </si>
  <si>
    <t>LĂˇhev k odsĂˇvaÄŤce flovac 2l hadice 1,8 m 000-036-021</t>
  </si>
  <si>
    <t>ZB553</t>
  </si>
  <si>
    <t>LĂˇhev redon hi-vac 400 ml-kompletnĂ­ 05.000.22.803</t>
  </si>
  <si>
    <t>ZI123</t>
  </si>
  <si>
    <t>Lepidlo tkĂˇĹovĂ© 10 ml BioGlue BG3510-5-G</t>
  </si>
  <si>
    <t>ZM333</t>
  </si>
  <si>
    <t>Lepidlo tkĂˇĹovĂ© 4 ml coseal premix 934074</t>
  </si>
  <si>
    <t>ZI016</t>
  </si>
  <si>
    <t>Lepidlo tkĂˇĹovĂ© 5 ml BioGlue BG3515-5-G</t>
  </si>
  <si>
    <t>ZP507</t>
  </si>
  <si>
    <t>List pilovĂ˝ k pile sternĂˇlnĂ­ Conmed HALL 50, 49 x 63 x 0,6 mm 5071-550</t>
  </si>
  <si>
    <t>ZN403</t>
  </si>
  <si>
    <t>List pilovĂ˝ ke sternĂˇlnĂ­ pile HALL 50 5059-532</t>
  </si>
  <si>
    <t>ZB296</t>
  </si>
  <si>
    <t>Mikroskalpel Stab Blade/Tip 22,5Â° Straig bal. Ăˇ 6 ks 72-2202</t>
  </si>
  <si>
    <t>ZB956</t>
  </si>
  <si>
    <t>NĂˇdoba na histologickĂ˝ mat. s pufrovanĂ˝m formalĂ­nem HISTOFOR 125 ml bal. Ăˇ 35 ks BFS-125</t>
  </si>
  <si>
    <t>ZK679</t>
  </si>
  <si>
    <t>NĂˇdoba na kontaminovanĂ˝ odpad SC 60 l jednoduchĂ© vĂ­ko,zĂˇmek 2021800411502(I005430006)</t>
  </si>
  <si>
    <t>KI947</t>
  </si>
  <si>
    <t>oxygenĂˇtor terumo Capiox vÄŤetnÄ› hadicovĂ©ho setu CX-CZ091X</t>
  </si>
  <si>
    <t>ZB357</t>
  </si>
  <si>
    <t>PĂˇsek adapter coronary perfusion typ Y bal. 20 ks 10004</t>
  </si>
  <si>
    <t>ZP551</t>
  </si>
  <si>
    <t>PĂˇska retrakÄŤnĂ­ silikonovĂˇ ÄŤervenĂˇ (surgical loop) 750 mm x 2,5 mm bal. Ăˇ 24 ks B1095510</t>
  </si>
  <si>
    <t>ZN550</t>
  </si>
  <si>
    <t>PĂˇska retrakÄŤnĂ­ silikonovĂˇ modrĂˇ (surgical loop) 750 mm x 2,5 mm bal. Ăˇ 24 ks B1095528</t>
  </si>
  <si>
    <t>ZB952</t>
  </si>
  <si>
    <t>Plegie cĂ­lenĂˇ Ăˇ 20 ks (MEDPROGRESS) 30010</t>
  </si>
  <si>
    <t>ZB324</t>
  </si>
  <si>
    <t>Plegie cĂ­lenĂˇ Ăˇ 20 ks (MEDPROGRESS) 30012</t>
  </si>
  <si>
    <t>ZB297</t>
  </si>
  <si>
    <t>PodloĹľka cortex 20 12 x 160 mm bal. Ăˇ 2 ks ZP-103-0116 (pĹŻv.k.ÄŤ.103011664252)</t>
  </si>
  <si>
    <t>ZC940</t>
  </si>
  <si>
    <t>Pumpa centrifugĂˇlnĂ­ STOECKERT SPIN SC-050-300-000</t>
  </si>
  <si>
    <t>ZS863</t>
  </si>
  <si>
    <t>Sada pĹ™ipojovacĂ­ch hadic k mimotÄ›lnĂ­mu obÄ›hu - set CHALICE vavd bal. Ăˇ 50 ks CME14023/A</t>
  </si>
  <si>
    <t>KC599</t>
  </si>
  <si>
    <t>Sada stabilizaÄŤnĂ­ acrobat k operacĂ­m na bijĂ­cĂ­m srdci (mimotÄ›lnĂ­ obÄ›h) SUV OM-9000S stabilizĂˇtor</t>
  </si>
  <si>
    <t>ZB532</t>
  </si>
  <si>
    <t>Senzor level 95133 bal. Ăˇ 100 ks SC-23-27-41</t>
  </si>
  <si>
    <t>KI533</t>
  </si>
  <si>
    <t>Set perfuznĂ­ kardioplegickĂ˝ 4:1 s vĂ˝mÄ›nĂ­kem tepla  M423002B</t>
  </si>
  <si>
    <t>ZT363</t>
  </si>
  <si>
    <t>Set zavĂˇdÄ›cĂ­ - BIO-MEDICUS NextGen bal. Ăˇ 5 setĹŻ 96551</t>
  </si>
  <si>
    <t>KL554</t>
  </si>
  <si>
    <t>sonda kryoablaÄŤnĂ­ Cardioblade CryoFflex 10 S ke generĂˇtoru CryoFlex Panel 65CS1  60SF3</t>
  </si>
  <si>
    <t>ZB323</t>
  </si>
  <si>
    <t>Spojka Dideco D652 RAC. 1/4+L.L. SC-05250</t>
  </si>
  <si>
    <t>ZM600</t>
  </si>
  <si>
    <t>Spojka flovac ĹľlutĂˇ 000-036-102</t>
  </si>
  <si>
    <t>ZJ573</t>
  </si>
  <si>
    <t>Spojka symetrickĂˇ 7,7 mm 75103</t>
  </si>
  <si>
    <t>ZS894</t>
  </si>
  <si>
    <t>Svorka endoskopickĂˇ AtriClip PRO 40 mm, pro uzĂˇvÄ›r ouĹˇka levĂ© sĂ­nÄ› LAA040</t>
  </si>
  <si>
    <t>KC602</t>
  </si>
  <si>
    <t>SystĂ©m tkĂˇĹovĂ˝ stabilizaÄŤnĂ­ acrobat k operacĂ­m na bijĂ­cĂ­m sdci (mimotÄ›lnĂ­ obÄ›h) axius blower/mister  Ăˇ 5 ks CB-1000</t>
  </si>
  <si>
    <t>KC600</t>
  </si>
  <si>
    <t>SystĂ©m tkĂˇĹovĂ˝ stabilizaÄŤnĂ­ acrobat k operacĂ­m na bijĂ­cĂ­m srdci (mimotÄ›lnĂ­ obÄ›h) SUV sada XP-5000 polohovaÄŤ</t>
  </si>
  <si>
    <t>KM389</t>
  </si>
  <si>
    <t>SystĂ©m tkĂˇĹovĂ˝ stabilizaÄŤnĂ­ Octopus Evolution  AS  Tissue Stabilizer TS2000</t>
  </si>
  <si>
    <t>ZB964</t>
  </si>
  <si>
    <t>VĂ˝plĹ pro chir. svorky 86 mm, pĂˇr ÄŤ.6 DSAFE86</t>
  </si>
  <si>
    <t>ZD405</t>
  </si>
  <si>
    <t>VĂ˝plĹ pro chir. svorky typ JAW pĂˇr ÄŤ.6 DSAFE61</t>
  </si>
  <si>
    <t>KI498</t>
  </si>
  <si>
    <t>vloĹľka na zachycenĂ­ stehĹŻ retractor Inserts OCTOBASE 28707 Ăˇ 10 ks</t>
  </si>
  <si>
    <t>ZB312</t>
  </si>
  <si>
    <t>ZavadÄ›ÄŤ trach. rourek pro TR stĹ™ednĂ­ 5,0 - 8,0 mm Ăˇ 10 ks 100/120/200</t>
  </si>
  <si>
    <t>ZA244</t>
  </si>
  <si>
    <t>OxygenĂˇtor set hemofiltraÄŤnĂ­ krevnĂ­ koncentrĂˇtor incl. BC 140 plus bal. Ăˇ 10 ks P-0400 JH10.05142</t>
  </si>
  <si>
    <t>ZK340</t>
  </si>
  <si>
    <t>Set collection TX cardio 04266</t>
  </si>
  <si>
    <t>ZK337</t>
  </si>
  <si>
    <t>Set procedure TX175 04256</t>
  </si>
  <si>
    <t>ZN522</t>
  </si>
  <si>
    <t>Set rouĹˇkovacĂ­ kardio ICHS 97069730</t>
  </si>
  <si>
    <t>ZN523</t>
  </si>
  <si>
    <t>Set rouĹˇkovacĂ­ revize + chlopeĹ 97069729</t>
  </si>
  <si>
    <t>ZK338</t>
  </si>
  <si>
    <t>Set sequestration X 04015</t>
  </si>
  <si>
    <t>50115064</t>
  </si>
  <si>
    <t>ZPr - šicí materiál (Z529)</t>
  </si>
  <si>
    <t>ZI468</t>
  </si>
  <si>
    <t>Ĺ itĂ­ cardioflon 3/0 bal. Ăˇ 24 ks 19R20A</t>
  </si>
  <si>
    <t>ZA911</t>
  </si>
  <si>
    <t>Ĺ itĂ­ dafilon modrĂ˝ 2/0 (3) bal. Ăˇ 36 ks C0932477</t>
  </si>
  <si>
    <t>ZH235</t>
  </si>
  <si>
    <t>Ĺ itĂ­ dafilon modrĂ˝ 2/0 (3) bal. Ăˇ 36 ks C0934801</t>
  </si>
  <si>
    <t>ZD222</t>
  </si>
  <si>
    <t>Ĺ itĂ­ dafilon modrĂ˝ 3/0 (2) bal. Ăˇ 36 ks C0932469</t>
  </si>
  <si>
    <t>ZB033</t>
  </si>
  <si>
    <t>Ĺ itĂ­ dafilon modrĂ˝ 3/0 (2) bal. Ăˇ 36 ks C0935468</t>
  </si>
  <si>
    <t>ZE343</t>
  </si>
  <si>
    <t>Ĺ itĂ­ gore-tex suture Ăˇ 12 ks N-3202A</t>
  </si>
  <si>
    <t>ZR942</t>
  </si>
  <si>
    <t>Ĺ itĂ­ novosyn fialovĂ˝ 3 (2) bal. Ăˇ 36 ks C0068241</t>
  </si>
  <si>
    <t>ZJ183</t>
  </si>
  <si>
    <t>Ĺ itĂ­ optime 0 koĹľnĂ­ bal. Ăˇ 36 ks 18S35F</t>
  </si>
  <si>
    <t>ZJ181</t>
  </si>
  <si>
    <t>Ĺ itĂ­ optime 2/0 koĹľnĂ­ bal. Ăˇ 36 ks 18S30K</t>
  </si>
  <si>
    <t>ZK086</t>
  </si>
  <si>
    <t>Ĺ itĂ­ optime 2/0 pĹ™Ă­Ĺ™ezy bal. Ăˇ 24 ks 18R30A</t>
  </si>
  <si>
    <t>ZJ662</t>
  </si>
  <si>
    <t>Ĺ itĂ­ optime 3/0 bal. Ăˇ 36 ks 18S20M</t>
  </si>
  <si>
    <t>ZJ661</t>
  </si>
  <si>
    <t>Ĺ itĂ­ optime 3/0 bal. Ăˇ 36 ks 18S20N</t>
  </si>
  <si>
    <t>ZH325</t>
  </si>
  <si>
    <t>Ĺ itĂ­ polytresse 0 bal. Ăˇ 24 ks 91R35A</t>
  </si>
  <si>
    <t>ZE694</t>
  </si>
  <si>
    <t>Ĺ itĂ­ polytresse 2 vlĂˇkno 250 cm bal. Ăˇ 24 ks 91R50A</t>
  </si>
  <si>
    <t>ZI869</t>
  </si>
  <si>
    <t>Ĺ itĂ­ polytresse 2/0 bal. Ăˇ 24 ks 91R30A</t>
  </si>
  <si>
    <t>ZB150</t>
  </si>
  <si>
    <t>Ĺ itĂ­ premicron Z/B 2/0 bal. Ăˇ 24 ks B0027711</t>
  </si>
  <si>
    <t>ZB149</t>
  </si>
  <si>
    <t>Ĺ itĂ­ premicron Z/B 2/0 bal. Ăˇ 24 ks B0027720</t>
  </si>
  <si>
    <t>ZB609</t>
  </si>
  <si>
    <t>Ĺ itĂ­ premicron zelenĂ˝ 2/0 (3) bal. Ăˇ 36 ks C0026026</t>
  </si>
  <si>
    <t>ZB608</t>
  </si>
  <si>
    <t>Ĺ itĂ­ premicron zelenĂ˝ 2/0 (3) bal. Ăˇ 36 ks C0026057</t>
  </si>
  <si>
    <t>ZB610</t>
  </si>
  <si>
    <t>Ĺ itĂ­ premicron zelenĂ˝ 3/0 (2) bal. Ăˇ 36 ks C0026005</t>
  </si>
  <si>
    <t>ZB145</t>
  </si>
  <si>
    <t>Ĺ itĂ­ premicron zelenĂ˝ 3/0 (2) bal. Ăˇ 36 ks C0026815</t>
  </si>
  <si>
    <t>ZB981</t>
  </si>
  <si>
    <t>Ĺ itĂ­ premicron zelenĂ˝ 3/0 (2) bal. Ăˇ 36 ks C0026905</t>
  </si>
  <si>
    <t>ZQ193</t>
  </si>
  <si>
    <t>Ĺ itĂ­ premicron zelenĂ˝/ bĂ­lĂ˝ 2/0  8 x 75 cm 2 x HR17 bal. Ăˇ 6 ks M0027775</t>
  </si>
  <si>
    <t>ZQ194</t>
  </si>
  <si>
    <t>Ĺ itĂ­ premicron zelenĂ˝/ bĂ­lĂ˝ 2/0  8 x 90 cm 2 x HR26 bal. Ăˇ 6 ks M0027713</t>
  </si>
  <si>
    <t>ZB280</t>
  </si>
  <si>
    <t>Ĺ itĂ­ prolene bl 2-0 bal. Ăˇ 12 ks W8937</t>
  </si>
  <si>
    <t>ZQ172</t>
  </si>
  <si>
    <t>Ĺ itĂ­ Prolene Bl 4-0 90 cm 2 x SHPLEDG s podloĹľkou bal. Ăˇ 36 ks EH7188H</t>
  </si>
  <si>
    <t>ZB617</t>
  </si>
  <si>
    <t>Ĺ itĂ­ prolene bl 4-0 bal. Ăˇ 12 ks W8761G</t>
  </si>
  <si>
    <t>ZB717</t>
  </si>
  <si>
    <t>Ĺ itĂ­ prolene bl 4-0 bal. Ăˇ 12 ks W8845</t>
  </si>
  <si>
    <t>ZM716</t>
  </si>
  <si>
    <t>Ĺ itĂ­ prolene bl 4-0 s 20j VISI Black bal. Ăˇ 12 ks W8340</t>
  </si>
  <si>
    <t>ZM717</t>
  </si>
  <si>
    <t>Ĺ itĂ­ prolene bl 4-0 s 26j VISI Black bal. Ăˇ 12 ks W8355</t>
  </si>
  <si>
    <t>ZA249</t>
  </si>
  <si>
    <t>Ĺ itĂ­ prolene bl 5-0 bal. Ăˇ 12 ks 8556G</t>
  </si>
  <si>
    <t>ZF429</t>
  </si>
  <si>
    <t>Ĺ itĂ­ prolene bl 5-0 bal. Ăˇ 12 ks W8710</t>
  </si>
  <si>
    <t>ZH803</t>
  </si>
  <si>
    <t>Ĺ itĂ­ prolene bl 6-0 bal. Ăˇ 12 ks W8597</t>
  </si>
  <si>
    <t>ZB593</t>
  </si>
  <si>
    <t>Ĺ itĂ­ prolene bl 6-0 bal. Ăˇ 36 ks 8711H</t>
  </si>
  <si>
    <t>ZB537</t>
  </si>
  <si>
    <t>Ĺ itĂ­ prolene bl 7-0 bal. Ăˇ 36 ks EH8020H</t>
  </si>
  <si>
    <t>ZB287</t>
  </si>
  <si>
    <t>Ĺ itĂ­ prolene bl 8-0 bal. Ăˇ 12 ks W2777</t>
  </si>
  <si>
    <t>ZP940</t>
  </si>
  <si>
    <t>Ĺ itĂ­ Prolene Hemo Blu 4-0 90 cm 2 x SH-1 HS bal. Ăˇ 36 ks HS6855H</t>
  </si>
  <si>
    <t>ZQ874</t>
  </si>
  <si>
    <t>Ĺ itĂ­ Prolene Hemo Blu 4-0 90 cm 2 x SH-2 HS bal. Ăˇ 36 ks HS6861H</t>
  </si>
  <si>
    <t>ZP941</t>
  </si>
  <si>
    <t>Ĺ itĂ­ Prolene Hemo Blu 5-0 75 cm RB-1 HS bal. Ăˇ 36 ks HS6856H</t>
  </si>
  <si>
    <t>ZP938</t>
  </si>
  <si>
    <t>Ĺ itĂ­ seracor 2/0 2x HR-17, 8 x 75 cm bal. Ăˇ 6 ks HN1A</t>
  </si>
  <si>
    <t>ZP939</t>
  </si>
  <si>
    <t>Ĺ itĂ­ seracor 2/0 2x HR-17, 8 x 90 cm bal. Ăˇ 6 ks HN1Q</t>
  </si>
  <si>
    <t>ZB866</t>
  </si>
  <si>
    <t>Ĺ itĂ­ steel 7 - drĂˇt ocelovĂ˝ bal. Ăˇ 12 ks M624G</t>
  </si>
  <si>
    <t>ZB165</t>
  </si>
  <si>
    <t>Ĺ itĂ­ steelex elec elektroda 3/0 (2) Ăˇ 36 ks C0992070</t>
  </si>
  <si>
    <t>ZB490</t>
  </si>
  <si>
    <t>Jehla chirurgickĂˇ 0,6 x 22 Pb6</t>
  </si>
  <si>
    <t>ZB169</t>
  </si>
  <si>
    <t>Jehla chirurgickĂˇ 0,6 x 36 Pb3</t>
  </si>
  <si>
    <t>ZB478</t>
  </si>
  <si>
    <t>Jehla chirurgickĂˇ 0,8 x 32 B11</t>
  </si>
  <si>
    <t>ZB168</t>
  </si>
  <si>
    <t>Jehla chirurgickĂˇ 0,9 x 36 B10</t>
  </si>
  <si>
    <t>ZB460</t>
  </si>
  <si>
    <t>Jehla chirurgickĂˇ 1,0 x 45 G8</t>
  </si>
  <si>
    <t>ZB260</t>
  </si>
  <si>
    <t>Jehla chirurgickĂˇ 1,2 x 60 G5</t>
  </si>
  <si>
    <t>ZJ719</t>
  </si>
  <si>
    <t>Rukavice operaÄŤnĂ­ latex bez pudru chlorovanĂ© sterilnĂ­ ansell gammex PF sensitive  vel. 6,0 bal. Ăˇ 50 pĂˇrĹŻ 330051060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</si>
  <si>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</si>
  <si>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</si>
  <si>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</si>
  <si>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</si>
  <si>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</si>
  <si>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</si>
  <si>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</si>
  <si>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</si>
  <si>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</si>
  <si>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</si>
  <si>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</si>
  <si>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</si>
  <si>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ZN040</t>
  </si>
  <si>
    <t>Rukavice operaÄŤnĂ­ latex bez pudru sterilnĂ­  PF ansell gammex vel. 8,5 330048085</t>
  </si>
  <si>
    <t>ZP949</t>
  </si>
  <si>
    <t>Rukavice vyĹˇetĹ™ovacĂ­ nitril nesterilnĂ­ bez pudru basic modrĂ© vel. XL bal. Ăˇ 170 ks (44753) 44744</t>
  </si>
  <si>
    <t>ZT123</t>
  </si>
  <si>
    <t>Rukavice vyĹˇetĹ™ovacĂ­ nitril nesterilnĂ­ bez pudru ONE PLUS vel. L bal. Ăˇ 100 ks 9450-016.04</t>
  </si>
  <si>
    <t>ZC637</t>
  </si>
  <si>
    <t>Katetr arteriĂˇlnĂ­ set Arteriofix, pro radiĂˇlnĂ­ pĹ™Ă­stup, 20 G/80 mm, set: katetr+zavĂˇdÄ›cĂ­ vodiÄŤ+zav. punkÄŤnĂ­ jehla,  bal. Ăˇ 20 ks  5206324</t>
  </si>
  <si>
    <t>ZC626</t>
  </si>
  <si>
    <t>Katetr balĂłnkovĂ˝ kontrapulzaÄŤnĂ­ intraaortĂˇlnĂ­ 30CC/7,5Fr s optickĂ˝m senzorem IAB-05830-LWS</t>
  </si>
  <si>
    <t>ZA199</t>
  </si>
  <si>
    <t>Katetr CVC 3 lumen 7 Fr x 16 cm bal. Ăˇ 5 ks NM-22703</t>
  </si>
  <si>
    <t>ZA191</t>
  </si>
  <si>
    <t>Katetr CVC 3 lumen 7 Fr x 21 cm bal. Ăˇ 5 ks ML-00703</t>
  </si>
  <si>
    <t>ZS298</t>
  </si>
  <si>
    <t>Katetr CVC 3 lumen 8,5 Fr x 16 cm antimikrobiĂˇlnĂ­ Ăşprava AGB bal. Ăˇ 5 ks 8,5 Fr/16 cm CS-22853-E</t>
  </si>
  <si>
    <t>ZC630</t>
  </si>
  <si>
    <t>Katetr CVC 3 lumen 8,5 Fr x 16 cm bal. Ăˇ 5 ks NM-12853</t>
  </si>
  <si>
    <t>ZA232</t>
  </si>
  <si>
    <t>Katetr fogarty okluznĂ­ 80 cm, 14F 62080814F</t>
  </si>
  <si>
    <t>ZM842</t>
  </si>
  <si>
    <t>Katetr hrudnĂ­ bez trokaru 24/8,0 bal. Ăˇ 25 ks 21024</t>
  </si>
  <si>
    <t>KM365</t>
  </si>
  <si>
    <t>set pro endoskopickĂ˝ odbÄ›r ĹľilnĂ­ho ĹˇtÄ›pu vasoview hemopro pro by-pass ous C-VH-4000</t>
  </si>
  <si>
    <t>ZE312</t>
  </si>
  <si>
    <t>Shunt intrakoronĂˇrnĂ­ 1,25 mm Ăˇ 5 ks (MEDPROGRESS) 31125</t>
  </si>
  <si>
    <t>ZB325</t>
  </si>
  <si>
    <t>Shunt intrakoronĂˇrnĂ­ 1,50 mm Ăˇ 5 ks (MEDPROGRESS) 31150</t>
  </si>
  <si>
    <t>ZE715</t>
  </si>
  <si>
    <t>Hadice silikon 1 x 1,8 mm Ăˇ 25 m MPI:880001</t>
  </si>
  <si>
    <t>ZC728</t>
  </si>
  <si>
    <t>Hadice silikon 1,5 x 3 m Ăˇ 25 m 34.000.00.101</t>
  </si>
  <si>
    <t>ZN711</t>
  </si>
  <si>
    <t>Maska anesteziologickĂˇ ÄŤ.3 EcoMask ( s prouĹľky ) 7293</t>
  </si>
  <si>
    <t>ZB232</t>
  </si>
  <si>
    <t>Maska anesteziologickĂˇ ÄŤ.4 EcoMask ( s prouĹľky ) 7094 (7294000)</t>
  </si>
  <si>
    <t>ZB916</t>
  </si>
  <si>
    <t>Okruh dĂ˝chacĂ­ anesteziologickĂ˝ univerzĂˇlnĂ­ 1,6 m 2900</t>
  </si>
  <si>
    <t>50115080</t>
  </si>
  <si>
    <t>ZPr - staplery, extraktory, endoskop.mat. (Z523)</t>
  </si>
  <si>
    <t>ZF090</t>
  </si>
  <si>
    <t>Stapler koĹľnĂ­ 35 svorek Ăˇ 6 ks 783100</t>
  </si>
  <si>
    <t>KL434</t>
  </si>
  <si>
    <t>trokar separaÄŤnĂ­ bez bĹ™itu BASX prĹŻm.11 mm dĂ©lka 100 mm bal Ăˇ 6 ks TB11LT</t>
  </si>
  <si>
    <t>ZT124</t>
  </si>
  <si>
    <t>Fixace k CVC a PICC, TIDI GRIP-LOK, univerzĂˇlnĂ­,neonatĂˇlnĂ­Ă­, dĂ©lka 25,4 mm, sterilnĂ­ bal. Ăˇ 50 ks 2200NUZA</t>
  </si>
  <si>
    <t>ZS170</t>
  </si>
  <si>
    <t>Fixace k CVC a PICC, TIDI GRIP-LOK, vhodnĂ© pro PU a silikon, univerzĂˇlnĂ­, uĹľĹˇĂ­, dĂ©lka 25,4 mm, sterilnĂ­ 3300MWA</t>
  </si>
  <si>
    <t>ZD740</t>
  </si>
  <si>
    <t>Kompresa gĂˇza sterilkompres 7,5 x 7,5 cm/5 ks, 100% bavlna, sterilnĂ­ 1325019265(1230119225)</t>
  </si>
  <si>
    <t>ZO128</t>
  </si>
  <si>
    <t>KrytĂ­ roztok k vĂ˝plachu a ÄŤiĹˇtÄ›nĂ­ ran ActiMaris Sensitiv 1000 ml 3098119</t>
  </si>
  <si>
    <t>ZA064</t>
  </si>
  <si>
    <t>KrytĂ­ sorbalgon 5 x  5 cm  bal. Ăˇ 10  ks 999598</t>
  </si>
  <si>
    <t>ZL669</t>
  </si>
  <si>
    <t>KrytĂ­ tegaderm diamond 10,0 cm x 12,0 cm bal. Ăˇ 50 ks 1686</t>
  </si>
  <si>
    <t>ZK646</t>
  </si>
  <si>
    <t>KrytĂ­ tegaderm CHG 8,5 cm x 11,5 cm na CĹ˝K-antibakt. bal. Ăˇ 25 ks 1657R</t>
  </si>
  <si>
    <t>ZP802</t>
  </si>
  <si>
    <t>KrytĂ­ tegaderm i.v. advaced pro katetry Aiic.v.Cs P.I.C.C 8,5 cm x 11,5 cm bal. Ăˇ 50 ks 1685</t>
  </si>
  <si>
    <t>ZB851</t>
  </si>
  <si>
    <t>Elektroda EKG ARBO H66 bal. Ăˇ 300 ks 31.1663.21</t>
  </si>
  <si>
    <t>ZS806</t>
  </si>
  <si>
    <t>Kabel EKG vodiÄŤ solnĂ˝ mĹŻstek vygocard 9164.02 AKCE za 1 KÄŤ 1+1 k PICC katertru</t>
  </si>
  <si>
    <t>ZB334</t>
  </si>
  <si>
    <t>Konektor bezjehlovĂ˝ bionecteur Ăˇ 50 ks 896.03 povoleno pouze pro HOK, DK a NOVO, KCHIR: PICC tĂ˝m</t>
  </si>
  <si>
    <t>ZR966</t>
  </si>
  <si>
    <t>TunelizĂˇtor pro 5Fr Pro-Line MRACC5STUNSL</t>
  </si>
  <si>
    <t>ZK770</t>
  </si>
  <si>
    <t>Rukavice vyĹˇetĹ™ovacĂ­ latex bez pudru nesterilnĂ­ SempercareÂ® edition, vel. M bal. Ăˇ 100 ks 152242</t>
  </si>
  <si>
    <t>50115089</t>
  </si>
  <si>
    <t>ZPr - katetry PICC/MIDLINE (Z554)</t>
  </si>
  <si>
    <t>ZS682</t>
  </si>
  <si>
    <t>Katetr CVC 1 lumen 3 Fr x 19 cm SELDIPUR SMARTMIDLINE, dĂ©lka vodĂ­cĂ­ho drĂˇtu 26 cm, max. prĹŻtok 1.5 ml/s (Viscosity 11.8 cP), bal. Ăˇ 20 ks 128.1310</t>
  </si>
  <si>
    <t>ZP291</t>
  </si>
  <si>
    <t>Katetr CVC 1 lumen 4 Fr x 20 cm midline Arrow set bal. Ăˇ 5 ks EU-02041-ML</t>
  </si>
  <si>
    <t>ZQ863</t>
  </si>
  <si>
    <t>Katetr CVC 1 lumen 4 Fr x 50 cm PICC  Plan1Health vysokotlakĂ˝ set 201.60.10.14</t>
  </si>
  <si>
    <t>ZQ179</t>
  </si>
  <si>
    <t>Katetr CVC 1 lumen 4 Fr x 50 cm PICC ARROW Interventional Radiology set tlakovĂ˝ EU-25041-IR</t>
  </si>
  <si>
    <t>ZT449</t>
  </si>
  <si>
    <t>Katetr CVC 2 lumen 5 F x 55 cm, PICC Maxflo Expert,moĹľnost vysokotlakĂ©ho CT,  ext. prĹŻm, 1,75 mm, max. prĹŻtok 5 ml/s, max. tlak  325psi (22.4 bar), s antibakteriĂˇlnĂ­ Ăşpravou,  (+ kabel za 1 KÄŤ 1+1) bal. Ăˇ 10 ks 8394.25</t>
  </si>
  <si>
    <t>ZQ864</t>
  </si>
  <si>
    <t>Katetr CVC 2 lumen 5 Fr x 50 cm PICC  Plan1Health vysokotlakĂ˝ set 201.60.10.25</t>
  </si>
  <si>
    <t>ZP969</t>
  </si>
  <si>
    <t>Katetr CVC 2 lumen 5 FR x 55 cm PICC MEDCOMP moĹľnost vysokotlakĂ©ho CT 5 ml/s s tkĂˇĹovĂ˝m lepidlem fixacĂ­ SECURACATH a katerizaÄŤnĂ­m setem MRCTP52024SGR</t>
  </si>
  <si>
    <t>ZT238</t>
  </si>
  <si>
    <t>Katetr CVC bezpeÄŤnostnĂ­ midline Bullpup M29, PU,  22G x 8,5cm, vnitĹ™nĂ­ prĹŻm. 0,62 mm, vnÄ›jĹˇĂ­ prĹŻm. 0,90 mm, tlak 325 psi, bez portu, modrĂ˝, bal. Ăˇ 25 ks BUL:10224620FY</t>
  </si>
  <si>
    <t>ZT237</t>
  </si>
  <si>
    <t>Katetr CVC bezpeÄŤnostnĂ­ midline Bullpup M29, PU, 20G x 8,5cm, vnitĹ™nĂ­ prĹŻm. 0,78 mm, vnÄ›jĹˇĂ­ prĹŻm. 1,10 mm, tlak 325 psi, bez portu, rĹŻĹľovĂ˝, bal. Ăˇ 25 ks BUL:10205920FY</t>
  </si>
  <si>
    <t>ZR965</t>
  </si>
  <si>
    <t>Set Pro-PICC CT vysokotlakĂ˝, kompletnĂ­ SGR (katetr Pro -PICC CT vysokotlak.  se zavĂˇÄŹ. sadou 1lumen 3F, Securacath, tkĂˇĹovĂ© lepidlo a rouĹˇkovacĂ­ set) MR17033105</t>
  </si>
  <si>
    <t>ZQ367</t>
  </si>
  <si>
    <t>Set rouĹˇkovacĂ­ PICC Combiset CĹ˝K s celotÄ›lovou rouĹˇkou Mediset (HARTMANN) bal. Ăˇ 5 ks 2375031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</si>
  <si>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</si>
  <si>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</si>
  <si>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</si>
  <si>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</si>
  <si>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</si>
  <si>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</si>
  <si>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</si>
  <si>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</si>
  <si>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</si>
  <si>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</si>
  <si>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</si>
  <si>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</si>
  <si>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</si>
  <si>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</si>
  <si>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</si>
  <si>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</si>
  <si>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</si>
  <si>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</si>
  <si>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</si>
  <si>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</si>
  <si>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</si>
  <si>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107 - Pracoviště kardiologie</t>
  </si>
  <si>
    <t>505 - Pracoviště kardiochirurgie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</si>
  <si>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</si>
  <si>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</si>
  <si>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</si>
  <si>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</si>
  <si>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</si>
  <si>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</si>
  <si>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Čechová Ivana</t>
  </si>
  <si>
    <t>Daniš Lukáš</t>
  </si>
  <si>
    <t>Fluger Ivo</t>
  </si>
  <si>
    <t>Zdravotní výkony vykázané na pracovišti v rámci ambulantní péče dle lékařů *</t>
  </si>
  <si>
    <t>06</t>
  </si>
  <si>
    <t>107</t>
  </si>
  <si>
    <t>V</t>
  </si>
  <si>
    <t>09117</t>
  </si>
  <si>
    <t>ODBĚR KRVE ZE ŽÍLY U DÍTĚTĚ DO 10 LET</t>
  </si>
  <si>
    <t>09241</t>
  </si>
  <si>
    <t>OŠETŘENÍ A PŘEVAZ RÁNY, KOŽNÍCH A PODKOŽNÍCH AFEKC</t>
  </si>
  <si>
    <t>09511</t>
  </si>
  <si>
    <t>MINIMÁLNÍ KONTAKT LÉKAŘE S PACIENTEM</t>
  </si>
  <si>
    <t>09550</t>
  </si>
  <si>
    <t>INFORMACE O VYDÁNÍ ROZHODNUTÍ O DOČASNÉ PRACOVNÍ N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</si>
  <si>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</si>
  <si>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</si>
  <si>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</si>
  <si>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</si>
  <si>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</si>
  <si>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</si>
  <si>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</si>
  <si>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</si>
  <si>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</si>
  <si>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</si>
  <si>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</si>
  <si>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</si>
  <si>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17271</t>
  </si>
  <si>
    <t>VYSOCE SPECIALIZOVANÉ ECHOKARDIOGRAFICKÉ VYŠETŘENÍ</t>
  </si>
  <si>
    <t>17520</t>
  </si>
  <si>
    <t>KARDIOVERSE ELEKTRICKÁ (NIKOLIV PŘI RESUSCITACI)</t>
  </si>
  <si>
    <t>89517</t>
  </si>
  <si>
    <t>UZ DUPLEXNÍ VYŠETŘENÍ DVOU A VÍCE CÉV, T. J. MORFO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</si>
  <si>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</si>
  <si>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</si>
  <si>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</si>
  <si>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</si>
  <si>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</si>
  <si>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</si>
  <si>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</si>
  <si>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</si>
  <si>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</si>
  <si>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</si>
  <si>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09223</t>
  </si>
  <si>
    <t>INTRAVENÓZNÍ INFÚZE U DOSPĚLÉHO NEBO DÍTĚTE NAD 10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</si>
  <si>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</si>
  <si>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</si>
  <si>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</si>
  <si>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</si>
  <si>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</si>
  <si>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</si>
  <si>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09115</t>
  </si>
  <si>
    <t>ODBĚR BIOLOGICKÉHO MATERIÁLU JINÉHO NEŽ KREV NA KV</t>
  </si>
  <si>
    <t>17263</t>
  </si>
  <si>
    <t>SPECIALIZOVANÁ KONTRASTNÍ ECHOKARDIOGRAFIE</t>
  </si>
  <si>
    <t>3</t>
  </si>
  <si>
    <t>0193644</t>
  </si>
  <si>
    <t>KATÉTR CENTRÁLNÍ IMPLANTABILNÍ DLOUHODOBÝ PICC</t>
  </si>
  <si>
    <t>0094019</t>
  </si>
  <si>
    <t>KATETR IMPLANTABILNÍ PRO-PICC</t>
  </si>
  <si>
    <t>0141579</t>
  </si>
  <si>
    <t>KATETR CENTRÁLNÍ VENÓZNÍ PERIFERNÍ POWERPICC, POWE</t>
  </si>
  <si>
    <t>0141578</t>
  </si>
  <si>
    <t>0047202</t>
  </si>
  <si>
    <t>KATETR CENTRÁLNÍ VENÓZNI PICC ARROW PRESSURE INJEC</t>
  </si>
  <si>
    <t>0194228</t>
  </si>
  <si>
    <t>KATÉTR CENTRÁLNÍ VENÓZNÍ - HEALTHPICC</t>
  </si>
  <si>
    <t>0194227</t>
  </si>
  <si>
    <t>0194619</t>
  </si>
  <si>
    <t>KATÉTR CVC - STŘEDNĚDOBÝ - MIDLINE</t>
  </si>
  <si>
    <t>11140</t>
  </si>
  <si>
    <t xml:space="preserve">ZAVEDENÍ PERIFERNĚ ZAVEDENÉHO CENTRÁLNÍHO KATETRU </t>
  </si>
  <si>
    <t>505</t>
  </si>
  <si>
    <t>09237</t>
  </si>
  <si>
    <t>OŠETŘENÍ A PŘEVAZ RÁNY VČETNĚ OŠETŘENÍ KOŽNÍCH A P</t>
  </si>
  <si>
    <t>55023</t>
  </si>
  <si>
    <t>KONTROLNÍ VYŠETŘENÍ KARDIOCHIRURGEM</t>
  </si>
  <si>
    <t>57243</t>
  </si>
  <si>
    <t>HRUDNÍ PUNKCE</t>
  </si>
  <si>
    <t>51825</t>
  </si>
  <si>
    <t>SEKUNDÁRNÍ SUTURA RÁNY</t>
  </si>
  <si>
    <t>55021</t>
  </si>
  <si>
    <t>KOMPLEXNÍ VYŠETŘENÍ KARDIOCHIRURGEM</t>
  </si>
  <si>
    <t>55022</t>
  </si>
  <si>
    <t>CÍLENÉ VYŠETŘENÍ KARDIOCHIRURGEM</t>
  </si>
  <si>
    <t>708</t>
  </si>
  <si>
    <t>78850</t>
  </si>
  <si>
    <t>IMPLANTACE PORTU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</si>
  <si>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</si>
  <si>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</si>
  <si>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</si>
  <si>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</si>
  <si>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</si>
  <si>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</si>
  <si>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</si>
  <si>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</si>
  <si>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</si>
  <si>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</si>
  <si>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</si>
  <si>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</si>
  <si>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</si>
  <si>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</si>
  <si>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</si>
  <si>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</si>
  <si>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</si>
  <si>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</si>
  <si>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</si>
  <si>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</si>
  <si>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</si>
  <si>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</si>
  <si>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</si>
  <si>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</si>
  <si>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59 - IPCHO: Oddělení int. péče chirurg. oborů</t>
  </si>
  <si>
    <t>01</t>
  </si>
  <si>
    <t>0194882</t>
  </si>
  <si>
    <t>KATETR PICC - MAXFLO EXPERT; CT ANTIMIKR.; 1L</t>
  </si>
  <si>
    <t>02</t>
  </si>
  <si>
    <t>0193218</t>
  </si>
  <si>
    <t>0193344</t>
  </si>
  <si>
    <t>IMPLANTÁT SPINÁLNÍ, ATOLL, KRČNÍ/HRUDNÍ, ZADNÍ PŘÍ</t>
  </si>
  <si>
    <t>0194721</t>
  </si>
  <si>
    <t>KATETR PICC - ARROW,RADIOLOGY</t>
  </si>
  <si>
    <t>0194229</t>
  </si>
  <si>
    <t>0151478</t>
  </si>
  <si>
    <t>SADA PRO OPERACI DLE LONGA VČ. STAPLERU</t>
  </si>
  <si>
    <t>03</t>
  </si>
  <si>
    <t>04</t>
  </si>
  <si>
    <t>05</t>
  </si>
  <si>
    <t>5T5</t>
  </si>
  <si>
    <t>78890</t>
  </si>
  <si>
    <t xml:space="preserve">SIGNÁLNÍ VÝKON INDIKACE ODBĚRU ORGÁNU NEBO ORGÁNŮ </t>
  </si>
  <si>
    <t>0141580</t>
  </si>
  <si>
    <t>0194019</t>
  </si>
  <si>
    <t>SET AUTOTRANSFÚZNÍ - ROWETRANS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</si>
  <si>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</si>
  <si>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</si>
  <si>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</si>
  <si>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</si>
  <si>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</si>
  <si>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</si>
  <si>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</si>
  <si>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</si>
  <si>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</si>
  <si>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20</t>
  </si>
  <si>
    <t>21</t>
  </si>
  <si>
    <t>25</t>
  </si>
  <si>
    <t>26</t>
  </si>
  <si>
    <t>30</t>
  </si>
  <si>
    <t>31</t>
  </si>
  <si>
    <t>32</t>
  </si>
  <si>
    <t>09225</t>
  </si>
  <si>
    <t>KANYLACE CENTRÁLNÍ ŽÍLY ZA KONTROLY CELKOVÉHO STAV</t>
  </si>
  <si>
    <t>17233</t>
  </si>
  <si>
    <t>DOČASNÁ SRDEČNÍ STIMULACE</t>
  </si>
  <si>
    <t>17244</t>
  </si>
  <si>
    <t>24-HODINOVÉ TELEMETRICKÉ SLEDOVÁNÍ MIMO JIP</t>
  </si>
  <si>
    <t>17697</t>
  </si>
  <si>
    <t>KATETRIZAČNÍ IMPLANTACE CHLOPNĚ</t>
  </si>
  <si>
    <t>55097</t>
  </si>
  <si>
    <t>Trasapikalna implantace aortalnÝ</t>
  </si>
  <si>
    <t>5F1</t>
  </si>
  <si>
    <t>32510</t>
  </si>
  <si>
    <t>ZAVEDENÍ DLOUHODOBÉ KANYLACE CENTRÁLNÍHO ŽILNÍHO S</t>
  </si>
  <si>
    <t>51123</t>
  </si>
  <si>
    <t>BIOPSIE CHIRURGICKÁ TYREOIDEY, EXCIZE DROBNÉHO UZL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</si>
  <si>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</si>
  <si>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</si>
  <si>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</si>
  <si>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</si>
  <si>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</si>
  <si>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</si>
  <si>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51392</t>
  </si>
  <si>
    <t>RELAPAROTOMIE PRO POOPERAČNÍ KRVÁCENÍ, PERITONITID</t>
  </si>
  <si>
    <t>51393</t>
  </si>
  <si>
    <t>EXPLORATIVNÍ LAPAROTOMIE</t>
  </si>
  <si>
    <t>51397</t>
  </si>
  <si>
    <t>OTEVŘENÁ LAVÁŽ PERITONEÁLNÍ DUTINY, SEC. LOOK, LAP</t>
  </si>
  <si>
    <t>51623</t>
  </si>
  <si>
    <t>POUŽITÍ ULTRAZVUKOVÉHO SKALPELU</t>
  </si>
  <si>
    <t>51713</t>
  </si>
  <si>
    <t>DIAGNOSTICKÁ VIDEOLAPAROSKOPIE A VIDEOTORAKOSKOPIE</t>
  </si>
  <si>
    <t>56324</t>
  </si>
  <si>
    <t>DEKOMPRESE OSTATNÍCH VELKÝCH A STŘEDNÍCH NERVŮ</t>
  </si>
  <si>
    <t>63589</t>
  </si>
  <si>
    <t>SALPINGEKTOMIE NEBO ADNEXEKTOMIE A NEBO RESEKCE OV</t>
  </si>
  <si>
    <t>71747</t>
  </si>
  <si>
    <t>ČÁSTEČNÁ EXSTIRPACE KRČNÍCH UZLIN</t>
  </si>
  <si>
    <t>71751</t>
  </si>
  <si>
    <t>EXENTERACE KRČNÍCH UZLIN JEDNOSTRANNÁ</t>
  </si>
  <si>
    <t>07546</t>
  </si>
  <si>
    <t>(DRG) OTEVŘENÝ PŘÍSTUP</t>
  </si>
  <si>
    <t>07422</t>
  </si>
  <si>
    <t>(DRG) EMBOLECTOMIE A. FEMORALIS COMMUNIS</t>
  </si>
  <si>
    <t>07425</t>
  </si>
  <si>
    <t>(DRG) EMBOLECTOMIE A. POPLITEA PROXIMALIS</t>
  </si>
  <si>
    <t>07526</t>
  </si>
  <si>
    <t>(DRG) EXTIRPACE ANEURYZMATU SHUNTU</t>
  </si>
  <si>
    <t>07531</t>
  </si>
  <si>
    <t>(DRG) ARTERIOGRAFIE PEROPERAČNÍ</t>
  </si>
  <si>
    <t>07545</t>
  </si>
  <si>
    <t>(DRG) DRUHÁ A DALŠÍ REOPERACE</t>
  </si>
  <si>
    <t>07527</t>
  </si>
  <si>
    <t>(DRG) JINÝ VÝKON NA SHUNTU</t>
  </si>
  <si>
    <t>07520</t>
  </si>
  <si>
    <t>(DRG) VYTVOŘENÍ A-V SHUNTU - PRIMOOPERACE</t>
  </si>
  <si>
    <t>07522</t>
  </si>
  <si>
    <t>(DRG) REANASTOMOSA A-V SHUNTU</t>
  </si>
  <si>
    <t>07550</t>
  </si>
  <si>
    <t>(DRG) ENDOVASKULÁRNÍ PŘÍSTUP PERKUTÁNNÍ NEBO S?PRE</t>
  </si>
  <si>
    <t>07521</t>
  </si>
  <si>
    <t>(DRG) VYTVOŘENÍ A-V SHUNTU PROTÉZOU</t>
  </si>
  <si>
    <t>07551</t>
  </si>
  <si>
    <t>(DRG) HYBRIDNÍ PŘÍSTUP</t>
  </si>
  <si>
    <t>07287</t>
  </si>
  <si>
    <t>(DRG) ENDARTERECTOMIE A. CAROTIS S PROTETICKOU PLA</t>
  </si>
  <si>
    <t>07416</t>
  </si>
  <si>
    <t>(DRG) JINÉ REKONSTRUKCE V OBLASTI STEHNA</t>
  </si>
  <si>
    <t>07417</t>
  </si>
  <si>
    <t>(DRG) ENDARTERECTOMIE A. FEMORALIS A JEJÍCH VĚTVÍ</t>
  </si>
  <si>
    <t>07532</t>
  </si>
  <si>
    <t>(DRG) TRANSLUMINÁLNÍ ANGIOPLASTIKA PEROPERAČNÍ</t>
  </si>
  <si>
    <t>07430</t>
  </si>
  <si>
    <t>(DRG) JINÉ OPERACE TEPEN V OBLASTI STEHNA</t>
  </si>
  <si>
    <t>07390</t>
  </si>
  <si>
    <t>(DRG) EMBOLECTOMIE A.ILIACA</t>
  </si>
  <si>
    <t>07542</t>
  </si>
  <si>
    <t>(DRG) CÉVNÍ VÝKON JINDE NEZAŘAZENÝ</t>
  </si>
  <si>
    <t>07571</t>
  </si>
  <si>
    <t>(DRG) POOPERAČNÍ REVIZE PRO KRVÁCENÍ, INFEKCI NEBO</t>
  </si>
  <si>
    <t>07421</t>
  </si>
  <si>
    <t>(DRG) TROMBECTOMIE BYPASSU VE FEMORÁLNÍ OBLASTI</t>
  </si>
  <si>
    <t>07481</t>
  </si>
  <si>
    <t>(DRG) IMPLANTACE STENTGRAFTU DO OBLASTI A. POPLITE</t>
  </si>
  <si>
    <t>07407</t>
  </si>
  <si>
    <t>(DRG) BYPASS FEMORO - POPLITEÁLNÍ DISTÁLNÍ PROTETI</t>
  </si>
  <si>
    <t>07495</t>
  </si>
  <si>
    <t>(DRG) CROSSECTOMIE V. SAPHENA PARVA JEDNOSTRANNÁ</t>
  </si>
  <si>
    <t>07335</t>
  </si>
  <si>
    <t>(DRG) BYPASS AORTO - ILICKÝ NEBO NÁHRADA OBOUSTRAN</t>
  </si>
  <si>
    <t>07197</t>
  </si>
  <si>
    <t>(DRG) ZAVEDENÍ STENTU ČI STENTGRAFTU DO DESCENDENT</t>
  </si>
  <si>
    <t>07555</t>
  </si>
  <si>
    <t>(DRG) LEVOSTRANNÝ BYPASS S POUŽITÍM PUMPY NEBO CEN</t>
  </si>
  <si>
    <t>09567</t>
  </si>
  <si>
    <t>ZÁKROK NA LEVÉ STRANĚ</t>
  </si>
  <si>
    <t>07391</t>
  </si>
  <si>
    <t>(DRG) NEPŘÍMÁ EMBOLECTOMIE A. ILIACA CESTOU A. FEM</t>
  </si>
  <si>
    <t>07487</t>
  </si>
  <si>
    <t>(DRG) JINÉ OPERACE V OBLASTI TEPEN BÉRCE A NOHY</t>
  </si>
  <si>
    <t>07543</t>
  </si>
  <si>
    <t>(DRG) PRIMOOPERACE</t>
  </si>
  <si>
    <t>54990</t>
  </si>
  <si>
    <t>ODBĚR ŽILNÍHO ŠTĚPU</t>
  </si>
  <si>
    <t>54930</t>
  </si>
  <si>
    <t xml:space="preserve">VYSOKÁ LIGATURA VENAE SAPHENAE MAGNAE + STRIPPING </t>
  </si>
  <si>
    <t>61115</t>
  </si>
  <si>
    <t xml:space="preserve">REVIZE, EXCIZE A SUTURA PORANĚNÍ KŮŽE A PODKOŽÍ A 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</si>
  <si>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</si>
  <si>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</si>
  <si>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</si>
  <si>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</si>
  <si>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</si>
  <si>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</si>
  <si>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51850</t>
  </si>
  <si>
    <t>PŘEVAZ RÁNY METODOU NPWT ZALOŽENÉ NA KONTROLOVANÉM</t>
  </si>
  <si>
    <t>07379</t>
  </si>
  <si>
    <t>(DRG) BYPASS NEBO NÁHRADA ILIKO - FEMORÁLNÍ PROTET</t>
  </si>
  <si>
    <t>51386</t>
  </si>
  <si>
    <t>SUTURA EV. EXCIZE A SUTURA LÉZE STĚNY ŽALUDKU NEBO</t>
  </si>
  <si>
    <t>51367</t>
  </si>
  <si>
    <t>APENDEKTOMIE NEBO OPERAČNÍ DRENÁŽ PERIAPENDIKULÁRN</t>
  </si>
  <si>
    <t>54120</t>
  </si>
  <si>
    <t>ANEURYSMA BŘIŠNÍ AORTY (NÁHRADA BIFURKAČNÍ PROTÉZO</t>
  </si>
  <si>
    <t>54210</t>
  </si>
  <si>
    <t>VYTVOŘENÍ NEBO ZRUŠENÍ A-V PÍŠTĚLE</t>
  </si>
  <si>
    <t>07562</t>
  </si>
  <si>
    <t>(DRG) PLÁNOVANÁ OPERACE KVCH</t>
  </si>
  <si>
    <t>54320</t>
  </si>
  <si>
    <t xml:space="preserve">ENDARTEREKTOMIE KAROTICKÁ A OSTATNÍCH PERIFERNÍCH </t>
  </si>
  <si>
    <t>51125</t>
  </si>
  <si>
    <t>TYREOIDEKTOMIE TOTÁLNÍ NEBO OBOUSTRANNÁ SUBTOTÁLNÍ</t>
  </si>
  <si>
    <t>07552</t>
  </si>
  <si>
    <t>(DRG) OPERAČNÍ VÝKON BEZ MIMOTĚLNÍHO OBĚHU</t>
  </si>
  <si>
    <t>07363</t>
  </si>
  <si>
    <t xml:space="preserve">(DRG) ZAVEDENÍ BIFURKAČNÍHO STENTGRAFTU DO BŘIŠNÍ </t>
  </si>
  <si>
    <t>07284</t>
  </si>
  <si>
    <t>(DRG) ENDARTERECTOMIE A. CAROTIS INTERNA PŘÍMÁ S P</t>
  </si>
  <si>
    <t>07468</t>
  </si>
  <si>
    <t>(DRG) TROMBECTOMIE  A. POPLITEA A BÉRCOVÝCH TEPEN</t>
  </si>
  <si>
    <t>51357</t>
  </si>
  <si>
    <t>JEJUNOSTOMIE, ILEOSTOMIE NEBO KOLOSTOMIE, ANTEPOZI</t>
  </si>
  <si>
    <t>07423</t>
  </si>
  <si>
    <t>(DRG) EMBOLECTOMIE A. FEMORALIS PROFUNDA</t>
  </si>
  <si>
    <t>07494</t>
  </si>
  <si>
    <t>(DRG) STRIPPING V. SAPHNENA PARVA JEDNOSTRANNÝ</t>
  </si>
  <si>
    <t>07563</t>
  </si>
  <si>
    <t>(DRG) URGENTNÍ OPERACE KVCH</t>
  </si>
  <si>
    <t>07544</t>
  </si>
  <si>
    <t>(DRG) PRVNÍ REOPERACE</t>
  </si>
  <si>
    <t>51517</t>
  </si>
  <si>
    <t>OPERACE KÝLY S POUŽITÍM ŠTĚPU ČI IMPLANTÁTU, OPERA</t>
  </si>
  <si>
    <t>51515</t>
  </si>
  <si>
    <t>OPERACE KÝLY UMBILIKÁLNÍ NEBO EPIGASTRICKÁ - DOSPĚ</t>
  </si>
  <si>
    <t>51131</t>
  </si>
  <si>
    <t>ODSTRANĚNÍ PARATYREOIDÁLNÍHO TUMORU</t>
  </si>
  <si>
    <t>07408</t>
  </si>
  <si>
    <t>(DRG) BYPASS FEMORO - POPLITEÁLNÍ DISTÁLNÍ AUTOLOG</t>
  </si>
  <si>
    <t>07469</t>
  </si>
  <si>
    <t>(DRG) EMBOLECTOMIE A. POPLITEA A BÉRCOVÝCH TEPEN</t>
  </si>
  <si>
    <t>54510</t>
  </si>
  <si>
    <t>PEROPERAČNÍ TRANSLUMINÁLNÍ ANGIOPLASTIKA</t>
  </si>
  <si>
    <t>54340</t>
  </si>
  <si>
    <t>TEPENNÁ EMBOLEKTOMIE, TROMBEKTOMIE</t>
  </si>
  <si>
    <t>07488</t>
  </si>
  <si>
    <t>(DRG) STRIPPING V. SAPHENA MAGNA JEDNOSTRANNÝ</t>
  </si>
  <si>
    <t>07492</t>
  </si>
  <si>
    <t>(DRG) OPERACE SPOJEK</t>
  </si>
  <si>
    <t>07524</t>
  </si>
  <si>
    <t>(DRG) ZRUŠENÍ A-V SHUNTU</t>
  </si>
  <si>
    <t>54170</t>
  </si>
  <si>
    <t>PROFUNDOPLASTIKA</t>
  </si>
  <si>
    <t>07382</t>
  </si>
  <si>
    <t>(DRG) BYPASS ILIKO - PROFUNDÁLNÍ PROTETICKÝ</t>
  </si>
  <si>
    <t>07389</t>
  </si>
  <si>
    <t>(DRG) TROMBECTOMIE A.ILIACA</t>
  </si>
  <si>
    <t>51355</t>
  </si>
  <si>
    <t>DVOJ - A VÍCENÁSOBNÁ RESEKCE A (NEBO) ANASTOMÓZA T</t>
  </si>
  <si>
    <t>07418</t>
  </si>
  <si>
    <t>(DRG) TROMBECTOMIE  A. FEMORALIS A JEJÍCH VĚTVÍ</t>
  </si>
  <si>
    <t>76499</t>
  </si>
  <si>
    <t>TRANSPLANTACE LEDVINY</t>
  </si>
  <si>
    <t>07413</t>
  </si>
  <si>
    <t>(DRG) PLASTIKA A. FEMORALIS A JEJÍCH VĚTVÍ PROTETI</t>
  </si>
  <si>
    <t>07523</t>
  </si>
  <si>
    <t>(DRG) TROMBECTOMIE A-V SHUNTU</t>
  </si>
  <si>
    <t>07493</t>
  </si>
  <si>
    <t>(DRG) CROSSECTOMIE V. SAPHENA MAGNA JEDNOSTRANNÁ</t>
  </si>
  <si>
    <t>09569</t>
  </si>
  <si>
    <t>ZÁKROK NA PRAVÉ STRANĚ</t>
  </si>
  <si>
    <t>51127</t>
  </si>
  <si>
    <t>HEMITYROIDEKTOMIE (TOTÁLNÍ LOBEKTOMIE ŠTÍTNÉ ŽLÁZY</t>
  </si>
  <si>
    <t>07514</t>
  </si>
  <si>
    <t>(DRG) ODBĚR A PŘÍPRAVA ŽILNÍHO ŠTĚPU Z POVRCHOVÝCH</t>
  </si>
  <si>
    <t>07424</t>
  </si>
  <si>
    <t>(DRG) EMBOLECTOMIE A. FEMORALIS SUPERFICIALIS</t>
  </si>
  <si>
    <t>07515</t>
  </si>
  <si>
    <t>66915</t>
  </si>
  <si>
    <t>DEKOMPRESE FASCIÁLNÍHO LOŽE</t>
  </si>
  <si>
    <t>07388</t>
  </si>
  <si>
    <t>(DRG) ENDARTERECTOMIE  A.ILIACA</t>
  </si>
  <si>
    <t>07393</t>
  </si>
  <si>
    <t>(DRG) TROMBECTOMIE BYPASSU PÁNEVNÍ TEPNY</t>
  </si>
  <si>
    <t>51361</t>
  </si>
  <si>
    <t>KOLEKTOMIE SUBTOTÁLNÍ S ILEOSTOMIÍ A UZÁVĚREM REKT</t>
  </si>
  <si>
    <t>07428</t>
  </si>
  <si>
    <t>(DRG) REVIZE V OBLASTI STEHNA PRO  KRVÁCENÍ</t>
  </si>
  <si>
    <t>07329</t>
  </si>
  <si>
    <t>(DRG) NÁHRADA AORTO - AORTÁLNÍ PROTETICKÁ</t>
  </si>
  <si>
    <t>54130</t>
  </si>
  <si>
    <t>ANEURYSMA BŘIŠNÍ AORTY NEBO PÁNEVNÍ TEPNY INFRAREN</t>
  </si>
  <si>
    <t>07569</t>
  </si>
  <si>
    <t>(DRG) BYPASS NEBO NÁHRADA POPLITEO - POPLITEÁLNÍ A</t>
  </si>
  <si>
    <t>07199</t>
  </si>
  <si>
    <t>(DRG) ZAVEDENÍ STENTGRAFTU DO DESCENDENTNÍ AORTY S</t>
  </si>
  <si>
    <t>90952</t>
  </si>
  <si>
    <t>(DRG) EXTRAKCE TROMBU NEBO EMBOLU ENDOVASKULÁRNÍ C</t>
  </si>
  <si>
    <t>90954</t>
  </si>
  <si>
    <t>(DRG) KRITICKÁ KONČETINOVÁ ISCHEMIE</t>
  </si>
  <si>
    <t>07533</t>
  </si>
  <si>
    <t>(DRG) EMBOLIZACE PEROPERAČNÍ</t>
  </si>
  <si>
    <t>07426</t>
  </si>
  <si>
    <t>(DRG) ZAVEDENÍ STENTGRAFTU DO OBLASTI A. FEMORALIS</t>
  </si>
  <si>
    <t>90959</t>
  </si>
  <si>
    <t>(DRG) ÚPRAVA ŽILNÍHO NEBO TEPENNÉHO ALOŠTĚPU</t>
  </si>
  <si>
    <t>91761</t>
  </si>
  <si>
    <t>(DRG) DERIVAČNÍ STOMIE</t>
  </si>
  <si>
    <t>07322</t>
  </si>
  <si>
    <t>(DRG) REVIZE TEPEN HORNÍCH KONČETIN PRO  KRVÁCENÍ</t>
  </si>
  <si>
    <t>09572</t>
  </si>
  <si>
    <t>VÍCEČETNÝ ZÁKROK</t>
  </si>
  <si>
    <t>07161</t>
  </si>
  <si>
    <t>(DRG) STENTING DESCENDENTNÍ AORTY PRO AKUTNÍ DISEK</t>
  </si>
  <si>
    <t>07445</t>
  </si>
  <si>
    <t>(DRG) BYPASS FEMORO - TRUNKÁLNÍ AUTOLOGNÍ CÉVOU</t>
  </si>
  <si>
    <t>5F3</t>
  </si>
  <si>
    <t>51819</t>
  </si>
  <si>
    <t>OŠETŘENÍ A OBVAZ ROZSÁHLÉ RÁNY V CELKOVÉ ANESTEZII</t>
  </si>
  <si>
    <t>5F5</t>
  </si>
  <si>
    <t>1</t>
  </si>
  <si>
    <t>0006480</t>
  </si>
  <si>
    <t>0008807</t>
  </si>
  <si>
    <t>0011592</t>
  </si>
  <si>
    <t>METRONIDAZOL B. BRAUN</t>
  </si>
  <si>
    <t>0011706</t>
  </si>
  <si>
    <t>0016600</t>
  </si>
  <si>
    <t>0017039</t>
  </si>
  <si>
    <t>VISIPAQUE</t>
  </si>
  <si>
    <t>0026127</t>
  </si>
  <si>
    <t>0062464</t>
  </si>
  <si>
    <t>0062465</t>
  </si>
  <si>
    <t>0064831</t>
  </si>
  <si>
    <t>AXETINE</t>
  </si>
  <si>
    <t>0066020</t>
  </si>
  <si>
    <t>0072972</t>
  </si>
  <si>
    <t>AMOKSIKLAV 1,2 G</t>
  </si>
  <si>
    <t>0072973</t>
  </si>
  <si>
    <t>0083417</t>
  </si>
  <si>
    <t>MERONEM</t>
  </si>
  <si>
    <t>0091731</t>
  </si>
  <si>
    <t>0094155</t>
  </si>
  <si>
    <t>ABAKTAL</t>
  </si>
  <si>
    <t>0096414</t>
  </si>
  <si>
    <t>GENTAMICIN LEK</t>
  </si>
  <si>
    <t>0112782</t>
  </si>
  <si>
    <t>GENTAMICIN B.BRAUN</t>
  </si>
  <si>
    <t>0121240</t>
  </si>
  <si>
    <t>CEFTRIAXON KABI</t>
  </si>
  <si>
    <t>0138455</t>
  </si>
  <si>
    <t>ALBUNORM 20%</t>
  </si>
  <si>
    <t>0142077</t>
  </si>
  <si>
    <t>TIENAM</t>
  </si>
  <si>
    <t>0162180</t>
  </si>
  <si>
    <t>0162187</t>
  </si>
  <si>
    <t>0164401</t>
  </si>
  <si>
    <t>0166269</t>
  </si>
  <si>
    <t>0129056</t>
  </si>
  <si>
    <t>0164407</t>
  </si>
  <si>
    <t>0129057</t>
  </si>
  <si>
    <t>0136083</t>
  </si>
  <si>
    <t>0201030</t>
  </si>
  <si>
    <t>SEFOTAK</t>
  </si>
  <si>
    <t>0092359</t>
  </si>
  <si>
    <t>PROSTAPHLIN</t>
  </si>
  <si>
    <t>0113453</t>
  </si>
  <si>
    <t>0156835</t>
  </si>
  <si>
    <t>MEROPENEM KABI</t>
  </si>
  <si>
    <t>0129834</t>
  </si>
  <si>
    <t>CLINDAMYCIN KABI</t>
  </si>
  <si>
    <t>0129836</t>
  </si>
  <si>
    <t>0182977</t>
  </si>
  <si>
    <t>CEFTRIAXON MEDOPHARM</t>
  </si>
  <si>
    <t>0166265</t>
  </si>
  <si>
    <t>0183926</t>
  </si>
  <si>
    <t>AZEPO</t>
  </si>
  <si>
    <t>0029449</t>
  </si>
  <si>
    <t>NOVOSEVEN</t>
  </si>
  <si>
    <t>0183817</t>
  </si>
  <si>
    <t>ARCHIFAR</t>
  </si>
  <si>
    <t>0201961</t>
  </si>
  <si>
    <t>AMPICILIN 1,0 BIOTIKA</t>
  </si>
  <si>
    <t>0194241</t>
  </si>
  <si>
    <t>0201974</t>
  </si>
  <si>
    <t>PENICILIN G 1,0 DRASELNÁ SOĹ BIOTIKA</t>
  </si>
  <si>
    <t>0212531</t>
  </si>
  <si>
    <t>0224707</t>
  </si>
  <si>
    <t>ULTRAVIST</t>
  </si>
  <si>
    <t>0158152</t>
  </si>
  <si>
    <t>0230687</t>
  </si>
  <si>
    <t>0194240</t>
  </si>
  <si>
    <t>0235812</t>
  </si>
  <si>
    <t>0173750</t>
  </si>
  <si>
    <t>0224407</t>
  </si>
  <si>
    <t>0233016</t>
  </si>
  <si>
    <t>2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</si>
  <si>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</si>
  <si>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</si>
  <si>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</si>
  <si>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</si>
  <si>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</si>
  <si>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</si>
  <si>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0026096</t>
  </si>
  <si>
    <t>ROURKA ENDOBRONCHIÁLNÍ DOUBLE LUMEN LEVÝ BRONCHUS</t>
  </si>
  <si>
    <t>TUBUS ENDOBRONCHIÁLNÍ - DOUBLE LUMEN - LEVÝ BRONCH</t>
  </si>
  <si>
    <t>0030647</t>
  </si>
  <si>
    <t>SÍŤKA KÝLNÍ EXTRAPER. SURGIPRO MESH NEVSTŘEBATELNÁ</t>
  </si>
  <si>
    <t>0037138</t>
  </si>
  <si>
    <t>PROTÉZA GORE-TEX CÉVNÍ - PRUŽNÁ TENKOSTĚNNÁ</t>
  </si>
  <si>
    <t>0037139</t>
  </si>
  <si>
    <t>0037145</t>
  </si>
  <si>
    <t>0037174</t>
  </si>
  <si>
    <t>PROTÉZA GORE-TEX CÉVNÍ - PRUŽNÁ TENK.S ODSTR.KROUŽ</t>
  </si>
  <si>
    <t>0037180</t>
  </si>
  <si>
    <t>0038482</t>
  </si>
  <si>
    <t>DRÁT VODÍCÍ GUIDE WIRE M</t>
  </si>
  <si>
    <t>0043082</t>
  </si>
  <si>
    <t>CHLOPEŇ SRDEČNÍ BIOL. AORTÁLNÍ BOVINNÍ CARPENTIER-</t>
  </si>
  <si>
    <t>0043168</t>
  </si>
  <si>
    <t>CHLOPEŇ SRDEČNÍ BIOL. MITRÁLNÍ PRASEČÍ EPIC</t>
  </si>
  <si>
    <t>0043169</t>
  </si>
  <si>
    <t>CHLOPEŇ SRDEČNÍ BIOL. AORTÁLNÍ PRASEČÍ EPIC/EPIC S</t>
  </si>
  <si>
    <t>0046245</t>
  </si>
  <si>
    <t>BIO-PUMP BPX-80,BP50</t>
  </si>
  <si>
    <t>0046475</t>
  </si>
  <si>
    <t>PROTÉZA CÉVNÍ INTERVASCULAR TKANÁ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</si>
  <si>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</si>
  <si>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</si>
  <si>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</si>
  <si>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</si>
  <si>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</si>
  <si>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</si>
  <si>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</si>
  <si>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</si>
  <si>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</si>
  <si>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</si>
  <si>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</si>
  <si>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</si>
  <si>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</si>
  <si>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</si>
  <si>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0046896</t>
  </si>
  <si>
    <t>PROTÉZA CÉVNÍ GELSOFT PLUS DÉLKA 15 CM</t>
  </si>
  <si>
    <t>0046898</t>
  </si>
  <si>
    <t>PROTÉZA CÉVNÍ BIF.GELSOFT PLUS DÉLKA 45CM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</si>
  <si>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</si>
  <si>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</si>
  <si>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</si>
  <si>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</si>
  <si>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</si>
  <si>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</si>
  <si>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</si>
  <si>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</si>
  <si>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0048989</t>
  </si>
  <si>
    <t>ELEKTRODA KOAGULAČNÍ JEDNORÁZOVÁ GN211</t>
  </si>
  <si>
    <t>0049026</t>
  </si>
  <si>
    <t>SET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</si>
  <si>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</si>
  <si>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</si>
  <si>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</si>
  <si>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</si>
  <si>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</si>
  <si>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ŠTĚPU PRO BY-PASS - VAS</t>
  </si>
  <si>
    <t>0050875</t>
  </si>
  <si>
    <t>ZAVADĚČ KE KATETRŮM  504614Z-617Z</t>
  </si>
  <si>
    <t>0051735</t>
  </si>
  <si>
    <t>SHUNT KAROTICKÝ PŘÍMÝ</t>
  </si>
  <si>
    <t>0051889</t>
  </si>
  <si>
    <t>CHLOPEŇ SRDEČNÍ MECHANICKÁ SJM,SÉR.MASTERS</t>
  </si>
  <si>
    <t>0051947</t>
  </si>
  <si>
    <t>ZÁPLATA SRDEČNÍ PERIKARDIÁLNÍ SJM BIOCOR, B40-10X6</t>
  </si>
  <si>
    <t>0052279</t>
  </si>
  <si>
    <t>CHLOPEŇ SRDEČNÍ MECHANICKÁ SJM REGENT</t>
  </si>
  <si>
    <t>0053197</t>
  </si>
  <si>
    <t>SENSOR K MĚŘENÍ EXTRAKORP.PARC.TLAKU KYSLÍKU</t>
  </si>
  <si>
    <t>0053772</t>
  </si>
  <si>
    <t>STAPLER LINEÁRNÍ S NOŽEM - TCT10; TLC10 (S PZT 005</t>
  </si>
  <si>
    <t>0053801</t>
  </si>
  <si>
    <t>ECMO - OXYGENÁTOR (PMP MEMBÁNA) - PLS SET - 14 DNÍ</t>
  </si>
  <si>
    <t>0056268</t>
  </si>
  <si>
    <t>KROUŽEK ANULOPLASTICKÝ 4450</t>
  </si>
  <si>
    <t>0056288</t>
  </si>
  <si>
    <t>KATETR BALÓNKOVÝ FOGARTY EMBOLEKTOMICKÝ - 120403F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</si>
  <si>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</si>
  <si>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</si>
  <si>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</si>
  <si>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</si>
  <si>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</si>
  <si>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</si>
  <si>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0056301</t>
  </si>
  <si>
    <t>KATETR BALÓNKOVÝ FOGARTY EMBOLEKTOMICKÝ - TRU-LUME</t>
  </si>
  <si>
    <t>0056302</t>
  </si>
  <si>
    <t>0057243</t>
  </si>
  <si>
    <t>KATETR BALÓNKOVÝ INTRAARTER.KONTRAPULZAČNÍ</t>
  </si>
  <si>
    <t>0057937</t>
  </si>
  <si>
    <t>ZÁPLATA KARDIOVASKULÁRNÍ GORE-TEX 0,5MM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</si>
  <si>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</si>
  <si>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</si>
  <si>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</si>
  <si>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</si>
  <si>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</si>
  <si>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</si>
  <si>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</si>
  <si>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</si>
  <si>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</si>
  <si>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</si>
  <si>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</si>
  <si>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</si>
  <si>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</si>
  <si>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</si>
  <si>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</si>
  <si>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</si>
  <si>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</si>
  <si>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</si>
  <si>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</si>
  <si>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</si>
  <si>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</si>
  <si>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</si>
  <si>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0081998</t>
  </si>
  <si>
    <t>NPWT-V.A.C. FREEDOM SBĚRNÁ NÁDOBA S GELEM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</si>
  <si>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</si>
  <si>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</si>
  <si>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</si>
  <si>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</si>
  <si>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</si>
  <si>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</si>
  <si>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</si>
  <si>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</si>
  <si>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</si>
  <si>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</si>
  <si>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</si>
  <si>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0092262</t>
  </si>
  <si>
    <t>KATETR CENTRÁLNÍ VENÓZNÍ KIT</t>
  </si>
  <si>
    <t>0092559</t>
  </si>
  <si>
    <t>SADA AG - SYSTÉM PRO UZAVÍRÁNÍ CÉV - FEMORÁLNÍ - S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</si>
  <si>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</si>
  <si>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</si>
  <si>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</si>
  <si>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</si>
  <si>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</si>
  <si>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</si>
  <si>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</si>
  <si>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</si>
  <si>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</si>
  <si>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</si>
  <si>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</si>
  <si>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0141868</t>
  </si>
  <si>
    <t>STENTGRAFT PERIFERNÍ VASKULÁRNÍ - HEMOBAHN-GORE VI</t>
  </si>
  <si>
    <t>0161533</t>
  </si>
  <si>
    <t>CHLOPEŇ SRDEČNÍ BIOL. AORTÁLNÍ Z BOVINNÍHO PERIKAR</t>
  </si>
  <si>
    <t>0043156</t>
  </si>
  <si>
    <t xml:space="preserve">CHLOPEŇ SRDEČNÍ BIOL. AORTÁLNÍ BOVINNÍ MAGNA EASE </t>
  </si>
  <si>
    <t>0013054</t>
  </si>
  <si>
    <t>STAPLER KOŽNÍ, 35 NEREZ.OCEL. NÁPLNÍ PMW35,PMR35</t>
  </si>
  <si>
    <t>0094715</t>
  </si>
  <si>
    <t>KATETR ABLAČNÍ (KARDIOCHIR) - CARDIOABLATE GEMINI</t>
  </si>
  <si>
    <t>0048653</t>
  </si>
  <si>
    <t>PROSTŘEDEK HEMOSTATICKÝ - SURGICEL</t>
  </si>
  <si>
    <t>0048337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</si>
  <si>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</si>
  <si>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</si>
  <si>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</si>
  <si>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</si>
  <si>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</si>
  <si>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</si>
  <si>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</si>
  <si>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0048338</t>
  </si>
  <si>
    <t>0057221</t>
  </si>
  <si>
    <t>KATETR TERMODIL.DIAG.AH-XXXXX..AH-XXXXX,X,XX</t>
  </si>
  <si>
    <t>0058516</t>
  </si>
  <si>
    <t>PROTÉZA CÉVNÍ</t>
  </si>
  <si>
    <t>0081986</t>
  </si>
  <si>
    <t>NPWT-RENASYS G PŘEVAZOVÝ SET MALÝ S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</si>
  <si>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</si>
  <si>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</si>
  <si>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</si>
  <si>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</si>
  <si>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</si>
  <si>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</si>
  <si>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0054443</t>
  </si>
  <si>
    <t>OBĚH MIMOTĚLNÍ - OXYGENÁTOR-SADA PŘÍSLUŠENSTVÍ,ECM</t>
  </si>
  <si>
    <t>0141871</t>
  </si>
  <si>
    <t>0082141</t>
  </si>
  <si>
    <t>NPWT-RENASYS F PŘEVAZOVÝ SET MALÝ S</t>
  </si>
  <si>
    <t>0082143</t>
  </si>
  <si>
    <t>NPWT-RENASYS F PŘEVAZOVÝ SET VELKÝ L</t>
  </si>
  <si>
    <t>0049999</t>
  </si>
  <si>
    <t>EXTRAKTOR KOŽNÍCH SVOREK - PROXIMATE</t>
  </si>
  <si>
    <t>0169484</t>
  </si>
  <si>
    <t>LEPIDLO TKÁŇOVÉ COSEAL SURGICAL SEALANT</t>
  </si>
  <si>
    <t>0046926</t>
  </si>
  <si>
    <t>PROTÉZA CÉVNÍ GELWEAVE VALSALVA 15/2,15/3CM</t>
  </si>
  <si>
    <t>0056318</t>
  </si>
  <si>
    <t>CHLOPEŇ SRDEČNÍ MECHANICKÁ AORTÁLNÍ</t>
  </si>
  <si>
    <t>0192448</t>
  </si>
  <si>
    <t>SONDA ABLAČNÍ (KARDIOCHIR) - CRYOFLEX</t>
  </si>
  <si>
    <t>0114682</t>
  </si>
  <si>
    <t xml:space="preserve">SET PRO TRANSFEM.IMPLANTACI BIOL.AORTÁLNÍ CHLOPNĚ </t>
  </si>
  <si>
    <t>0141854</t>
  </si>
  <si>
    <t>OXYGENÁTOR CAPIOX,PŘÍSLUŠENSTVÍ</t>
  </si>
  <si>
    <t>0152131</t>
  </si>
  <si>
    <t>STAPLER LINEÁRNÍ S NOŽEM - LC10038, LC10045 (PRO P</t>
  </si>
  <si>
    <t>0151533</t>
  </si>
  <si>
    <t>ZÁSOBNÍK KLIPÚ TITANOVÝCH SMALL</t>
  </si>
  <si>
    <t>0194401</t>
  </si>
  <si>
    <t>KARDIOSTIMULÁTOR JEDNODUTINOVÝ ENITRA 8 SR-T KOMPL</t>
  </si>
  <si>
    <t>0194405</t>
  </si>
  <si>
    <t>KARDIOSTIMULÁTOR BIVENTRIKULÁRNÍ ENITRA 8 HF-T, HF</t>
  </si>
  <si>
    <t>0043155</t>
  </si>
  <si>
    <t>0193097</t>
  </si>
  <si>
    <t>PROTEZA CÉVNÍ GORE ACUSEAL</t>
  </si>
  <si>
    <t>0037248</t>
  </si>
  <si>
    <t>PROTÉZA GORE-TEX CÉVNÍ - STANDARD S KROUŽKY</t>
  </si>
  <si>
    <t>0192489</t>
  </si>
  <si>
    <t xml:space="preserve">SONDA ABLAČNÍ (KARDIOCHIR) - CARDIOBLADE CRYOFLEX </t>
  </si>
  <si>
    <t>0152830</t>
  </si>
  <si>
    <t>KATETR BALÓNKOVÝ FOGARTY EMBOLEKTOMICKÝ - EM</t>
  </si>
  <si>
    <t>0050252</t>
  </si>
  <si>
    <t>SET AUTOTRANSFÚZNÍ-VAK REINFUZNÍ</t>
  </si>
  <si>
    <t>0048658</t>
  </si>
  <si>
    <t>PROSTŘEDEK HEMOSTATICKÝ - SURGICEL FIBRILLAR</t>
  </si>
  <si>
    <t>0049491</t>
  </si>
  <si>
    <t>KATETR BALÓNKOVÝ PTCA - FRONTRUNNER; 90CM, 140CM</t>
  </si>
  <si>
    <t>0049986</t>
  </si>
  <si>
    <t>ELEKTRODA STIMULAČNÍ NA FIXACI STEHU ENPATH</t>
  </si>
  <si>
    <t>0052490</t>
  </si>
  <si>
    <t>JEHLA HUBER - PORTÁLNÍ</t>
  </si>
  <si>
    <t>0161532</t>
  </si>
  <si>
    <t>0192449</t>
  </si>
  <si>
    <t>SET ZAVÁDĚCÍ ADELANTE SIGMA S PŘÍSLUŠENSTVÍM 4-12F</t>
  </si>
  <si>
    <t>0037107</t>
  </si>
  <si>
    <t>PROTÉZA GORE-TEX CÉVNÍ - PRUŽNÁ STANDARTNÍ</t>
  </si>
  <si>
    <t>0151532</t>
  </si>
  <si>
    <t>STAPLER KOŽNÍ 7.0</t>
  </si>
  <si>
    <t>0142388</t>
  </si>
  <si>
    <t>PROTÉZA KOŘENE AORTY EXOVASC</t>
  </si>
  <si>
    <t>0192177</t>
  </si>
  <si>
    <t>OKLUDER - CLOSURE SYSTÉM ATRICURE</t>
  </si>
  <si>
    <t>0153052</t>
  </si>
  <si>
    <t>DRÁT VODÍCÍ PRO TAVI - SAFARI 2</t>
  </si>
  <si>
    <t>0082004</t>
  </si>
  <si>
    <t>NPWT-V.A.C. WHITEFOAM (PVA PĚNA) VELIKOST S</t>
  </si>
  <si>
    <t>0115745</t>
  </si>
  <si>
    <t>0059539</t>
  </si>
  <si>
    <t>0037273</t>
  </si>
  <si>
    <t>PROTÉZA GORE-TEX CÉVNÍ - PRUŽNÁ BIFURKAČNÍ</t>
  </si>
  <si>
    <t>0115970</t>
  </si>
  <si>
    <t>CHLOPEŇ SRD.BIOL.AORTÁLNÍ CARPENTIER-EDWARDS PERIM</t>
  </si>
  <si>
    <t>0141754</t>
  </si>
  <si>
    <t xml:space="preserve">PORT NÍZKOPROFILOVÝ TITANOVÝ VORTEX TR SILIKONOVÝ </t>
  </si>
  <si>
    <t>09227</t>
  </si>
  <si>
    <t>I. V. APLIKACE KRVE NEBO KREVNÍCH DERIVÁTŮ</t>
  </si>
  <si>
    <t>56119</t>
  </si>
  <si>
    <t>DEKOMPRESIVNÍ KRANIEKTOMIE</t>
  </si>
  <si>
    <t>57233</t>
  </si>
  <si>
    <t>HRUDNÍ DRENÁŽ</t>
  </si>
  <si>
    <t>61133</t>
  </si>
  <si>
    <t>RADIKÁLNÍ EXCIZE MALIGNÍHO MELANOBLASTOMU</t>
  </si>
  <si>
    <t>65513</t>
  </si>
  <si>
    <t>PŘÍPRAVA FASCIÁLNÍHO A PERIKRANIÁLNÍHO LALOKU K RE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</si>
  <si>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</si>
  <si>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</si>
  <si>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</si>
  <si>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</si>
  <si>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</si>
  <si>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</si>
  <si>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</si>
  <si>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</si>
  <si>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</si>
  <si>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</si>
  <si>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</si>
  <si>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</si>
  <si>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</si>
  <si>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</si>
  <si>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</si>
  <si>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</si>
  <si>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</si>
  <si>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</si>
  <si>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</si>
  <si>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</si>
  <si>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</si>
  <si>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</si>
  <si>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</si>
  <si>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</si>
  <si>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</si>
  <si>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</si>
  <si>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</si>
  <si>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</si>
  <si>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</si>
  <si>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</si>
  <si>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</si>
  <si>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</si>
  <si>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</si>
  <si>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</si>
  <si>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</si>
  <si>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</si>
  <si>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07017</t>
  </si>
  <si>
    <t xml:space="preserve">(DRG) NÁHRADA KOŘENE AORTY A PŘÍPADNĚ ASCENDENTNÍ 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</si>
  <si>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</si>
  <si>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</si>
  <si>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</si>
  <si>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</si>
  <si>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</si>
  <si>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</si>
  <si>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</si>
  <si>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</si>
  <si>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</si>
  <si>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>(DRG) JINÝ ZÁKROK NA AORTÁLNÍ CHLOPNI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</si>
  <si>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</si>
  <si>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</si>
  <si>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</si>
  <si>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</si>
  <si>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</si>
  <si>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>(DRG) APLIKACE NEBO VÝMĚNA DPWT DO MEDIASTINA</t>
  </si>
  <si>
    <t>07126</t>
  </si>
  <si>
    <t>(DRG) OPERACE PRO PORANĚNÍ PRAVÉ KOMORY SRDEČNÍ</t>
  </si>
  <si>
    <t>07061</t>
  </si>
  <si>
    <t>(DRG) EMBOLECTOMIE Z A. PULMONALIS</t>
  </si>
  <si>
    <t>07111</t>
  </si>
  <si>
    <t>(DRG) OPERACE PRO PORANĚNÍ HORNÍ NEBO DOLNÍ DUTÉ Ž</t>
  </si>
  <si>
    <t>07257</t>
  </si>
  <si>
    <t>(DRG) ZAVEDENÍ ECMO, CENTRÁLNÍ KANYLACE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</si>
  <si>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</si>
  <si>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</si>
  <si>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</si>
  <si>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</si>
  <si>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</si>
  <si>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</si>
  <si>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</si>
  <si>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</si>
  <si>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56151</t>
  </si>
  <si>
    <t>TREPANACE PRO EXTRACEREBRÁLNÍ HEMATOM NEBO KRANIOT</t>
  </si>
  <si>
    <t>62710</t>
  </si>
  <si>
    <t>SÍŤOVÁNÍ (MESHOVÁNÍ) ŠTĚPU DO ROZSAHU 5 % Z POVRCH</t>
  </si>
  <si>
    <t>07564</t>
  </si>
  <si>
    <t>(DRG) EMERGENTNÍ OPERACE KVCH</t>
  </si>
  <si>
    <t>62310</t>
  </si>
  <si>
    <t>NEKREKTOMIE DO 1% POVRCHU TĚLA</t>
  </si>
  <si>
    <t>62410</t>
  </si>
  <si>
    <t>ŠTĚP PŘI POPÁLENÍ - DLAŇ, DORSUM RUKY, NOHY NEBO D</t>
  </si>
  <si>
    <t>55220</t>
  </si>
  <si>
    <t>JEDNODUCHÝ VÝKON NA SRDCI - PRIMOOPERACE</t>
  </si>
  <si>
    <t>55260</t>
  </si>
  <si>
    <t>KREVNÍ KARDIOPLEGIE</t>
  </si>
  <si>
    <t>99980</t>
  </si>
  <si>
    <t>(DRG) PACIENT S DIAGNOSTIKOVANÝM POLYTRAUMATEM S I</t>
  </si>
  <si>
    <t>07019</t>
  </si>
  <si>
    <t>(DRG) NÁHRADA AORTÁLNÍ CHLOPNĚ STENTOVANOU BIOLOGI</t>
  </si>
  <si>
    <t>55250</t>
  </si>
  <si>
    <t>STERNOTOMIE, TORAKOTOMIE</t>
  </si>
  <si>
    <t>07274</t>
  </si>
  <si>
    <t>(DRG) POOPERAČNÍ REVIZE PRO ZÁNĚT NEBO PORUCHU HOJ</t>
  </si>
  <si>
    <t>62640</t>
  </si>
  <si>
    <t>ODBĚR DERMOEPIDERMÁLNÍHO ŠTĚPU: 1 - 5 % Z PLOCHY P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</si>
  <si>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</si>
  <si>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</si>
  <si>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</si>
  <si>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</si>
  <si>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</si>
  <si>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</si>
  <si>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</si>
  <si>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</si>
  <si>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</si>
  <si>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</si>
  <si>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76481</t>
  </si>
  <si>
    <t>NEFREKTOMIE TORAKOABDOMINÁLNÍ RADIKÁLNÍ NEBO NEFRO</t>
  </si>
  <si>
    <t>57235</t>
  </si>
  <si>
    <t>TORAKOTOMIE PROSTÁ NEBO S BIOPSIÍ, EVAKUACÍ HEMATO</t>
  </si>
  <si>
    <t>07559</t>
  </si>
  <si>
    <t>(DRG) KRYSTALOIDNÍ KARDIOPLEGIE JAKO SOUČÁST JINÉH</t>
  </si>
  <si>
    <t>56117</t>
  </si>
  <si>
    <t>INTRAKRANIÁLNÍ REKONSTRUKČNÍ OPERACE PŘI LIKVOREI</t>
  </si>
  <si>
    <t>55215</t>
  </si>
  <si>
    <t>MECHANICKÁ SRDEČNÍ PODPORA</t>
  </si>
  <si>
    <t>07258</t>
  </si>
  <si>
    <t>(DRG) ZAVEDENÍ ECMO, PERIFERNÍ KANYLACE</t>
  </si>
  <si>
    <t>07018</t>
  </si>
  <si>
    <t>(DRG) NÁHRADA AORTÁLNÍ CHLOPNĚ MECHANICKOU PROTÉZO</t>
  </si>
  <si>
    <t>62440</t>
  </si>
  <si>
    <t>ŠTĚP PŘI POPÁLENÍ (A OSTATNÍCH KOŽNÍCH ZTRÁTÁCH) D</t>
  </si>
  <si>
    <t>07003</t>
  </si>
  <si>
    <t>(DRG) AORTOKORONÁRNÍ BYPASS VÍCENÁSOBNÝ - PLNĚ TEP</t>
  </si>
  <si>
    <t>07233</t>
  </si>
  <si>
    <t>07548</t>
  </si>
  <si>
    <t>(DRG) LAPAROSKOPICKÝ NEBO TORAKOSKOPICKÝ PŘÍSTUP</t>
  </si>
  <si>
    <t>07554</t>
  </si>
  <si>
    <t>(DRG) OPERAČNÍ VÝKON S MIMOTĚLNÍM OBĚHEM, PERIFERN</t>
  </si>
  <si>
    <t>07164</t>
  </si>
  <si>
    <t>(DRG) NÁHRADA ASCENDENTNÍ AORTY PROTÉZOU</t>
  </si>
  <si>
    <t>55221</t>
  </si>
  <si>
    <t>JEDNODUCHÝ VÝKON NA SRDCI - REOPERACE</t>
  </si>
  <si>
    <t>07234</t>
  </si>
  <si>
    <t xml:space="preserve">(DRG) CHIRURGICKÁ IMPLANTACE NEBO VÝMĚNA TRVALÉHO </t>
  </si>
  <si>
    <t>07048</t>
  </si>
  <si>
    <t xml:space="preserve">(DRG) PLASTIKA TRIKUSPIDÁLNÍ CHLOPNĚ S IMPLANTACÍ </t>
  </si>
  <si>
    <t>55231</t>
  </si>
  <si>
    <t>07024</t>
  </si>
  <si>
    <t>07157</t>
  </si>
  <si>
    <t>(DRG) NÁHRADA ASCENDENTNÍ AORTY A OBLOUKU PROTÉZOU</t>
  </si>
  <si>
    <t>07013</t>
  </si>
  <si>
    <t>(DRG) PLASTIKA LÍSTKŮ AORTÁLNÍ CHLOPNĚ</t>
  </si>
  <si>
    <t>07098</t>
  </si>
  <si>
    <t>07558</t>
  </si>
  <si>
    <t>(DRG) HLUBOKÁ HYPOTERMIE A CIRKULAČNÍ ZÁSTAVA S AN</t>
  </si>
  <si>
    <t>07038</t>
  </si>
  <si>
    <t>(DRG) PLASTIKA MITRÁLNÍ CHLOPNĚ S IMPLANTACÍ PRSTE</t>
  </si>
  <si>
    <t>07039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</si>
  <si>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</si>
  <si>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</si>
  <si>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</si>
  <si>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</si>
  <si>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</si>
  <si>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</si>
  <si>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</si>
  <si>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</si>
  <si>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</si>
  <si>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</si>
  <si>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</si>
  <si>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</si>
  <si>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</si>
  <si>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</si>
  <si>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07109</t>
  </si>
  <si>
    <t>(DRG) JINÝ ZÁKROK NA SRDEČNÍCH SÍNÍCH</t>
  </si>
  <si>
    <t>07014</t>
  </si>
  <si>
    <t xml:space="preserve">(DRG) ANNULOPLASTIKA AORTÁLNÍ CHLOPNĚ BEZ POUŽITÍ </t>
  </si>
  <si>
    <t>07281</t>
  </si>
  <si>
    <t xml:space="preserve">(DRG) OSTEOSYNTÉZA STERNA DLAHAMI JAKO SAMOSTATNÝ </t>
  </si>
  <si>
    <t>07549</t>
  </si>
  <si>
    <t>(DRG) LAPAROSKOPICKÝ NEBO TORAKOSKOPICKÝ PŘÍSTUP S</t>
  </si>
  <si>
    <t>07049</t>
  </si>
  <si>
    <t>07178</t>
  </si>
  <si>
    <t>(DRG) NÁHRADA OBLOUKU AORTY PROTÉZOU - ČÁSTEČNÁ (H</t>
  </si>
  <si>
    <t>07271</t>
  </si>
  <si>
    <t>(DRG) STERNOTOMIE JAKO SAMOSTATNÝ VÝKON JINÝ NEŽ P</t>
  </si>
  <si>
    <t>07037</t>
  </si>
  <si>
    <t>(DRG) PLASTIKA MITRÁLNÍ CHLOPNĚ BEZ IMPLANTACE PRS</t>
  </si>
  <si>
    <t>07265</t>
  </si>
  <si>
    <t>(DRG) CHIRURGICKÁ ÚPRAVA KANYL PRO ECMO</t>
  </si>
  <si>
    <t>07147</t>
  </si>
  <si>
    <t>(DRG) RESEKCE HYPERTROFICKÉHO SEPTA KOMOR</t>
  </si>
  <si>
    <t>07237</t>
  </si>
  <si>
    <t>(DRG) CHIRURGICKÁ EXTRAKCE TRVALÝCH EPIKARDIÁLNÍCH</t>
  </si>
  <si>
    <t>07166</t>
  </si>
  <si>
    <t>(DRG) PLASTIKA ASCENDENTNÍ AORTY ZÁPLATOU</t>
  </si>
  <si>
    <t>55227</t>
  </si>
  <si>
    <t>IMPLANTACE ECMO (EXTRAKORPORÁLNÍ MEMBRÁNOVÁ OXYGEN</t>
  </si>
  <si>
    <t>07010</t>
  </si>
  <si>
    <t>(DRG) JINÝ ZÁKROK NA KORONÁRNÍCH TEPNÁCH</t>
  </si>
  <si>
    <t>07009</t>
  </si>
  <si>
    <t>(DRG) REVIZE KORONÁRNÍCH TEPEN PRO INOPERABILNÍ NÁ</t>
  </si>
  <si>
    <t>07236</t>
  </si>
  <si>
    <t>(DRG) CHIRURGICKÁ EXTRAKCE INTRAKARDIÁLNÍCH ELEKTR</t>
  </si>
  <si>
    <t>07240</t>
  </si>
  <si>
    <t>(DRG) CHRIRUGICKÁ DRENÁŽ PERIKARDU SUBXYPHOIDEÁLNĚ</t>
  </si>
  <si>
    <t>07173</t>
  </si>
  <si>
    <t>(DRG) REVIZE ASCENDENTNÍ AORTY PRO INOPERABILNÍ NÁ</t>
  </si>
  <si>
    <t>07047</t>
  </si>
  <si>
    <t>(DRG) PLASTIKA TRIKUSPIDÁLNÍ CHLOPNĚ BEZ IMPLANTAC</t>
  </si>
  <si>
    <t>57211</t>
  </si>
  <si>
    <t>REVIZE OBOU HRUDNÍCH DUTIN ZE STERNOTOMIE</t>
  </si>
  <si>
    <t>07040</t>
  </si>
  <si>
    <t>07259</t>
  </si>
  <si>
    <t xml:space="preserve">(DRG) ZAVEDENÍ KRÁTKO AŽ STŘEDNĚDOBÉ PODPORY LEVÉ </t>
  </si>
  <si>
    <t>07566</t>
  </si>
  <si>
    <t>(DRG) CHIRURGICKÁ REDUKCE JEDNÉ NEBO OBOU SRDEČNÍC</t>
  </si>
  <si>
    <t>07167</t>
  </si>
  <si>
    <t>(DRG) PLASTIKA ASCENDENTNÍ AORTY BEZ POUŽITÍ ZÁPLA</t>
  </si>
  <si>
    <t>90890</t>
  </si>
  <si>
    <t>(DRG) PUNKCE TRACHEY SE ZAVEDENÍM KANYLY</t>
  </si>
  <si>
    <t>07235</t>
  </si>
  <si>
    <t>07168</t>
  </si>
  <si>
    <t>(DRG) BANDÁŽ ASCENDENTNÍ AORTY</t>
  </si>
  <si>
    <t>91993</t>
  </si>
  <si>
    <t>(DRG) KLINICKÉ STADIUM ZHOUBNÉHO NOVOTVARU III</t>
  </si>
  <si>
    <t>91983</t>
  </si>
  <si>
    <t xml:space="preserve">(DRG) NÍZCE (SLABĚ, ŠPATNĚ) DIFERENCOVANÝ ZHOUBNÝ </t>
  </si>
  <si>
    <t>07012</t>
  </si>
  <si>
    <t>(DRG) DEKALCIFIKACE LÍSTKŮ AORTÁLNÍ CHLOPNĚ</t>
  </si>
  <si>
    <t>07008</t>
  </si>
  <si>
    <t>(DRG) OPERACE PRO PORANĚNÍ KORONÁRNÍCH TEPEN</t>
  </si>
  <si>
    <t>07117</t>
  </si>
  <si>
    <t>(DRG) OPERACE PRO PORANĚNÍ LEVÉ KOMORY SRDEČNÍ</t>
  </si>
  <si>
    <t>07242</t>
  </si>
  <si>
    <t>(DRG) PERIKARDEKTOMIE PARCIÁLNÍ PRO KONSTRIKCI NEB</t>
  </si>
  <si>
    <t>07118</t>
  </si>
  <si>
    <t>(DRG) UZÁVĚR POINFARKTOVÉHO DEFEKTU MEZIKOMOROVÉ P</t>
  </si>
  <si>
    <t>09564</t>
  </si>
  <si>
    <t xml:space="preserve">PÉČE SPOJENÁ S PŘEVZETÍM PACIENTA OD ZDRAVOTNICKÉ </t>
  </si>
  <si>
    <t>55300</t>
  </si>
  <si>
    <t>MINIINVAZIVNÍ VIDEOASISTOVANÁ OPERACE NA SRDEČNÍCH</t>
  </si>
  <si>
    <t>07099</t>
  </si>
  <si>
    <t>(DRG) OPERACE PRO PORANĚNÍ JEDNÉ NEBO OBOU SRDEČNÍ</t>
  </si>
  <si>
    <t>07313</t>
  </si>
  <si>
    <t>(DRG) VĚTVENÝ BYPASS Z ASCENDENTNÍ AORTY</t>
  </si>
  <si>
    <t>07177</t>
  </si>
  <si>
    <t>(DRG) NÁHRADA OBLOKU AORTY KOMPLETNÍ NEBO ČÁSTEČNÁ</t>
  </si>
  <si>
    <t>07112</t>
  </si>
  <si>
    <t xml:space="preserve">(DRG) RESEKCE VÝDUTĚ LEVÉ KOMORY SRDEČNÍ S PŘÍMOU </t>
  </si>
  <si>
    <t>07054</t>
  </si>
  <si>
    <t>(DRG) JINÝ ZÁKROK NA TRIKUSPIDÁLNÍ CHLOPNI</t>
  </si>
  <si>
    <t>0003708</t>
  </si>
  <si>
    <t>ZYVOXID</t>
  </si>
  <si>
    <t>0005113</t>
  </si>
  <si>
    <t>TARGOCID</t>
  </si>
  <si>
    <t>0026902</t>
  </si>
  <si>
    <t>VFEND</t>
  </si>
  <si>
    <t>0097910</t>
  </si>
  <si>
    <t>HUMAN ALBUMIN GRIFOLS 20%</t>
  </si>
  <si>
    <t>0104051</t>
  </si>
  <si>
    <t>HUMAN ALBUMIN 200 G/L BAXTER</t>
  </si>
  <si>
    <t>0500720</t>
  </si>
  <si>
    <t>0141836</t>
  </si>
  <si>
    <t>AMIKACIN B. BRAUN</t>
  </si>
  <si>
    <t>0134595</t>
  </si>
  <si>
    <t>MEDOCLAV</t>
  </si>
  <si>
    <t>0149384</t>
  </si>
  <si>
    <t>ECALTA</t>
  </si>
  <si>
    <t>0195147</t>
  </si>
  <si>
    <t>AMIKACIN MEDOPHARM</t>
  </si>
  <si>
    <t>0183812</t>
  </si>
  <si>
    <t>0216183</t>
  </si>
  <si>
    <t>0060381</t>
  </si>
  <si>
    <t>HAEMOCTIN SDH 1000</t>
  </si>
  <si>
    <t>0173172</t>
  </si>
  <si>
    <t>ANTITHROMBIN III BAXALTA</t>
  </si>
  <si>
    <t>0216704</t>
  </si>
  <si>
    <t>0172511</t>
  </si>
  <si>
    <t>HUMAN ALBUMIN BAXALTA</t>
  </si>
  <si>
    <t>0205966</t>
  </si>
  <si>
    <t>HUMAN ALBUMIN CSL BEHRING</t>
  </si>
  <si>
    <t>0185482</t>
  </si>
  <si>
    <t>EDICIN</t>
  </si>
  <si>
    <t>0097907</t>
  </si>
  <si>
    <t>HUMAN ALBUMIN GRIFOLS 5%</t>
  </si>
  <si>
    <t>0230686</t>
  </si>
  <si>
    <t>0241308</t>
  </si>
  <si>
    <t>CYMEVENE</t>
  </si>
  <si>
    <t>0243369</t>
  </si>
  <si>
    <t>0206563</t>
  </si>
  <si>
    <t>0013004</t>
  </si>
  <si>
    <t>STAPLER LINEÁRNÍ - TX60B; TX60G (S PZT 0053770)</t>
  </si>
  <si>
    <t>0026139</t>
  </si>
  <si>
    <t>KANYLA TRACHEOSTOMICKÁ VOCALAID S NÍZKOTLAKOU MANŽ</t>
  </si>
  <si>
    <t>0027930</t>
  </si>
  <si>
    <t>STENT PERIFERNÍ URETERÁLNÍ WHITE STAR INTRAOPERATI</t>
  </si>
  <si>
    <t>0030617</t>
  </si>
  <si>
    <t>STAPLER KOŽNÍ ROYAL - 35W</t>
  </si>
  <si>
    <t>0053774</t>
  </si>
  <si>
    <t>ZÁSOBNÍK PRO STAPLER LINEÁRNÍ S NOŽEM - TRT10,TCR1</t>
  </si>
  <si>
    <t>0056289</t>
  </si>
  <si>
    <t>KATETR BALÓNKOVÝ FOGARTY EMBOLEKTOMICKÝ - 120803F</t>
  </si>
  <si>
    <t>0194403</t>
  </si>
  <si>
    <t>KARDIOSTIMULÁTOR DVOUDUTINOVÝ ENITRA 8 DR-T KOMPLE</t>
  </si>
  <si>
    <t>0037235</t>
  </si>
  <si>
    <t>PROTÉZA GORE-TEX CÉVNÍ - PRUŽNÁ STANDART S KROUŽKY</t>
  </si>
  <si>
    <t>0200215</t>
  </si>
  <si>
    <t>KARDIOSTIMULÁTOR DVOUDUTINOVÝ IRIS DR; KAT:PMIRISD</t>
  </si>
  <si>
    <t>0069507</t>
  </si>
  <si>
    <t>KANYLA TRACHEOSTOMICKÁ SOUPRAVA PERKUTÁNNÍ</t>
  </si>
  <si>
    <t>0151983</t>
  </si>
  <si>
    <t>STENTGRAFT AORTÁLNÍ HRUDNÍ - THORAFLEX HYBRID; PLE</t>
  </si>
  <si>
    <t>0151477</t>
  </si>
  <si>
    <t>PROSTŘEDEK HEMOSTATICKÝ - PERCLOT</t>
  </si>
  <si>
    <t>0092866</t>
  </si>
  <si>
    <t>ZÁPLATA CÉVNÍ SAUVAGE 00794XX</t>
  </si>
  <si>
    <t>0115548</t>
  </si>
  <si>
    <t>STAPLER LINEÁRNÍ LS6035, LS6048 PRO PZT 0115549</t>
  </si>
  <si>
    <t>0152380</t>
  </si>
  <si>
    <t>DRÁT VODÍCÍ UROLOGICKÝ - GW; NITINOL; HYDOFILNÍ</t>
  </si>
  <si>
    <t>00651</t>
  </si>
  <si>
    <t>OD TYPU 51 - PRO NEMOCNICE TYPU 3, (KATEGORIE 6) -</t>
  </si>
  <si>
    <t>00655</t>
  </si>
  <si>
    <t>OD TYPU 55 - PRO NEMOCNICE TYPU 3, (KATEGORIE 6) -</t>
  </si>
  <si>
    <t>55213</t>
  </si>
  <si>
    <t>PRIMOIMPLANTACE KARDIOSTIMULÁTORU PRO DVOUDUTINOVO</t>
  </si>
  <si>
    <t>78813</t>
  </si>
  <si>
    <t>CVVH - KONTINUÁLNÍ VENOVENÓZNÍ HEMOFILTRACE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</si>
  <si>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</si>
  <si>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</si>
  <si>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</si>
  <si>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</si>
  <si>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</si>
  <si>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</si>
  <si>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</si>
  <si>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</si>
  <si>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</si>
  <si>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</si>
  <si>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</si>
  <si>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</si>
  <si>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66127</t>
  </si>
  <si>
    <t>MANIPULACE V CELKOVÉ NEBO LOKÁLNÍ ANESTÉZII</t>
  </si>
  <si>
    <t>00652</t>
  </si>
  <si>
    <t>OD TYPU 52 - PRO NEMOCNICE TYPU 3, (KATEGORIE 6) -</t>
  </si>
  <si>
    <t>66851</t>
  </si>
  <si>
    <t>AMPUTACE DLOUHÉ KOSTI / EXARTIKULACE VELKÉHO KLOUB</t>
  </si>
  <si>
    <t>76345</t>
  </si>
  <si>
    <t>REIMPLANTACE URETERU (UCNA)</t>
  </si>
  <si>
    <t>90905</t>
  </si>
  <si>
    <t>61169</t>
  </si>
  <si>
    <t>TRANSPOZICE MUSKULÁRNÍHO LALOKU</t>
  </si>
  <si>
    <t>91755</t>
  </si>
  <si>
    <t>(DRG) TYP POUŽITÉHO KARDIOSTIMULÁTORU - DVOUDUTINO</t>
  </si>
  <si>
    <t>91926</t>
  </si>
  <si>
    <t>(DRG) APLIKACE PŘETLAKU DO DÝCHACÍCH CEST</t>
  </si>
  <si>
    <t>91925</t>
  </si>
  <si>
    <t>(DRG) APLIKACE KYSLÍKU O VYSOKÉM PRŮTOKU NOSNÍ KAN</t>
  </si>
  <si>
    <t>78022</t>
  </si>
  <si>
    <t>CÍLENÉ VYŠETŘENÍ ANESTEZIOLOGEM</t>
  </si>
  <si>
    <t>78023</t>
  </si>
  <si>
    <t>KONTROLNÍ VYŠETŘENÍ ANESTEZIOLOGEM</t>
  </si>
  <si>
    <t>78114</t>
  </si>
  <si>
    <t>ANESTÉZIE S TRACHEÁLNÍ INTUBACÍ NEBO S LARYNGEÁLNÍ</t>
  </si>
  <si>
    <t>78812</t>
  </si>
  <si>
    <t>ISOVOLEMICKÁ HEMODILUCE</t>
  </si>
  <si>
    <t>78121</t>
  </si>
  <si>
    <t>KAPNOMETRIE PŘI ANESTEZII Á 20 MINUT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</si>
  <si>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</si>
  <si>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</si>
  <si>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</si>
  <si>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</si>
  <si>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</si>
  <si>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</si>
  <si>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78810</t>
  </si>
  <si>
    <t>ZAVEDENÁ HYPOTENZE</t>
  </si>
  <si>
    <t>78116</t>
  </si>
  <si>
    <t>ANESTÉZIE S ŘÍZENOU VENTILACÍ Á 20 MIN.</t>
  </si>
  <si>
    <t>78117</t>
  </si>
  <si>
    <t>78816</t>
  </si>
  <si>
    <t>REKUPERACE KRVE</t>
  </si>
  <si>
    <t>78310</t>
  </si>
  <si>
    <t xml:space="preserve">NEODKLADNÁ KARDIOPULMONÁLNÍ RESUSCITACE ROZŠÍŘENÁ </t>
  </si>
  <si>
    <t>78320</t>
  </si>
  <si>
    <t>91961</t>
  </si>
  <si>
    <t>(DRG) KOMPLEXNÍ ECHOKARDIOGRAFICKÉ VYŠETŘENÍ V INT</t>
  </si>
  <si>
    <t>91962</t>
  </si>
  <si>
    <t>(DRG) KONTROLNÍ ECHOKARDIOGRAFICKÉ VYŠETŘENÍ V INT</t>
  </si>
  <si>
    <t>59</t>
  </si>
  <si>
    <t>0194883</t>
  </si>
  <si>
    <t>KATETR PICC - MAXFLO EXPERT; CT ANTIMIKR.; 2L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</si>
  <si>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</si>
  <si>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</si>
  <si>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</si>
  <si>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</si>
  <si>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</si>
  <si>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</si>
  <si>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</si>
  <si>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</si>
  <si>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</si>
  <si>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</si>
  <si>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</si>
  <si>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</si>
  <si>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</si>
  <si>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</si>
  <si>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04401</t>
  </si>
  <si>
    <t xml:space="preserve">PNEUMOTORAX A PLEURÁNÍ VÝPOTEK BEZ CC                      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</si>
  <si>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</si>
  <si>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</si>
  <si>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</si>
  <si>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</si>
  <si>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</si>
  <si>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</si>
  <si>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</si>
  <si>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</si>
  <si>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</si>
  <si>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</si>
  <si>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</si>
  <si>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</si>
  <si>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</si>
  <si>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</si>
  <si>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</si>
  <si>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</si>
  <si>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</si>
  <si>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</si>
  <si>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</si>
  <si>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</si>
  <si>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</si>
  <si>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</si>
  <si>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</si>
  <si>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</si>
  <si>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</si>
  <si>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</si>
  <si>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</si>
  <si>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</si>
  <si>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</si>
  <si>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</si>
  <si>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</si>
  <si>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</si>
  <si>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</si>
  <si>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</si>
  <si>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</si>
  <si>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</si>
  <si>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</si>
  <si>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</si>
  <si>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</si>
  <si>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                                     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</si>
  <si>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</si>
  <si>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</si>
  <si>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</si>
  <si>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</si>
  <si>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</si>
  <si>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</si>
  <si>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</si>
  <si>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</si>
  <si>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</si>
  <si>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</si>
  <si>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</si>
  <si>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</si>
  <si>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05191</t>
  </si>
  <si>
    <t xml:space="preserve">LIGATURA A STRIPPING CÉV BEZ CC                                                                     </t>
  </si>
  <si>
    <t>05192</t>
  </si>
  <si>
    <t xml:space="preserve">LIGATURA A STRIPPING CÉV S CC                                                                       </t>
  </si>
  <si>
    <t>05222</t>
  </si>
  <si>
    <t xml:space="preserve">PERKUTÁNNÍ KORONÁRNÍ ANGIOPLASTIKA, &gt;=3 POTAHOVANÉ STENTY PŘI                                       </t>
  </si>
  <si>
    <t>05231</t>
  </si>
  <si>
    <t xml:space="preserve">PERKUTÁNNÍ KORONÁRNÍ ANGIOPLASTIKA, &lt;=2 POTAHOVANÉ STENTY PŘI                                       </t>
  </si>
  <si>
    <t>05271</t>
  </si>
  <si>
    <t xml:space="preserve">PERKUTÁNNÍ KORONÁRNÍ ANGIOPLASTIKA, &lt;=2 POTAHOVANÉ STENTY BEZ                                       </t>
  </si>
  <si>
    <t>05301</t>
  </si>
  <si>
    <t xml:space="preserve">SRDEČNÍ KATETRIZACE PŘI AKUTNÍM INFARKTU MYOKARDU BEZ CC                                            </t>
  </si>
  <si>
    <t>05311</t>
  </si>
  <si>
    <t xml:space="preserve">SRDEČNÍ KATETRIZACE PŘI ISCHEMICKÉ CHOROBĚ SRDEČNÍ BEZ CC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</si>
  <si>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</si>
  <si>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</si>
  <si>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</si>
  <si>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</si>
  <si>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05343</t>
  </si>
  <si>
    <t xml:space="preserve">AKUTNÍ A SUBAKUTNÍ ENDOKARDITIDA S MCC                                                              </t>
  </si>
  <si>
    <t>05352</t>
  </si>
  <si>
    <t xml:space="preserve">SRDEČNÍ SELHÁNÍ S CC 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</si>
  <si>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</si>
  <si>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</si>
  <si>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</si>
  <si>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</si>
  <si>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</si>
  <si>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</si>
  <si>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</si>
  <si>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</si>
  <si>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</si>
  <si>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</si>
  <si>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</si>
  <si>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</si>
  <si>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</si>
  <si>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</si>
  <si>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</si>
  <si>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</si>
  <si>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05451</t>
  </si>
  <si>
    <t xml:space="preserve">KARDIOMYOPATIE BEZ CC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</si>
  <si>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</si>
  <si>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</si>
  <si>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05481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</si>
  <si>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</si>
  <si>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</si>
  <si>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</si>
  <si>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08361</t>
  </si>
  <si>
    <t xml:space="preserve">PORUCHY POJIVOVÉ TKÁNĚ BEZ CC                                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</si>
  <si>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</si>
  <si>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</si>
  <si>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</si>
  <si>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</si>
  <si>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11041</t>
  </si>
  <si>
    <t xml:space="preserve">DIALÝZA A ELIMINAČNÍ METODY BEZ CC                                                                  </t>
  </si>
  <si>
    <t>11043</t>
  </si>
  <si>
    <t xml:space="preserve">DIALÝZA A ELIMINAČNÍ METODY S MCC                                                                   </t>
  </si>
  <si>
    <t>11081</t>
  </si>
  <si>
    <t xml:space="preserve">JINÉ VÝKONY PŘI PORUCHÁCH A ONEMOCNĚNÍCH LEDVIN A MOČOVÝCH CE                                       </t>
  </si>
  <si>
    <t>11082</t>
  </si>
  <si>
    <t>11301</t>
  </si>
  <si>
    <t xml:space="preserve">MALIGNÍ ONEMOCNĚNÍ LEDVIN A MOČOVÝCH CEST A LEDVINOVÉ SELHÁNÍ                                       </t>
  </si>
  <si>
    <t>17031</t>
  </si>
  <si>
    <t xml:space="preserve">MYELOPROLIFERATIVNÍ PORUCHY A ŠPATNĚ DIFERENCOVANÉ NÁDORY S V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</si>
  <si>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</si>
  <si>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</si>
  <si>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</si>
  <si>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</si>
  <si>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</si>
  <si>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</si>
  <si>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18322</t>
  </si>
  <si>
    <t xml:space="preserve">HOREČKA NEZNÁMÉHO PŮVODU S CC 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</si>
  <si>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</si>
  <si>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</si>
  <si>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</si>
  <si>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</si>
  <si>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21332</t>
  </si>
  <si>
    <t xml:space="preserve">KOMPLIKACE PŘI LÉČENÍ S CC                                                                          </t>
  </si>
  <si>
    <t>25370</t>
  </si>
  <si>
    <t xml:space="preserve">ÚMRTÍ DO 5 DNÍ OD PŘÍJMU PŘI POLYTRAUMATU                    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</si>
  <si>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</si>
  <si>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</si>
  <si>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</si>
  <si>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</si>
  <si>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</si>
  <si>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</si>
  <si>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</si>
  <si>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</si>
  <si>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</si>
  <si>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22</t>
  </si>
  <si>
    <t>407</t>
  </si>
  <si>
    <t>0167779</t>
  </si>
  <si>
    <t>RAPISCAN</t>
  </si>
  <si>
    <t>0002018</t>
  </si>
  <si>
    <t>99mTc-makrosalb inj.</t>
  </si>
  <si>
    <t>0002027</t>
  </si>
  <si>
    <t>99mTc-MIBI inj.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</si>
  <si>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</si>
  <si>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</si>
  <si>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</si>
  <si>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</si>
  <si>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</si>
  <si>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</si>
  <si>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</si>
  <si>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</si>
  <si>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</si>
  <si>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</si>
  <si>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</si>
  <si>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</si>
  <si>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</si>
  <si>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</si>
  <si>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</si>
  <si>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</si>
  <si>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</si>
  <si>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</si>
  <si>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</si>
  <si>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</si>
  <si>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</si>
  <si>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</si>
  <si>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94947</t>
  </si>
  <si>
    <t>(VZP) FAKTOR II 20210G&gt;A</t>
  </si>
  <si>
    <t>94946</t>
  </si>
  <si>
    <t>(VZP) DEF. FAKTORU V (LEIDEN)</t>
  </si>
  <si>
    <t>94233</t>
  </si>
  <si>
    <t>ANALÝZA VARIANT LIDSKÉHO SOMATICKÉHO GENOMU NA BIO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</si>
  <si>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</si>
  <si>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</si>
  <si>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</si>
  <si>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</si>
  <si>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</si>
  <si>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</si>
  <si>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</si>
  <si>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</si>
  <si>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</si>
  <si>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</si>
  <si>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</si>
  <si>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</si>
  <si>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</si>
  <si>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</si>
  <si>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</si>
  <si>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</si>
  <si>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</si>
  <si>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</si>
  <si>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</si>
  <si>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</si>
  <si>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</si>
  <si>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</si>
  <si>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</si>
  <si>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</si>
  <si>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</si>
  <si>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</si>
  <si>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</si>
  <si>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</si>
  <si>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</si>
  <si>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</si>
  <si>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</si>
  <si>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</si>
  <si>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</si>
  <si>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</si>
  <si>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</si>
  <si>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</si>
  <si>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</si>
  <si>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</si>
  <si>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</si>
  <si>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</si>
  <si>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</si>
  <si>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</si>
  <si>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</si>
  <si>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</si>
  <si>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</si>
  <si>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</si>
  <si>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</si>
  <si>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</si>
  <si>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</si>
  <si>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</si>
  <si>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</si>
  <si>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</si>
  <si>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</si>
  <si>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</si>
  <si>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</si>
  <si>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</si>
  <si>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</si>
  <si>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</si>
  <si>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</si>
  <si>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</si>
  <si>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</si>
  <si>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</si>
  <si>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</si>
  <si>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</si>
  <si>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</si>
  <si>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</si>
  <si>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</si>
  <si>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</si>
  <si>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</si>
  <si>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</si>
  <si>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</si>
  <si>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96169</t>
  </si>
  <si>
    <t>STANOVENÍ VISKOSITY TĚLNÍCH TEKUTIN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</si>
  <si>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</si>
  <si>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</si>
  <si>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</si>
  <si>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</si>
  <si>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</si>
  <si>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</si>
  <si>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96869</t>
  </si>
  <si>
    <t>ZPRACOVÁNÍ KRVE PRO AGREGAČNÍ VYŠETŘENÍ</t>
  </si>
  <si>
    <t>96894</t>
  </si>
  <si>
    <t>STATIMOVÉ STANOVENÍ MOLEKULÁRNÍCH MARKERŮ HEMOSTÁZ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</si>
  <si>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</si>
  <si>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</si>
  <si>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</si>
  <si>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</si>
  <si>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</si>
  <si>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</si>
  <si>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</si>
  <si>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</si>
  <si>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</si>
  <si>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</si>
  <si>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</si>
  <si>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</si>
  <si>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</si>
  <si>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</si>
  <si>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</si>
  <si>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</si>
  <si>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</si>
  <si>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</si>
  <si>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</si>
  <si>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</si>
  <si>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</si>
  <si>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</si>
  <si>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</si>
  <si>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</si>
  <si>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</si>
  <si>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</si>
  <si>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</si>
  <si>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</si>
  <si>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</si>
  <si>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</si>
  <si>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</si>
  <si>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</si>
  <si>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</si>
  <si>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</si>
  <si>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</si>
  <si>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</si>
  <si>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</si>
  <si>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</si>
  <si>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</si>
  <si>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</si>
  <si>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</si>
  <si>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</si>
  <si>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</si>
  <si>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</si>
  <si>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</si>
  <si>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</si>
  <si>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</si>
  <si>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</si>
  <si>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</si>
  <si>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</si>
  <si>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</si>
  <si>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</si>
  <si>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STANOVENÍ VOLNÝCH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</si>
  <si>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</si>
  <si>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</si>
  <si>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</si>
  <si>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</si>
  <si>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</si>
  <si>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</si>
  <si>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</si>
  <si>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</si>
  <si>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</si>
  <si>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</si>
  <si>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</si>
  <si>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</si>
  <si>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</si>
  <si>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</si>
  <si>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</si>
  <si>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</si>
  <si>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</si>
  <si>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</si>
  <si>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</si>
  <si>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</si>
  <si>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</si>
  <si>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</si>
  <si>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</si>
  <si>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</si>
  <si>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</si>
  <si>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</si>
  <si>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</si>
  <si>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</si>
  <si>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</si>
  <si>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</si>
  <si>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</si>
  <si>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</si>
  <si>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</si>
  <si>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</si>
  <si>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</si>
  <si>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</si>
  <si>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</si>
  <si>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</si>
  <si>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</si>
  <si>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</si>
  <si>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</si>
  <si>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</si>
  <si>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</si>
  <si>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</si>
  <si>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</si>
  <si>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</si>
  <si>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</si>
  <si>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</si>
  <si>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</si>
  <si>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</si>
  <si>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</si>
  <si>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</si>
  <si>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</si>
  <si>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</si>
  <si>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</si>
  <si>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</si>
  <si>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</si>
  <si>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</si>
  <si>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</si>
  <si>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</si>
  <si>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</si>
  <si>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</si>
  <si>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</si>
  <si>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</si>
  <si>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</si>
  <si>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</si>
  <si>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</si>
  <si>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</si>
  <si>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</si>
  <si>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</si>
  <si>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</si>
  <si>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</si>
  <si>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</si>
  <si>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</si>
  <si>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</si>
  <si>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</si>
  <si>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</si>
  <si>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</si>
  <si>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</si>
  <si>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</si>
  <si>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</si>
  <si>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</si>
  <si>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</si>
  <si>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</si>
  <si>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</si>
  <si>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</si>
  <si>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</si>
  <si>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</si>
  <si>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</si>
  <si>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</si>
  <si>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</si>
  <si>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</si>
  <si>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</si>
  <si>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</si>
  <si>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</si>
  <si>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</si>
  <si>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</si>
  <si>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</si>
  <si>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</si>
  <si>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</si>
  <si>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</si>
  <si>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</si>
  <si>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</si>
  <si>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</si>
  <si>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</si>
  <si>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</si>
  <si>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</si>
  <si>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</si>
  <si>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</si>
  <si>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</si>
  <si>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</si>
  <si>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</si>
  <si>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</si>
  <si>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</si>
  <si>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</si>
  <si>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</si>
  <si>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</si>
  <si>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</si>
  <si>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</si>
  <si>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</si>
  <si>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</si>
  <si>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</si>
  <si>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</si>
  <si>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</si>
  <si>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</si>
  <si>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</si>
  <si>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</si>
  <si>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</si>
  <si>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</si>
  <si>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</si>
  <si>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</si>
  <si>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</si>
  <si>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</si>
  <si>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</si>
  <si>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</si>
  <si>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</si>
  <si>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</si>
  <si>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</si>
  <si>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</si>
  <si>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</si>
  <si>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STANOVENÍ VOLNÝCH LEHKÝCH ŘETĚZCŮ LAMBDA</t>
  </si>
  <si>
    <t>81129</t>
  </si>
  <si>
    <t>BÍLKOVINA KVANTITATIVNĚ (MOČ, VÝPOTEK, CSF) STATIM</t>
  </si>
  <si>
    <t>81159</t>
  </si>
  <si>
    <t>CHOLINESTERÁZA STATIM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</si>
  <si>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</si>
  <si>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</si>
  <si>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</si>
  <si>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</si>
  <si>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</si>
  <si>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</si>
  <si>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</si>
  <si>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</si>
  <si>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</si>
  <si>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</si>
  <si>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</si>
  <si>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</si>
  <si>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81739</t>
  </si>
  <si>
    <t>STANOVENÍ PLACENTÁRNÍHO RŮSTOVÉHO FAKTORU (PIGF) V</t>
  </si>
  <si>
    <t>81741</t>
  </si>
  <si>
    <t>STANOVENÍ KONCENTRACE SOLUBILNÍHO FAKTORU PODOBNÉH</t>
  </si>
  <si>
    <t>81755</t>
  </si>
  <si>
    <t xml:space="preserve">VYŠETŘENÍ METABOLITŮ KAPALINOVOU CHROMATOGRAFIÍ S </t>
  </si>
  <si>
    <t>81753</t>
  </si>
  <si>
    <t>VYŠETŘENÍ AKTIVITY BIOTINIDÁZY V RÁMCI NOVOROZENEC</t>
  </si>
  <si>
    <t>81735</t>
  </si>
  <si>
    <t>STANOVENÍ PRESEPSINU (SUBTYP SOLUBILNÍHO CD 14)</t>
  </si>
  <si>
    <t>81301</t>
  </si>
  <si>
    <t>STANOVENÍ INTERLEUKINU IL6</t>
  </si>
  <si>
    <t>813</t>
  </si>
  <si>
    <t>91197</t>
  </si>
  <si>
    <t>STANOVENÍ CYTOKINU ELISA</t>
  </si>
  <si>
    <t>34</t>
  </si>
  <si>
    <t>809</t>
  </si>
  <si>
    <t>0042433</t>
  </si>
  <si>
    <t>0095609</t>
  </si>
  <si>
    <t>MICROPAQUE CT</t>
  </si>
  <si>
    <t>ULTRAVIST 370</t>
  </si>
  <si>
    <t>0224716</t>
  </si>
  <si>
    <t>0207733</t>
  </si>
  <si>
    <t>GADOVIST</t>
  </si>
  <si>
    <t>0224696</t>
  </si>
  <si>
    <t>ULTRAVIST 300</t>
  </si>
  <si>
    <t>0037821</t>
  </si>
  <si>
    <t>VODIČ ANGIOGRAFICKÝ</t>
  </si>
  <si>
    <t>0038462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</si>
  <si>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</si>
  <si>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</si>
  <si>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</si>
  <si>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</si>
  <si>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</si>
  <si>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</si>
  <si>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0048668</t>
  </si>
  <si>
    <t>DRÁT VODÍCÍ NITINOL</t>
  </si>
  <si>
    <t>0049439</t>
  </si>
  <si>
    <t>STENTGRAFT AORTÁLNÍ HRUDNÍ - ZENITH TX2 ZTEG-2P; T</t>
  </si>
  <si>
    <t>0052704</t>
  </si>
  <si>
    <t>KATETR DRENÁŽNÍ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</si>
  <si>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</si>
  <si>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</si>
  <si>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</si>
  <si>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</si>
  <si>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</si>
  <si>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</si>
  <si>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</si>
  <si>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</si>
  <si>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</si>
  <si>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</si>
  <si>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</si>
  <si>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</si>
  <si>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</si>
  <si>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</si>
  <si>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</si>
  <si>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</si>
  <si>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</si>
  <si>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</si>
  <si>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</si>
  <si>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</si>
  <si>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0057298</t>
  </si>
  <si>
    <t>STENT PERIFERNÍ VASKULÁRNÍ - E-LUMINEXX; SAMOEXPAN</t>
  </si>
  <si>
    <t>0057823</t>
  </si>
  <si>
    <t>KATETR ANGIOGRAFICKÝ TORCON,PRŮMĚR 4.1 AŽ 7 FRENCH</t>
  </si>
  <si>
    <t>0057824</t>
  </si>
  <si>
    <t>0057999</t>
  </si>
  <si>
    <t>SPIRÁLA GDC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</si>
  <si>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</si>
  <si>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</si>
  <si>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</si>
  <si>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</si>
  <si>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</si>
  <si>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</si>
  <si>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</si>
  <si>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</si>
  <si>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</si>
  <si>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</si>
  <si>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0092932</t>
  </si>
  <si>
    <t>SADA DRENÁŽNÍ S FIXAČNÍ SADOU DRAIN-LOK</t>
  </si>
  <si>
    <t>0094736</t>
  </si>
  <si>
    <t>STENT PERIFERNÍ VASKULÁRNÍ - EPIC; SAMOEXPANDIBILN</t>
  </si>
  <si>
    <t>0193339</t>
  </si>
  <si>
    <t>STENTGRAFT AORTÁLNÍ BŘIŠNÍ - ZENITH - NOHA SPIRÁLN</t>
  </si>
  <si>
    <t>0051244</t>
  </si>
  <si>
    <t>KATETR VODÍCÍ GUIDER</t>
  </si>
  <si>
    <t>0111638</t>
  </si>
  <si>
    <t>STENT PERIFERNÍ VASKUL. - ISTHMUS LOGIC CARBOSTENT</t>
  </si>
  <si>
    <t>0054478</t>
  </si>
  <si>
    <t>STENTGRAFT AORTÁLNÍ BŘIŠNÍ - ZENITH FLEX AAA; BIFU</t>
  </si>
  <si>
    <t>0151349</t>
  </si>
  <si>
    <t>KATETR PODPŮR.PRO MIKROKAT - SYSTÉM MERCI - MULTIF</t>
  </si>
  <si>
    <t>0048344</t>
  </si>
  <si>
    <t>VODIČ SPIDER RX FX EMBOLIC PROTECTION SPD 030..070</t>
  </si>
  <si>
    <t>0141714</t>
  </si>
  <si>
    <t>OKLUDER AVP - AMPLATZER</t>
  </si>
  <si>
    <t>0051173</t>
  </si>
  <si>
    <t>VODIČ - PTA-SPECIÁLNÍ(DILATAČNÍ,REKANALIZAČNÍ)-OUT</t>
  </si>
  <si>
    <t>0152417</t>
  </si>
  <si>
    <t>STENT PERIFERNÍ VASKULÁRNÍ - LIFESTREAM; POTAH PTF</t>
  </si>
  <si>
    <t>0152285</t>
  </si>
  <si>
    <t>STENT KAROTICKÝ - CASPER, SAMOEXPAND.; NITINOL; DV</t>
  </si>
  <si>
    <t>0038497</t>
  </si>
  <si>
    <t>0192117</t>
  </si>
  <si>
    <t xml:space="preserve">KATETR DIAGNOSTICKÝ HYDROFILNÍ 4,5 F,BENTSON 1,2, </t>
  </si>
  <si>
    <t>0047493</t>
  </si>
  <si>
    <t>DRÁT VODÍCÍ THRUWAY,JOURNEY</t>
  </si>
  <si>
    <t>0049253</t>
  </si>
  <si>
    <t>INDEFLÁTOR - ZAŘÍZENÍ INSUFLAČNÍ</t>
  </si>
  <si>
    <t>0092603</t>
  </si>
  <si>
    <t>KATETR BALÓNKOVÝ PTA - CLEARPAC OMEGA; .035</t>
  </si>
  <si>
    <t>0152785</t>
  </si>
  <si>
    <t>STENTGRAFT AORTÁLNÍ HRUDNÍ - ZENITH TX2 DISSECTION</t>
  </si>
  <si>
    <t>0048262</t>
  </si>
  <si>
    <t>KATETR BALÓNKOVÝ PTA - ULTRA SOFT</t>
  </si>
  <si>
    <t>0048669</t>
  </si>
  <si>
    <t>0152216</t>
  </si>
  <si>
    <t>STENTGRAFT AORTÁLNÍ HRUDNÍ - ZENITH ALPHA - TĚLO P</t>
  </si>
  <si>
    <t>0193273</t>
  </si>
  <si>
    <t>KATETR BALÓNKOVÝ PTA - COYOTE ES MR</t>
  </si>
  <si>
    <t>0152784</t>
  </si>
  <si>
    <t>SPIRÁLA EMBOLIZAČNÍ PERIFERNÍ - RETRACTA; VČ. MECH</t>
  </si>
  <si>
    <t>0152139</t>
  </si>
  <si>
    <t>DRÁT VODÍCÍ PERIFERNÍ, KORONÁRNÍ - ACCOAT SELDINGE</t>
  </si>
  <si>
    <t>0049606</t>
  </si>
  <si>
    <t>SADA AG - JEHLA,VODIČ,DILATÁTOR -  VENA-STICK</t>
  </si>
  <si>
    <t>0054480</t>
  </si>
  <si>
    <t xml:space="preserve">STENTGRAFT AORTÁLNÍ HRUDNÍ - ZENITH PRO TDA; TĚLO </t>
  </si>
  <si>
    <t>0151576</t>
  </si>
  <si>
    <t>EXTRAKTOR-KATETR SE SMYČKOU-SYSTÉM EN SNARE-STANDA</t>
  </si>
  <si>
    <t>0152795</t>
  </si>
  <si>
    <t>KATETR VODÍCÍ PTA SPECIÁLNÍ - OUTBACK ELITE; SUBIN</t>
  </si>
  <si>
    <t>0058501</t>
  </si>
  <si>
    <t>VODIČ-PTA,PTCA - HI-TORQUE 0.14(18,35)/130,190,300</t>
  </si>
  <si>
    <t>0152042</t>
  </si>
  <si>
    <t xml:space="preserve">SPIRÁLA EMBOLIZAČNÍ -INTRAKRANIÁLNÍ,TARGET XL 360 </t>
  </si>
  <si>
    <t>89113</t>
  </si>
  <si>
    <t>RTG LEBKY, CÍLENÉ SNÍMKY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</si>
  <si>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</si>
  <si>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</si>
  <si>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</si>
  <si>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</si>
  <si>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</si>
  <si>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</si>
  <si>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</si>
  <si>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</si>
  <si>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</si>
  <si>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</si>
  <si>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</si>
  <si>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</si>
  <si>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</si>
  <si>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</si>
  <si>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</si>
  <si>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</si>
  <si>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</si>
  <si>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</si>
  <si>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</si>
  <si>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</si>
  <si>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</si>
  <si>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</si>
  <si>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</si>
  <si>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</si>
  <si>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</si>
  <si>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</si>
  <si>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</si>
  <si>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</si>
  <si>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</si>
  <si>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</si>
  <si>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</si>
  <si>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</si>
  <si>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</si>
  <si>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</si>
  <si>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</si>
  <si>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</si>
  <si>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</si>
  <si>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</si>
  <si>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</si>
  <si>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</si>
  <si>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</si>
  <si>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</si>
  <si>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</si>
  <si>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</si>
  <si>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</si>
  <si>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</si>
  <si>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</si>
  <si>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</si>
  <si>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</si>
  <si>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</si>
  <si>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</si>
  <si>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</si>
  <si>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</si>
  <si>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</si>
  <si>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</si>
  <si>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</si>
  <si>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</si>
  <si>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</si>
  <si>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</si>
  <si>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</si>
  <si>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</si>
  <si>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</si>
  <si>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</si>
  <si>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07650</t>
  </si>
  <si>
    <t>(DRG) SKLEROTIZACE LYMFANGIOMU, INJEKČNĚ PERKUTÁNN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</si>
  <si>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</si>
  <si>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</si>
  <si>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</si>
  <si>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</si>
  <si>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</si>
  <si>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</si>
  <si>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</si>
  <si>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</si>
  <si>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</si>
  <si>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</si>
  <si>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</si>
  <si>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</si>
  <si>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</si>
  <si>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</si>
  <si>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</si>
  <si>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</si>
  <si>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</si>
  <si>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</si>
  <si>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</si>
  <si>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</si>
  <si>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</si>
  <si>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</si>
  <si>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</si>
  <si>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</si>
  <si>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</si>
  <si>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</si>
  <si>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</si>
  <si>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</si>
  <si>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</si>
  <si>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</si>
  <si>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</si>
  <si>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</si>
  <si>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</si>
  <si>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</si>
  <si>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</si>
  <si>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</si>
  <si>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</si>
  <si>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</si>
  <si>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</si>
  <si>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</si>
  <si>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</si>
  <si>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</si>
  <si>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</si>
  <si>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</si>
  <si>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</si>
  <si>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</si>
  <si>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22337</t>
  </si>
  <si>
    <t>NEUTRALIZAČNÍ TEST ERYTROCYTÁRNÍCH ABO PROTILÁTEK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</si>
  <si>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</si>
  <si>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</si>
  <si>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</si>
  <si>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</si>
  <si>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</si>
  <si>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</si>
  <si>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</si>
  <si>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</si>
  <si>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</si>
  <si>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</si>
  <si>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</si>
  <si>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</si>
  <si>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</si>
  <si>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</si>
  <si>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</si>
  <si>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</si>
  <si>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</si>
  <si>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</si>
  <si>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</si>
  <si>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</si>
  <si>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</si>
  <si>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</si>
  <si>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</si>
  <si>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</si>
  <si>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</si>
  <si>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</si>
  <si>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</si>
  <si>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</si>
  <si>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</si>
  <si>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</si>
  <si>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</si>
  <si>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</si>
  <si>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</si>
  <si>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</si>
  <si>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</si>
  <si>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</si>
  <si>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</si>
  <si>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</si>
  <si>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</si>
  <si>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</si>
  <si>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</si>
  <si>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</si>
  <si>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</si>
  <si>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</si>
  <si>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</si>
  <si>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</si>
  <si>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</si>
  <si>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</si>
  <si>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</si>
  <si>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</si>
  <si>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</si>
  <si>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</si>
  <si>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</si>
  <si>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</si>
  <si>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</si>
  <si>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</si>
  <si>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</si>
  <si>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</si>
  <si>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</si>
  <si>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</si>
  <si>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99792</t>
  </si>
  <si>
    <t>(VZP) EXPRESE ALK-IHC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</si>
  <si>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</si>
  <si>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</si>
  <si>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</si>
  <si>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</si>
  <si>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</si>
  <si>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</si>
  <si>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</si>
  <si>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</si>
  <si>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</si>
  <si>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</si>
  <si>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</si>
  <si>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</si>
  <si>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</si>
  <si>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</si>
  <si>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</si>
  <si>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</si>
  <si>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</si>
  <si>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</si>
  <si>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</si>
  <si>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</si>
  <si>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</si>
  <si>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</si>
  <si>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</si>
  <si>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</si>
  <si>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</si>
  <si>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</si>
  <si>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</si>
  <si>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</si>
  <si>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</si>
  <si>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</si>
  <si>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</si>
  <si>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</si>
  <si>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</si>
  <si>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</si>
  <si>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</si>
  <si>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</si>
  <si>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</si>
  <si>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</si>
  <si>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</si>
  <si>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</si>
  <si>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</si>
  <si>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</si>
  <si>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</si>
  <si>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</si>
  <si>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</si>
  <si>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</si>
  <si>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82149</t>
  </si>
  <si>
    <t>SEROTYPIZACE STŘEVNÍCH A JINÝCH PATOGENŮ</t>
  </si>
  <si>
    <t>82033</t>
  </si>
  <si>
    <t>KONTROLA STERILITY KLINICKÉHO VZORKU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</si>
  <si>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</si>
  <si>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</si>
  <si>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</si>
  <si>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</si>
  <si>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</si>
  <si>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</si>
  <si>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</si>
  <si>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</si>
  <si>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</si>
  <si>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</si>
  <si>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</si>
  <si>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</si>
  <si>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</si>
  <si>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</si>
  <si>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82038</t>
  </si>
  <si>
    <t>ANALÝZA EXTRAHUMÁNNÍHO GENOMU METODOU KVANTITATIVN</t>
  </si>
  <si>
    <t>41</t>
  </si>
  <si>
    <t>82241</t>
  </si>
  <si>
    <t>DETEKCE IN VITRO STIMULACE T LYMFOCYTŮ SPECIFICKÝM</t>
  </si>
  <si>
    <t>86217</t>
  </si>
  <si>
    <t>URČOVÁNÍ HLA-B 27</t>
  </si>
  <si>
    <t>86327</t>
  </si>
  <si>
    <t>CROSS MATCH S DTT</t>
  </si>
  <si>
    <t>86413</t>
  </si>
  <si>
    <t>SCREENING PROTILÁTEK NA PANELU 30TI DÁRCŮ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</si>
  <si>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</si>
  <si>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</si>
  <si>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</si>
  <si>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</si>
  <si>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</si>
  <si>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</si>
  <si>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</si>
  <si>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</si>
  <si>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</si>
  <si>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</si>
  <si>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</si>
  <si>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</si>
  <si>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</si>
  <si>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</si>
  <si>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</si>
  <si>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</si>
  <si>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</si>
  <si>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</si>
  <si>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</si>
  <si>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</si>
  <si>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</si>
  <si>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</si>
  <si>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91189</t>
  </si>
  <si>
    <t>STANOVENÍ IgE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</si>
  <si>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</si>
  <si>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</si>
  <si>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</si>
  <si>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</si>
  <si>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</si>
  <si>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</si>
  <si>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</si>
  <si>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</si>
  <si>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22217</t>
  </si>
  <si>
    <t xml:space="preserve">SCREENINGOVÉ VYŠETŘENÍ TROMBOCYTÁRNÍCH PROTILÁTEK </t>
  </si>
  <si>
    <t>91149</t>
  </si>
  <si>
    <t>STANOVENÍ A1 - ANTITRYPSINU</t>
  </si>
  <si>
    <t>86419</t>
  </si>
  <si>
    <t>ZMRAŽOVÁNÍ A UCHOVÁVÁNÍ LYMFOCYTŮ STUPŇOVITĚ</t>
  </si>
  <si>
    <t>91583</t>
  </si>
  <si>
    <t>STANOVENÍ PROTILÁTEK PROTI HLA ANTIGENŮM XMAP TECH</t>
  </si>
  <si>
    <t>91584</t>
  </si>
  <si>
    <t>STANOVENÍ SPECIFITY ANTI-HLA PROTILÁTEK XMAP TECHN</t>
  </si>
  <si>
    <t>91157</t>
  </si>
  <si>
    <t>STANOVENÍ C2 SLOŽKY KOMPLEMENTU</t>
  </si>
  <si>
    <t>44</t>
  </si>
  <si>
    <t>94200</t>
  </si>
  <si>
    <t xml:space="preserve">(VZP) KVANTITATIVNÍ PCR (qPCR) V REÁLNÉM ČASE PRO 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</si>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</sst>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2" fillId="0" borderId="154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1" fillId="0" borderId="19" xfId="0" applyNumberFormat="1" applyFont="1" applyBorder="1"/>
    <xf numFmtId="166" fontId="72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0.69789512547381072</c:v>
                </c:pt>
                <c:pt idx="1">
                  <c:v>0.84316672281836502</c:v>
                </c:pt>
                <c:pt idx="2">
                  <c:v>0.83012571043084804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0.83889695210449933</c:v>
                </c:pt>
                <c:pt idx="1">
                  <c:v>0.85429992892679463</c:v>
                </c:pt>
                <c:pt idx="2">
                  <c:v>0.8486536675951718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0" totalsRowShown="0">
  <autoFilter ref="C3:S5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1681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2578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2579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2640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3666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3690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3698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3783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3784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4801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4948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5723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5B17F9E8-0A20-4340-A6DF-7E6464433DA2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46455.456969999985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2674.9421500000003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0.9234586775170569</v>
      </c>
      <c r="E8" s="285">
        <f t="shared" si="0"/>
        <v>1.0260651972411743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0.22042553191489361</v>
      </c>
      <c r="E9" s="285">
        <f>IF(C9=0,0,D9/C9)</f>
        <v>0.73475177304964545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0.44736591565346012</v>
      </c>
      <c r="E11" s="285">
        <f t="shared" si="0"/>
        <v>0.74560985942243352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0.94515053689554851</v>
      </c>
      <c r="E12" s="285">
        <f t="shared" si="0"/>
        <v>1.1814381711194355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10629.566929999997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25160.196380000001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42212.715840000004</v>
      </c>
      <c r="D18" s="303">
        <f ca="1">IF(ISERROR(VLOOKUP("Výnosy celkem",INDIRECT("HI!$A:$G"),5,0)),0,VLOOKUP("Výnosy celkem",INDIRECT("HI!$A:$G"),5,0))</f>
        <v>38059.488399999995</v>
      </c>
      <c r="E18" s="304">
        <f t="shared" ref="E18:E31" ca="1" si="1">IF(C18=0,0,D18/C18)</f>
        <v>0.90161193476055657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1965.7358400000001</v>
      </c>
      <c r="D19" s="284">
        <f ca="1">IF(ISERROR(VLOOKUP("Ambulance *",INDIRECT("HI!$A:$G"),5,0)),0,VLOOKUP("Ambulance *",INDIRECT("HI!$A:$G"),5,0))</f>
        <v>527.08839999999987</v>
      </c>
      <c r="E19" s="285">
        <f t="shared" ca="1" si="1"/>
        <v>0.26813796099886944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0.26813796099886944</v>
      </c>
      <c r="E20" s="285">
        <f t="shared" si="1"/>
        <v>0.26813796099886944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0.19848446360103722</v>
      </c>
      <c r="E23" s="285">
        <f t="shared" si="1"/>
        <v>0.23351113364827908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40246.980000000003</v>
      </c>
      <c r="D24" s="284">
        <f ca="1">IF(ISERROR(VLOOKUP("Hospitalizace *",INDIRECT("HI!$A:$G"),5,0)),0,VLOOKUP("Hospitalizace *",INDIRECT("HI!$A:$G"),5,0))</f>
        <v>37532.399999999994</v>
      </c>
      <c r="E24" s="285">
        <f ca="1">IF(C24=0,0,D24/C24)</f>
        <v>0.93255195793572565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0.93255195793572576</v>
      </c>
      <c r="E25" s="285">
        <f t="shared" si="1"/>
        <v>0.93255195793572576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0.91088587719153125</v>
      </c>
      <c r="E26" s="285">
        <f t="shared" si="1"/>
        <v>0.91088587719153125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3.3766542246352222</v>
      </c>
      <c r="E27" s="285">
        <f t="shared" si="1"/>
        <v>3.3766542246352222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1.3161290322580645</v>
      </c>
      <c r="E29" s="285">
        <f t="shared" si="1"/>
        <v>1.3853989813242786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0.8486536675951718</v>
      </c>
      <c r="E30" s="285">
        <f t="shared" si="1"/>
        <v>0.8486536675951718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0.81510391587145148</v>
      </c>
      <c r="D31" s="289">
        <f>IF(ISERROR(VLOOKUP("Celkem:",'ZV Vyžád.'!$A:$M,7,0)),"",VLOOKUP("Celkem:",'ZV Vyžád.'!$A:$M,7,0))</f>
        <v>0.2968518350939216</v>
      </c>
      <c r="E31" s="285">
        <f t="shared" si="1"/>
        <v>0.36418894488630765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69468BC4-DB43-42C5-9CDA-2B928492EAC1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3345.0299500000006</v>
      </c>
      <c r="C5" s="33">
        <v>2875.3390999999997</v>
      </c>
      <c r="D5" s="12"/>
      <c r="E5" s="226">
        <v>2674.9421500000003</v>
      </c>
      <c r="F5" s="32">
        <v>0</v>
      </c>
      <c r="G5" s="225">
        <f>E5-F5</f>
        <v>2674.9421500000003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11958.16849</v>
      </c>
      <c r="C6" s="35">
        <v>10141.356090000001</v>
      </c>
      <c r="D6" s="12"/>
      <c r="E6" s="227">
        <v>10629.566929999997</v>
      </c>
      <c r="F6" s="34">
        <v>0</v>
      </c>
      <c r="G6" s="228">
        <f>E6-F6</f>
        <v>10629.566929999997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24150.81049</v>
      </c>
      <c r="C7" s="35">
        <v>25888.85759</v>
      </c>
      <c r="D7" s="12"/>
      <c r="E7" s="227">
        <v>25160.196380000001</v>
      </c>
      <c r="F7" s="34">
        <v>0</v>
      </c>
      <c r="G7" s="228">
        <f>E7-F7</f>
        <v>25160.196380000001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8546.784119999993</v>
      </c>
      <c r="C8" s="37">
        <v>6942.3085399999873</v>
      </c>
      <c r="D8" s="12"/>
      <c r="E8" s="229">
        <v>7990.7515099999873</v>
      </c>
      <c r="F8" s="36">
        <v>0</v>
      </c>
      <c r="G8" s="230">
        <f>E8-F8</f>
        <v>7990.7515099999873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48000.793049999993</v>
      </c>
      <c r="C9" s="39">
        <v>45847.861319999982</v>
      </c>
      <c r="D9" s="12"/>
      <c r="E9" s="3">
        <v>46455.456969999985</v>
      </c>
      <c r="F9" s="38">
        <v>0</v>
      </c>
      <c r="G9" s="38">
        <f>E9-F9</f>
        <v>46455.456969999985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1941.99667</v>
      </c>
      <c r="C11" s="33">
        <f>IF(ISERROR(VLOOKUP("Celkem:",'ZV Vykáz.-A'!A:H,5,0)),0,VLOOKUP("Celkem:",'ZV Vykáz.-A'!A:H,5,0)/1000)</f>
        <v>1965.7358400000001</v>
      </c>
      <c r="D11" s="12"/>
      <c r="E11" s="226">
        <f>IF(ISERROR(VLOOKUP("Celkem:",'ZV Vykáz.-A'!A:H,8,0)),0,VLOOKUP("Celkem:",'ZV Vykáz.-A'!A:H,8,0)/1000)</f>
        <v>527.08839999999987</v>
      </c>
      <c r="F11" s="32">
        <f>C11</f>
        <v>1965.7358400000001</v>
      </c>
      <c r="G11" s="225">
        <f>E11-F11</f>
        <v>-1438.6474400000002</v>
      </c>
      <c r="H11" s="231">
        <f>IF(F11&lt;0.00000001,"",E11/F11)</f>
        <v>0.26813796099886944</v>
      </c>
      <c r="I11" s="225">
        <f>E11-B11</f>
        <v>-1414.9082700000001</v>
      </c>
      <c r="J11" s="231">
        <f>IF(B11&lt;0.00000001,"",E11/B11)</f>
        <v>0.27141570742240245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47329.799999999996</v>
      </c>
      <c r="C12" s="37">
        <f>IF(ISERROR(VLOOKUP("Celkem",CaseMix!A:D,3,0)),0,VLOOKUP("Celkem",CaseMix!A:D,3,0)*30)</f>
        <v>40246.980000000003</v>
      </c>
      <c r="D12" s="12"/>
      <c r="E12" s="229">
        <f>IF(ISERROR(VLOOKUP("Celkem",CaseMix!A:D,4,0)),0,VLOOKUP("Celkem",CaseMix!A:D,4,0)*30)</f>
        <v>37532.399999999994</v>
      </c>
      <c r="F12" s="36">
        <f>C12</f>
        <v>40246.980000000003</v>
      </c>
      <c r="G12" s="230">
        <f>E12-F12</f>
        <v>-2714.580000000009</v>
      </c>
      <c r="H12" s="233">
        <f>IF(F12&lt;0.00000001,"",E12/F12)</f>
        <v>0.93255195793572565</v>
      </c>
      <c r="I12" s="230">
        <f>E12-B12</f>
        <v>-9797.4000000000015</v>
      </c>
      <c r="J12" s="233">
        <f>IF(B12&lt;0.00000001,"",E12/B12)</f>
        <v>0.79299722373641968</v>
      </c>
    </row>
    <row r="13" spans="1:10" ht="14.45" customHeight="1" thickBot="1" x14ac:dyDescent="0.25">
      <c r="A13" s="4" t="s">
        <v>100</v>
      </c>
      <c r="B13" s="9">
        <f>SUM(B11:B12)</f>
        <v>49271.796669999996</v>
      </c>
      <c r="C13" s="41">
        <f>SUM(C11:C12)</f>
        <v>42212.715840000004</v>
      </c>
      <c r="D13" s="12"/>
      <c r="E13" s="9">
        <f>SUM(E11:E12)</f>
        <v>38059.488399999995</v>
      </c>
      <c r="F13" s="40">
        <f>SUM(F11:F12)</f>
        <v>42212.715840000004</v>
      </c>
      <c r="G13" s="40">
        <f>E13-F13</f>
        <v>-4153.2274400000097</v>
      </c>
      <c r="H13" s="235">
        <f>IF(F13&lt;0.00000001,"",E13/F13)</f>
        <v>0.90161193476055657</v>
      </c>
      <c r="I13" s="40">
        <f>SUM(I11:I12)</f>
        <v>-11212.308270000001</v>
      </c>
      <c r="J13" s="235">
        <f>IF(B13&lt;0.00000001,"",E13/B13)</f>
        <v>0.77243963021898865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1.0264788046038336</v>
      </c>
      <c r="C15" s="43">
        <f>IF(C9=0,"",C13/C9)</f>
        <v>0.92071286696170851</v>
      </c>
      <c r="D15" s="12"/>
      <c r="E15" s="10">
        <f>IF(E9=0,"",E13/E9)</f>
        <v>0.81926841069668221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D7C59113-43CE-4C2B-A150-9916D00CF36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0.69789512547381072</v>
      </c>
      <c r="C4" s="322">
        <f t="shared" ref="C4:M4" si="0">(C10+C8)/C6</f>
        <v>0.84316672281836502</v>
      </c>
      <c r="D4" s="322">
        <f t="shared" si="0"/>
        <v>0.83012571043084804</v>
      </c>
      <c r="E4" s="322">
        <f t="shared" si="0"/>
        <v>1.1496467552131394E-2</v>
      </c>
      <c r="F4" s="322">
        <f t="shared" si="0"/>
        <v>1.1496467552131394E-2</v>
      </c>
      <c r="G4" s="322">
        <f t="shared" si="0"/>
        <v>1.1496467552131394E-2</v>
      </c>
      <c r="H4" s="322">
        <f t="shared" si="0"/>
        <v>1.1496467552131394E-2</v>
      </c>
      <c r="I4" s="322">
        <f t="shared" si="0"/>
        <v>1.1496467552131394E-2</v>
      </c>
      <c r="J4" s="322">
        <f t="shared" si="0"/>
        <v>1.1496467552131394E-2</v>
      </c>
      <c r="K4" s="322">
        <f t="shared" si="0"/>
        <v>1.1496467552131394E-2</v>
      </c>
      <c r="L4" s="322">
        <f t="shared" si="0"/>
        <v>1.1496467552131394E-2</v>
      </c>
      <c r="M4" s="322">
        <f t="shared" si="0"/>
        <v>1.1496467552131394E-2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15365.08167</v>
      </c>
      <c r="C5" s="322">
        <f>IF(ISERROR(VLOOKUP($A5,'Man Tab'!$A:$Q,COLUMN()+2,0)),0,VLOOKUP($A5,'Man Tab'!$A:$Q,COLUMN()+2,0))</f>
        <v>14572.30314</v>
      </c>
      <c r="D5" s="322">
        <f>IF(ISERROR(VLOOKUP($A5,'Man Tab'!$A:$Q,COLUMN()+2,0)),0,VLOOKUP($A5,'Man Tab'!$A:$Q,COLUMN()+2,0))</f>
        <v>15910.47651</v>
      </c>
      <c r="E5" s="322">
        <f>IF(ISERROR(VLOOKUP($A5,'Man Tab'!$A:$Q,COLUMN()+2,0)),0,VLOOKUP($A5,'Man Tab'!$A:$Q,COLUMN()+2,0))</f>
        <v>0</v>
      </c>
      <c r="F5" s="322">
        <f>IF(ISERROR(VLOOKUP($A5,'Man Tab'!$A:$Q,COLUMN()+2,0)),0,VLOOKUP($A5,'Man Tab'!$A:$Q,COLUMN()+2,0))</f>
        <v>0</v>
      </c>
      <c r="G5" s="322">
        <f>IF(ISERROR(VLOOKUP($A5,'Man Tab'!$A:$Q,COLUMN()+2,0)),0,VLOOKUP($A5,'Man Tab'!$A:$Q,COLUMN()+2,0))</f>
        <v>0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15365.08167</v>
      </c>
      <c r="C6" s="324">
        <f t="shared" ref="C6:M6" si="1">C5+B6</f>
        <v>29937.38481</v>
      </c>
      <c r="D6" s="324">
        <f t="shared" si="1"/>
        <v>45847.861319999996</v>
      </c>
      <c r="E6" s="324">
        <f t="shared" si="1"/>
        <v>45847.861319999996</v>
      </c>
      <c r="F6" s="324">
        <f t="shared" si="1"/>
        <v>45847.861319999996</v>
      </c>
      <c r="G6" s="324">
        <f t="shared" si="1"/>
        <v>45847.861319999996</v>
      </c>
      <c r="H6" s="324">
        <f t="shared" si="1"/>
        <v>45847.861319999996</v>
      </c>
      <c r="I6" s="324">
        <f t="shared" si="1"/>
        <v>45847.861319999996</v>
      </c>
      <c r="J6" s="324">
        <f t="shared" si="1"/>
        <v>45847.861319999996</v>
      </c>
      <c r="K6" s="324">
        <f t="shared" si="1"/>
        <v>45847.861319999996</v>
      </c>
      <c r="L6" s="324">
        <f t="shared" si="1"/>
        <v>45847.861319999996</v>
      </c>
      <c r="M6" s="324">
        <f t="shared" si="1"/>
        <v>45847.861319999996</v>
      </c>
    </row>
    <row r="7" spans="1:13" ht="14.45" customHeight="1" x14ac:dyDescent="0.2">
      <c r="A7" s="323" t="s">
        <v>125</v>
      </c>
      <c r="B7" s="323">
        <v>350.53100000000001</v>
      </c>
      <c r="C7" s="323">
        <v>829.197</v>
      </c>
      <c r="D7" s="323">
        <v>1251.08</v>
      </c>
      <c r="E7" s="323"/>
      <c r="F7" s="323"/>
      <c r="G7" s="323"/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10515.93</v>
      </c>
      <c r="C8" s="324">
        <f t="shared" ref="C8:M8" si="2">C7*30</f>
        <v>24875.91</v>
      </c>
      <c r="D8" s="324">
        <f t="shared" si="2"/>
        <v>37532.399999999994</v>
      </c>
      <c r="E8" s="324">
        <f t="shared" si="2"/>
        <v>0</v>
      </c>
      <c r="F8" s="324">
        <f t="shared" si="2"/>
        <v>0</v>
      </c>
      <c r="G8" s="324">
        <f t="shared" si="2"/>
        <v>0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207285.6</v>
      </c>
      <c r="C9" s="323">
        <v>159011.03999999998</v>
      </c>
      <c r="D9" s="323">
        <v>160791.81</v>
      </c>
      <c r="E9" s="323"/>
      <c r="F9" s="323"/>
      <c r="G9" s="323"/>
      <c r="H9" s="323"/>
      <c r="I9" s="323"/>
      <c r="J9" s="323"/>
      <c r="K9" s="323"/>
      <c r="L9" s="323"/>
      <c r="M9" s="323"/>
    </row>
    <row r="10" spans="1:13" ht="14.45" customHeight="1" x14ac:dyDescent="0.2">
      <c r="A10" s="323" t="s">
        <v>99</v>
      </c>
      <c r="B10" s="324">
        <f>B9/1000</f>
        <v>207.28560000000002</v>
      </c>
      <c r="C10" s="324">
        <f t="shared" ref="C10:M10" si="3">C9/1000+B10</f>
        <v>366.29664000000002</v>
      </c>
      <c r="D10" s="324">
        <f t="shared" si="3"/>
        <v>527.08844999999997</v>
      </c>
      <c r="E10" s="324">
        <f t="shared" si="3"/>
        <v>527.08844999999997</v>
      </c>
      <c r="F10" s="324">
        <f t="shared" si="3"/>
        <v>527.08844999999997</v>
      </c>
      <c r="G10" s="324">
        <f t="shared" si="3"/>
        <v>527.08844999999997</v>
      </c>
      <c r="H10" s="324">
        <f t="shared" si="3"/>
        <v>527.08844999999997</v>
      </c>
      <c r="I10" s="324">
        <f t="shared" si="3"/>
        <v>527.08844999999997</v>
      </c>
      <c r="J10" s="324">
        <f t="shared" si="3"/>
        <v>527.08844999999997</v>
      </c>
      <c r="K10" s="324">
        <f t="shared" si="3"/>
        <v>527.08844999999997</v>
      </c>
      <c r="L10" s="324">
        <f t="shared" si="3"/>
        <v>527.08844999999997</v>
      </c>
      <c r="M10" s="324">
        <f t="shared" si="3"/>
        <v>527.08844999999997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4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 t="str">
        <f>IF(ISERROR(HI!F15),#REF!,HI!F15)</f>
        <v/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 t="str">
        <f>IF(ISERROR(HI!F15),#REF!,HI!F15)</f>
        <v/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7FF1A5A9-7D66-4C80-ADFF-9C1522F75AD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198.90975</v>
      </c>
      <c r="E6" s="53">
        <v>334.88</v>
      </c>
      <c r="F6" s="53">
        <v>580.44524999999999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1114.2350000000001</v>
      </c>
      <c r="Q6" s="184" t="s">
        <v>329</v>
      </c>
    </row>
    <row r="7" spans="1:17" ht="14.45" customHeight="1" x14ac:dyDescent="0.2">
      <c r="A7" s="19" t="s">
        <v>35</v>
      </c>
      <c r="B7" s="55">
        <v>11099.999999500002</v>
      </c>
      <c r="C7" s="56">
        <v>924.99999995833343</v>
      </c>
      <c r="D7" s="56">
        <v>757.48891000000003</v>
      </c>
      <c r="E7" s="56">
        <v>1051.6946599999999</v>
      </c>
      <c r="F7" s="56">
        <v>1066.15553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2875.3391000000001</v>
      </c>
      <c r="Q7" s="185">
        <v>0.25903955857022698</v>
      </c>
    </row>
    <row r="8" spans="1:17" ht="14.45" customHeight="1" x14ac:dyDescent="0.2">
      <c r="A8" s="19" t="s">
        <v>36</v>
      </c>
      <c r="B8" s="55">
        <v>5619.4147122999993</v>
      </c>
      <c r="C8" s="56">
        <v>468.2845593583333</v>
      </c>
      <c r="D8" s="56">
        <v>453.51</v>
      </c>
      <c r="E8" s="56">
        <v>303.67</v>
      </c>
      <c r="F8" s="56">
        <v>560.71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1317.89</v>
      </c>
      <c r="Q8" s="185">
        <v>0.23452442424570477</v>
      </c>
    </row>
    <row r="9" spans="1:17" ht="14.45" customHeight="1" x14ac:dyDescent="0.2">
      <c r="A9" s="19" t="s">
        <v>37</v>
      </c>
      <c r="B9" s="55">
        <v>43299.999999300002</v>
      </c>
      <c r="C9" s="56">
        <v>3608.3333332750003</v>
      </c>
      <c r="D9" s="56">
        <v>3376.3706400000001</v>
      </c>
      <c r="E9" s="56">
        <v>2937.2445600000001</v>
      </c>
      <c r="F9" s="56">
        <v>3827.74089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10141.356090000001</v>
      </c>
      <c r="Q9" s="185">
        <v>0.23421145704766624</v>
      </c>
    </row>
    <row r="10" spans="1:17" ht="14.45" customHeight="1" x14ac:dyDescent="0.2">
      <c r="A10" s="19" t="s">
        <v>38</v>
      </c>
      <c r="B10" s="55">
        <v>649.53943689999994</v>
      </c>
      <c r="C10" s="56">
        <v>54.128286408333331</v>
      </c>
      <c r="D10" s="56">
        <v>48.698029999999996</v>
      </c>
      <c r="E10" s="56">
        <v>41.139360000000003</v>
      </c>
      <c r="F10" s="56">
        <v>52.423000000000002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142.26039</v>
      </c>
      <c r="Q10" s="185">
        <v>0.21901732507413826</v>
      </c>
    </row>
    <row r="11" spans="1:17" ht="14.45" customHeight="1" x14ac:dyDescent="0.2">
      <c r="A11" s="19" t="s">
        <v>39</v>
      </c>
      <c r="B11" s="55">
        <v>834.83986069999992</v>
      </c>
      <c r="C11" s="56">
        <v>69.569988391666655</v>
      </c>
      <c r="D11" s="56">
        <v>56.182010000000005</v>
      </c>
      <c r="E11" s="56">
        <v>59.617660000000001</v>
      </c>
      <c r="F11" s="56">
        <v>66.986509999999996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182.78618</v>
      </c>
      <c r="Q11" s="185">
        <v>0.21894759534689287</v>
      </c>
    </row>
    <row r="12" spans="1:17" ht="14.45" customHeight="1" x14ac:dyDescent="0.2">
      <c r="A12" s="19" t="s">
        <v>40</v>
      </c>
      <c r="B12" s="55">
        <v>771.39431360000003</v>
      </c>
      <c r="C12" s="56">
        <v>64.282859466666665</v>
      </c>
      <c r="D12" s="56">
        <v>10.642190000000001</v>
      </c>
      <c r="E12" s="56">
        <v>72.107749999999996</v>
      </c>
      <c r="F12" s="56">
        <v>26.812799999999999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109.56273999999999</v>
      </c>
      <c r="Q12" s="185">
        <v>0.14203208147683186</v>
      </c>
    </row>
    <row r="13" spans="1:17" ht="14.45" customHeight="1" x14ac:dyDescent="0.2">
      <c r="A13" s="19" t="s">
        <v>41</v>
      </c>
      <c r="B13" s="55">
        <v>766.00000069999999</v>
      </c>
      <c r="C13" s="56">
        <v>63.833333391666663</v>
      </c>
      <c r="D13" s="56">
        <v>88.39331</v>
      </c>
      <c r="E13" s="56">
        <v>70.191100000000006</v>
      </c>
      <c r="F13" s="56">
        <v>53.374449999999996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211.95885999999999</v>
      </c>
      <c r="Q13" s="185">
        <v>0.27670869426410433</v>
      </c>
    </row>
    <row r="14" spans="1:17" ht="14.45" customHeight="1" x14ac:dyDescent="0.2">
      <c r="A14" s="19" t="s">
        <v>42</v>
      </c>
      <c r="B14" s="55">
        <v>2329.2586219</v>
      </c>
      <c r="C14" s="56">
        <v>194.10488515833333</v>
      </c>
      <c r="D14" s="56">
        <v>260.83499999999998</v>
      </c>
      <c r="E14" s="56">
        <v>236.21</v>
      </c>
      <c r="F14" s="56">
        <v>234.386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731.43099999999993</v>
      </c>
      <c r="Q14" s="185">
        <v>0.31401880114255593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4341.6514323000001</v>
      </c>
      <c r="C17" s="56">
        <v>361.80428602500001</v>
      </c>
      <c r="D17" s="56">
        <v>234.58010999999999</v>
      </c>
      <c r="E17" s="56">
        <v>46.933999999999997</v>
      </c>
      <c r="F17" s="56">
        <v>96.181839999999994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377.69594999999993</v>
      </c>
      <c r="Q17" s="185">
        <v>8.6993614270852365E-2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</v>
      </c>
      <c r="Q18" s="185" t="s">
        <v>329</v>
      </c>
    </row>
    <row r="19" spans="1:17" ht="14.45" customHeight="1" x14ac:dyDescent="0.2">
      <c r="A19" s="19" t="s">
        <v>47</v>
      </c>
      <c r="B19" s="55">
        <v>6005.0502381999995</v>
      </c>
      <c r="C19" s="56">
        <v>500.42085318333329</v>
      </c>
      <c r="D19" s="56">
        <v>513.58127999999999</v>
      </c>
      <c r="E19" s="56">
        <v>406.83454</v>
      </c>
      <c r="F19" s="56">
        <v>460.91811000000001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1381.33393</v>
      </c>
      <c r="Q19" s="185">
        <v>0.2300287050411175</v>
      </c>
    </row>
    <row r="20" spans="1:17" ht="14.45" customHeight="1" x14ac:dyDescent="0.2">
      <c r="A20" s="19" t="s">
        <v>48</v>
      </c>
      <c r="B20" s="55">
        <v>118267.62886529999</v>
      </c>
      <c r="C20" s="56">
        <v>9855.6357387749995</v>
      </c>
      <c r="D20" s="56">
        <v>8869.2687899999983</v>
      </c>
      <c r="E20" s="56">
        <v>8563.7438099999999</v>
      </c>
      <c r="F20" s="56">
        <v>8455.8449899999996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25888.85759</v>
      </c>
      <c r="Q20" s="185">
        <v>0.21890062258275184</v>
      </c>
    </row>
    <row r="21" spans="1:17" ht="14.45" customHeight="1" x14ac:dyDescent="0.2">
      <c r="A21" s="20" t="s">
        <v>49</v>
      </c>
      <c r="B21" s="55">
        <v>6017.3836523999998</v>
      </c>
      <c r="C21" s="56">
        <v>501.44863770000001</v>
      </c>
      <c r="D21" s="56">
        <v>431.52030999999999</v>
      </c>
      <c r="E21" s="56">
        <v>428.26643000000001</v>
      </c>
      <c r="F21" s="56">
        <v>428.26643000000001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1288.0531700000001</v>
      </c>
      <c r="Q21" s="185">
        <v>0.21405535103055418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65.100059999999999</v>
      </c>
      <c r="E22" s="56">
        <v>19.637720000000002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84.737780000000001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9.8953023552894592E-10</v>
      </c>
      <c r="C24" s="56">
        <v>8.2460852960745498E-11</v>
      </c>
      <c r="D24" s="56">
        <v>1.2800000004062895E-3</v>
      </c>
      <c r="E24" s="56">
        <v>0.13155000000006112</v>
      </c>
      <c r="F24" s="56">
        <v>0.23071000000163622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0.36354000000210362</v>
      </c>
      <c r="Q24" s="185">
        <v>367386449.59926468</v>
      </c>
    </row>
    <row r="25" spans="1:17" ht="14.45" customHeight="1" x14ac:dyDescent="0.2">
      <c r="A25" s="21" t="s">
        <v>53</v>
      </c>
      <c r="B25" s="58">
        <v>200002.16113310098</v>
      </c>
      <c r="C25" s="59">
        <v>16666.846761091747</v>
      </c>
      <c r="D25" s="59">
        <v>15365.08167</v>
      </c>
      <c r="E25" s="59">
        <v>14572.30314</v>
      </c>
      <c r="F25" s="59">
        <v>15910.47651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45847.861319999996</v>
      </c>
      <c r="Q25" s="186">
        <v>0.22923682954349853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1267.58502</v>
      </c>
      <c r="E26" s="56">
        <v>1105.2584999999999</v>
      </c>
      <c r="F26" s="56">
        <v>1240.75459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3613.5981099999999</v>
      </c>
      <c r="Q26" s="185" t="s">
        <v>329</v>
      </c>
    </row>
    <row r="27" spans="1:17" ht="14.45" customHeight="1" x14ac:dyDescent="0.2">
      <c r="A27" s="22" t="s">
        <v>55</v>
      </c>
      <c r="B27" s="58">
        <v>200002.16113310098</v>
      </c>
      <c r="C27" s="59">
        <v>16666.846761091747</v>
      </c>
      <c r="D27" s="59">
        <v>16632.666689999998</v>
      </c>
      <c r="E27" s="59">
        <v>15677.56164</v>
      </c>
      <c r="F27" s="59">
        <v>17151.231100000001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49461.459430000003</v>
      </c>
      <c r="Q27" s="186">
        <v>0.24730462485894597</v>
      </c>
    </row>
    <row r="28" spans="1:17" ht="14.45" customHeight="1" x14ac:dyDescent="0.2">
      <c r="A28" s="20" t="s">
        <v>56</v>
      </c>
      <c r="B28" s="55">
        <v>0.67621830000000005</v>
      </c>
      <c r="C28" s="56">
        <v>5.6351525000000006E-2</v>
      </c>
      <c r="D28" s="56">
        <v>0</v>
      </c>
      <c r="E28" s="56">
        <v>4.9590000000000002E-2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4.9590000000000002E-2</v>
      </c>
      <c r="Q28" s="185">
        <v>7.3334306391885581E-2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AF22C993-D09C-4181-93C2-C6D7306A57A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-196490.49277560099</v>
      </c>
      <c r="C6" s="707">
        <v>-7226.1418600000197</v>
      </c>
      <c r="D6" s="707">
        <v>189264.35091560095</v>
      </c>
      <c r="E6" s="708">
        <v>3.6776038158001498E-2</v>
      </c>
      <c r="F6" s="706">
        <v>28910.731702199999</v>
      </c>
      <c r="G6" s="707">
        <v>7227.6829255499997</v>
      </c>
      <c r="H6" s="707">
        <v>-907.7944200000029</v>
      </c>
      <c r="I6" s="707">
        <v>-185.97724000000298</v>
      </c>
      <c r="J6" s="707">
        <v>-7413.6601655500026</v>
      </c>
      <c r="K6" s="709">
        <v>-6.43280986160066E-3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196631.39219120101</v>
      </c>
      <c r="C7" s="707">
        <v>198536.32981999998</v>
      </c>
      <c r="D7" s="707">
        <v>1904.9376287989726</v>
      </c>
      <c r="E7" s="708">
        <v>1.0096878611678985</v>
      </c>
      <c r="F7" s="706">
        <v>200002.16113310098</v>
      </c>
      <c r="G7" s="707">
        <v>50000.540283275244</v>
      </c>
      <c r="H7" s="707">
        <v>15910.47651</v>
      </c>
      <c r="I7" s="707">
        <v>45847.861320000004</v>
      </c>
      <c r="J7" s="707">
        <v>-4152.6789632752407</v>
      </c>
      <c r="K7" s="709">
        <v>0.22923682954349858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74160.892594500008</v>
      </c>
      <c r="C8" s="707">
        <v>71022.565399999905</v>
      </c>
      <c r="D8" s="707">
        <v>-3138.3271945001034</v>
      </c>
      <c r="E8" s="708">
        <v>0.95768218147454109</v>
      </c>
      <c r="F8" s="706">
        <v>65370.446944899995</v>
      </c>
      <c r="G8" s="707">
        <v>16342.611736224997</v>
      </c>
      <c r="H8" s="707">
        <v>6469.0356400000001</v>
      </c>
      <c r="I8" s="707">
        <v>16826.953399999999</v>
      </c>
      <c r="J8" s="707">
        <v>484.34166377500151</v>
      </c>
      <c r="K8" s="709">
        <v>0.25740918391124429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71844.057271900005</v>
      </c>
      <c r="C9" s="707">
        <v>68772.972399999897</v>
      </c>
      <c r="D9" s="707">
        <v>-3071.0848719001078</v>
      </c>
      <c r="E9" s="708">
        <v>0.95725345994481736</v>
      </c>
      <c r="F9" s="706">
        <v>63041.188323000002</v>
      </c>
      <c r="G9" s="707">
        <v>15760.297080749999</v>
      </c>
      <c r="H9" s="707">
        <v>6234.6496399999996</v>
      </c>
      <c r="I9" s="707">
        <v>16095.5224</v>
      </c>
      <c r="J9" s="707">
        <v>335.22531925000112</v>
      </c>
      <c r="K9" s="709">
        <v>0.25531756028348368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1.16E-3</v>
      </c>
      <c r="D10" s="707">
        <v>1.16E-3</v>
      </c>
      <c r="E10" s="708">
        <v>0</v>
      </c>
      <c r="F10" s="706">
        <v>0</v>
      </c>
      <c r="G10" s="707">
        <v>0</v>
      </c>
      <c r="H10" s="707">
        <v>1.2099999999999999E-3</v>
      </c>
      <c r="I10" s="707">
        <v>2.0400000000000001E-3</v>
      </c>
      <c r="J10" s="707">
        <v>2.0400000000000001E-3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1.16E-3</v>
      </c>
      <c r="D11" s="707">
        <v>1.16E-3</v>
      </c>
      <c r="E11" s="708">
        <v>0</v>
      </c>
      <c r="F11" s="706">
        <v>0</v>
      </c>
      <c r="G11" s="707">
        <v>0</v>
      </c>
      <c r="H11" s="707">
        <v>1.2099999999999999E-3</v>
      </c>
      <c r="I11" s="707">
        <v>2.0400000000000001E-3</v>
      </c>
      <c r="J11" s="707">
        <v>2.0400000000000001E-3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8764.8280804999995</v>
      </c>
      <c r="C12" s="707">
        <v>7812.0987699999996</v>
      </c>
      <c r="D12" s="707">
        <v>-952.72931049999988</v>
      </c>
      <c r="E12" s="708">
        <v>0.89130085590387864</v>
      </c>
      <c r="F12" s="706">
        <v>0</v>
      </c>
      <c r="G12" s="707">
        <v>0</v>
      </c>
      <c r="H12" s="707">
        <v>580.44524999999999</v>
      </c>
      <c r="I12" s="707">
        <v>1114.2349999999999</v>
      </c>
      <c r="J12" s="707">
        <v>1114.2349999999999</v>
      </c>
      <c r="K12" s="709">
        <v>0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8764.8280804999995</v>
      </c>
      <c r="C13" s="707">
        <v>7812.0987699999996</v>
      </c>
      <c r="D13" s="707">
        <v>-952.72931049999988</v>
      </c>
      <c r="E13" s="708">
        <v>0.89130085590387864</v>
      </c>
      <c r="F13" s="706">
        <v>0</v>
      </c>
      <c r="G13" s="707">
        <v>0</v>
      </c>
      <c r="H13" s="707">
        <v>580.44524999999999</v>
      </c>
      <c r="I13" s="707">
        <v>1114.2349999999999</v>
      </c>
      <c r="J13" s="707">
        <v>1114.2349999999999</v>
      </c>
      <c r="K13" s="709">
        <v>0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11100.000000099999</v>
      </c>
      <c r="C14" s="707">
        <v>10933.36807</v>
      </c>
      <c r="D14" s="707">
        <v>-166.6319300999985</v>
      </c>
      <c r="E14" s="708">
        <v>0.98498811440554079</v>
      </c>
      <c r="F14" s="706">
        <v>11099.999999500002</v>
      </c>
      <c r="G14" s="707">
        <v>2774.9999998750004</v>
      </c>
      <c r="H14" s="707">
        <v>1066.15553</v>
      </c>
      <c r="I14" s="707">
        <v>2875.3391000000001</v>
      </c>
      <c r="J14" s="707">
        <v>100.33910012499973</v>
      </c>
      <c r="K14" s="709">
        <v>0.25903955857022698</v>
      </c>
      <c r="L14" s="270"/>
      <c r="M14" s="705" t="str">
        <f t="shared" si="0"/>
        <v>X</v>
      </c>
    </row>
    <row r="15" spans="1:13" ht="14.45" customHeight="1" x14ac:dyDescent="0.2">
      <c r="A15" s="710" t="s">
        <v>339</v>
      </c>
      <c r="B15" s="706">
        <v>7900.0000000999999</v>
      </c>
      <c r="C15" s="707">
        <v>7357.0286999999998</v>
      </c>
      <c r="D15" s="707">
        <v>-542.97130010000001</v>
      </c>
      <c r="E15" s="708">
        <v>0.93126945568441433</v>
      </c>
      <c r="F15" s="706">
        <v>7850</v>
      </c>
      <c r="G15" s="707">
        <v>1962.5</v>
      </c>
      <c r="H15" s="707">
        <v>643.07789000000002</v>
      </c>
      <c r="I15" s="707">
        <v>1856.3181100000002</v>
      </c>
      <c r="J15" s="707">
        <v>-106.18188999999984</v>
      </c>
      <c r="K15" s="709">
        <v>0.23647364458598727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430.00000019999999</v>
      </c>
      <c r="C16" s="707">
        <v>477.08979999999997</v>
      </c>
      <c r="D16" s="707">
        <v>47.08979979999998</v>
      </c>
      <c r="E16" s="708">
        <v>1.1095111622746459</v>
      </c>
      <c r="F16" s="706">
        <v>450</v>
      </c>
      <c r="G16" s="707">
        <v>112.5</v>
      </c>
      <c r="H16" s="707">
        <v>76.703490000000002</v>
      </c>
      <c r="I16" s="707">
        <v>185.07818</v>
      </c>
      <c r="J16" s="707">
        <v>72.578180000000003</v>
      </c>
      <c r="K16" s="709">
        <v>0.41128484444444446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89.999999800000012</v>
      </c>
      <c r="C17" s="707">
        <v>95.15231</v>
      </c>
      <c r="D17" s="707">
        <v>5.1523101999999881</v>
      </c>
      <c r="E17" s="708">
        <v>1.0572478912383285</v>
      </c>
      <c r="F17" s="706">
        <v>89.999999800000012</v>
      </c>
      <c r="G17" s="707">
        <v>22.499999950000003</v>
      </c>
      <c r="H17" s="707">
        <v>15.89748</v>
      </c>
      <c r="I17" s="707">
        <v>53.963970000000003</v>
      </c>
      <c r="J17" s="707">
        <v>31.46397005</v>
      </c>
      <c r="K17" s="709">
        <v>0.59959966799911035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5</v>
      </c>
      <c r="C18" s="707">
        <v>0</v>
      </c>
      <c r="D18" s="707">
        <v>-5</v>
      </c>
      <c r="E18" s="708">
        <v>0</v>
      </c>
      <c r="F18" s="706">
        <v>5</v>
      </c>
      <c r="G18" s="707">
        <v>1.25</v>
      </c>
      <c r="H18" s="707">
        <v>0</v>
      </c>
      <c r="I18" s="707">
        <v>0</v>
      </c>
      <c r="J18" s="707">
        <v>-1.25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1875.0000001000001</v>
      </c>
      <c r="C19" s="707">
        <v>1678.4853700000001</v>
      </c>
      <c r="D19" s="707">
        <v>-196.51463009999998</v>
      </c>
      <c r="E19" s="708">
        <v>0.89519219728558974</v>
      </c>
      <c r="F19" s="706">
        <v>1700</v>
      </c>
      <c r="G19" s="707">
        <v>425</v>
      </c>
      <c r="H19" s="707">
        <v>128.09016</v>
      </c>
      <c r="I19" s="707">
        <v>306.38605000000001</v>
      </c>
      <c r="J19" s="707">
        <v>-118.61394999999999</v>
      </c>
      <c r="K19" s="709">
        <v>0.18022708823529413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100.00000019999999</v>
      </c>
      <c r="C20" s="707">
        <v>440.97416999999996</v>
      </c>
      <c r="D20" s="707">
        <v>340.97416979999997</v>
      </c>
      <c r="E20" s="708">
        <v>4.4097416911805167</v>
      </c>
      <c r="F20" s="706">
        <v>199.99999990000001</v>
      </c>
      <c r="G20" s="707">
        <v>49.999999975000001</v>
      </c>
      <c r="H20" s="707">
        <v>65.735280000000003</v>
      </c>
      <c r="I20" s="707">
        <v>126.90561</v>
      </c>
      <c r="J20" s="707">
        <v>76.905610024999987</v>
      </c>
      <c r="K20" s="709">
        <v>0.634528050317264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10</v>
      </c>
      <c r="C21" s="707">
        <v>21.073720000000002</v>
      </c>
      <c r="D21" s="707">
        <v>11.073720000000002</v>
      </c>
      <c r="E21" s="708">
        <v>2.1073720000000002</v>
      </c>
      <c r="F21" s="706">
        <v>10</v>
      </c>
      <c r="G21" s="707">
        <v>2.5</v>
      </c>
      <c r="H21" s="707">
        <v>0</v>
      </c>
      <c r="I21" s="707">
        <v>0</v>
      </c>
      <c r="J21" s="707">
        <v>-2.5</v>
      </c>
      <c r="K21" s="709">
        <v>0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436.99999980000001</v>
      </c>
      <c r="C22" s="707">
        <v>496.77439000000004</v>
      </c>
      <c r="D22" s="707">
        <v>59.774390200000028</v>
      </c>
      <c r="E22" s="708">
        <v>1.1367835016644319</v>
      </c>
      <c r="F22" s="706">
        <v>474.99999980000001</v>
      </c>
      <c r="G22" s="707">
        <v>118.74999995</v>
      </c>
      <c r="H22" s="707">
        <v>73.74494</v>
      </c>
      <c r="I22" s="707">
        <v>181.40362999999999</v>
      </c>
      <c r="J22" s="707">
        <v>62.65363004999999</v>
      </c>
      <c r="K22" s="709">
        <v>0.38190237910816938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17</v>
      </c>
      <c r="C23" s="707">
        <v>54.237279999999998</v>
      </c>
      <c r="D23" s="707">
        <v>37.237279999999998</v>
      </c>
      <c r="E23" s="708">
        <v>3.1904282352941173</v>
      </c>
      <c r="F23" s="706">
        <v>19.999999800000001</v>
      </c>
      <c r="G23" s="707">
        <v>4.9999999500000003</v>
      </c>
      <c r="H23" s="707">
        <v>1.595</v>
      </c>
      <c r="I23" s="707">
        <v>23.828200000000002</v>
      </c>
      <c r="J23" s="707">
        <v>18.828200050000003</v>
      </c>
      <c r="K23" s="709">
        <v>1.1914100119141002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235.99999990000001</v>
      </c>
      <c r="C24" s="707">
        <v>312.55233000000004</v>
      </c>
      <c r="D24" s="707">
        <v>76.552330100000034</v>
      </c>
      <c r="E24" s="708">
        <v>1.3243742802221927</v>
      </c>
      <c r="F24" s="706">
        <v>300.00000019999999</v>
      </c>
      <c r="G24" s="707">
        <v>75.000000049999997</v>
      </c>
      <c r="H24" s="707">
        <v>61.31129</v>
      </c>
      <c r="I24" s="707">
        <v>141.45535000000001</v>
      </c>
      <c r="J24" s="707">
        <v>66.455349950000013</v>
      </c>
      <c r="K24" s="709">
        <v>0.47151783301898814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5974.1610994999992</v>
      </c>
      <c r="C25" s="707">
        <v>5177.46</v>
      </c>
      <c r="D25" s="707">
        <v>-796.70109949999915</v>
      </c>
      <c r="E25" s="708">
        <v>0.86664218017711669</v>
      </c>
      <c r="F25" s="706">
        <v>5619.4147122999993</v>
      </c>
      <c r="G25" s="707">
        <v>1404.8536780749998</v>
      </c>
      <c r="H25" s="707">
        <v>560.71</v>
      </c>
      <c r="I25" s="707">
        <v>1317.89</v>
      </c>
      <c r="J25" s="707">
        <v>-86.963678074999734</v>
      </c>
      <c r="K25" s="709">
        <v>0.23452442424570477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5353.1462405000002</v>
      </c>
      <c r="C26" s="707">
        <v>4519.79</v>
      </c>
      <c r="D26" s="707">
        <v>-833.35624050000024</v>
      </c>
      <c r="E26" s="708">
        <v>0.84432402870014589</v>
      </c>
      <c r="F26" s="706">
        <v>5063.1989855000002</v>
      </c>
      <c r="G26" s="707">
        <v>1265.799746375</v>
      </c>
      <c r="H26" s="707">
        <v>488.99</v>
      </c>
      <c r="I26" s="707">
        <v>1174.42</v>
      </c>
      <c r="J26" s="707">
        <v>-91.379746374999968</v>
      </c>
      <c r="K26" s="709">
        <v>0.23195217161389597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621.014859</v>
      </c>
      <c r="C27" s="707">
        <v>657.67</v>
      </c>
      <c r="D27" s="707">
        <v>36.655140999999958</v>
      </c>
      <c r="E27" s="708">
        <v>1.0590245796357023</v>
      </c>
      <c r="F27" s="706">
        <v>556.21572679999997</v>
      </c>
      <c r="G27" s="707">
        <v>139.05393169999999</v>
      </c>
      <c r="H27" s="707">
        <v>71.72</v>
      </c>
      <c r="I27" s="707">
        <v>143.47</v>
      </c>
      <c r="J27" s="707">
        <v>4.4160683000000063</v>
      </c>
      <c r="K27" s="709">
        <v>0.25793948838053604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43300</v>
      </c>
      <c r="C28" s="707">
        <v>41447.262659999993</v>
      </c>
      <c r="D28" s="707">
        <v>-1852.737340000007</v>
      </c>
      <c r="E28" s="708">
        <v>0.95721160877598133</v>
      </c>
      <c r="F28" s="706">
        <v>43299.999999300002</v>
      </c>
      <c r="G28" s="707">
        <v>10824.999999825</v>
      </c>
      <c r="H28" s="707">
        <v>3827.74089</v>
      </c>
      <c r="I28" s="707">
        <v>10141.356089999999</v>
      </c>
      <c r="J28" s="707">
        <v>-683.64390982500117</v>
      </c>
      <c r="K28" s="709">
        <v>0.23421145704766622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2300</v>
      </c>
      <c r="C29" s="707">
        <v>2170.3892400000004</v>
      </c>
      <c r="D29" s="707">
        <v>-129.61075999999957</v>
      </c>
      <c r="E29" s="708">
        <v>0.9436474956521741</v>
      </c>
      <c r="F29" s="706">
        <v>2300</v>
      </c>
      <c r="G29" s="707">
        <v>575</v>
      </c>
      <c r="H29" s="707">
        <v>48.471350000000001</v>
      </c>
      <c r="I29" s="707">
        <v>276.90732000000003</v>
      </c>
      <c r="J29" s="707">
        <v>-298.09267999999997</v>
      </c>
      <c r="K29" s="709">
        <v>0.12039448695652175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1200</v>
      </c>
      <c r="C30" s="707">
        <v>1150.0564199999999</v>
      </c>
      <c r="D30" s="707">
        <v>-49.943580000000111</v>
      </c>
      <c r="E30" s="708">
        <v>0.95838034999999988</v>
      </c>
      <c r="F30" s="706">
        <v>1200</v>
      </c>
      <c r="G30" s="707">
        <v>300</v>
      </c>
      <c r="H30" s="707">
        <v>36.649349999999998</v>
      </c>
      <c r="I30" s="707">
        <v>86.691079999999999</v>
      </c>
      <c r="J30" s="707">
        <v>-213.30892</v>
      </c>
      <c r="K30" s="709">
        <v>7.224256666666666E-2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1000.0000002</v>
      </c>
      <c r="C31" s="707">
        <v>997.66324999999995</v>
      </c>
      <c r="D31" s="707">
        <v>-2.3367502000000968</v>
      </c>
      <c r="E31" s="708">
        <v>0.99766324980046728</v>
      </c>
      <c r="F31" s="706">
        <v>1000.0000002</v>
      </c>
      <c r="G31" s="707">
        <v>250.00000005000001</v>
      </c>
      <c r="H31" s="707">
        <v>43.368379999999995</v>
      </c>
      <c r="I31" s="707">
        <v>164.31256999999999</v>
      </c>
      <c r="J31" s="707">
        <v>-85.687430050000017</v>
      </c>
      <c r="K31" s="709">
        <v>0.16431256996713747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0.99999990000000005</v>
      </c>
      <c r="C32" s="707">
        <v>0.50673999999999997</v>
      </c>
      <c r="D32" s="707">
        <v>-0.49325990000000008</v>
      </c>
      <c r="E32" s="708">
        <v>0.50674005067400496</v>
      </c>
      <c r="F32" s="706">
        <v>0.99999990000000005</v>
      </c>
      <c r="G32" s="707">
        <v>0.24999997499999999</v>
      </c>
      <c r="H32" s="707">
        <v>0</v>
      </c>
      <c r="I32" s="707">
        <v>0.40026999999999996</v>
      </c>
      <c r="J32" s="707">
        <v>0.15027002499999997</v>
      </c>
      <c r="K32" s="709">
        <v>0.40027004002700395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1300</v>
      </c>
      <c r="C33" s="707">
        <v>1585.2593300000001</v>
      </c>
      <c r="D33" s="707">
        <v>285.25933000000009</v>
      </c>
      <c r="E33" s="708">
        <v>1.2194302538461539</v>
      </c>
      <c r="F33" s="706">
        <v>1350</v>
      </c>
      <c r="G33" s="707">
        <v>337.5</v>
      </c>
      <c r="H33" s="707">
        <v>147.59672</v>
      </c>
      <c r="I33" s="707">
        <v>393.85581000000002</v>
      </c>
      <c r="J33" s="707">
        <v>56.355810000000019</v>
      </c>
      <c r="K33" s="709">
        <v>0.29174504444444443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26516</v>
      </c>
      <c r="C34" s="707">
        <v>25092.41043</v>
      </c>
      <c r="D34" s="707">
        <v>-1423.5895700000001</v>
      </c>
      <c r="E34" s="708">
        <v>0.94631205423140741</v>
      </c>
      <c r="F34" s="706">
        <v>26489.999999899999</v>
      </c>
      <c r="G34" s="707">
        <v>6622.4999999749998</v>
      </c>
      <c r="H34" s="707">
        <v>2778.5825</v>
      </c>
      <c r="I34" s="707">
        <v>6687.97282</v>
      </c>
      <c r="J34" s="707">
        <v>65.472820025000146</v>
      </c>
      <c r="K34" s="709">
        <v>0.25247160513496592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3.9999998999999997</v>
      </c>
      <c r="C35" s="707">
        <v>2.2143000000000002</v>
      </c>
      <c r="D35" s="707">
        <v>-1.7856998999999996</v>
      </c>
      <c r="E35" s="708">
        <v>0.55357501383937546</v>
      </c>
      <c r="F35" s="706">
        <v>3.9999998999999997</v>
      </c>
      <c r="G35" s="707">
        <v>0.99999997499999993</v>
      </c>
      <c r="H35" s="707">
        <v>0</v>
      </c>
      <c r="I35" s="707">
        <v>1.47621</v>
      </c>
      <c r="J35" s="707">
        <v>0.47621002500000009</v>
      </c>
      <c r="K35" s="709">
        <v>0.36905250922631277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1900</v>
      </c>
      <c r="C36" s="707">
        <v>1588.5226599999999</v>
      </c>
      <c r="D36" s="707">
        <v>-311.47734000000014</v>
      </c>
      <c r="E36" s="708">
        <v>0.83606455789473677</v>
      </c>
      <c r="F36" s="706">
        <v>1900</v>
      </c>
      <c r="G36" s="707">
        <v>475</v>
      </c>
      <c r="H36" s="707">
        <v>115.31657000000001</v>
      </c>
      <c r="I36" s="707">
        <v>420.97967</v>
      </c>
      <c r="J36" s="707">
        <v>-54.020330000000001</v>
      </c>
      <c r="K36" s="709">
        <v>0.22156824736842104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2300</v>
      </c>
      <c r="C37" s="707">
        <v>2313.0569100000002</v>
      </c>
      <c r="D37" s="707">
        <v>13.056910000000244</v>
      </c>
      <c r="E37" s="708">
        <v>1.0056769173913045</v>
      </c>
      <c r="F37" s="706">
        <v>2299.9999999000001</v>
      </c>
      <c r="G37" s="707">
        <v>574.99999997500004</v>
      </c>
      <c r="H37" s="707">
        <v>144.98045000000002</v>
      </c>
      <c r="I37" s="707">
        <v>493.16265999999996</v>
      </c>
      <c r="J37" s="707">
        <v>-81.837339975000077</v>
      </c>
      <c r="K37" s="709">
        <v>0.21441854783540948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55.000000099999994</v>
      </c>
      <c r="C38" s="707">
        <v>56.935099999999998</v>
      </c>
      <c r="D38" s="707">
        <v>1.9350999000000044</v>
      </c>
      <c r="E38" s="708">
        <v>1.0351836344814844</v>
      </c>
      <c r="F38" s="706">
        <v>55.000000099999994</v>
      </c>
      <c r="G38" s="707">
        <v>13.750000024999999</v>
      </c>
      <c r="H38" s="707">
        <v>3.891</v>
      </c>
      <c r="I38" s="707">
        <v>14.454000000000001</v>
      </c>
      <c r="J38" s="707">
        <v>0.70399997500000211</v>
      </c>
      <c r="K38" s="709">
        <v>0.26279999952218186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299.99999989999998</v>
      </c>
      <c r="C39" s="707">
        <v>410.91588000000002</v>
      </c>
      <c r="D39" s="707">
        <v>110.91588010000004</v>
      </c>
      <c r="E39" s="708">
        <v>1.3697196004565733</v>
      </c>
      <c r="F39" s="706">
        <v>399.99999989999998</v>
      </c>
      <c r="G39" s="707">
        <v>99.999999974999994</v>
      </c>
      <c r="H39" s="707">
        <v>80.506450000000001</v>
      </c>
      <c r="I39" s="707">
        <v>291.14795000000004</v>
      </c>
      <c r="J39" s="707">
        <v>191.14795002500006</v>
      </c>
      <c r="K39" s="709">
        <v>0.72786987518196755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3847.0000002000002</v>
      </c>
      <c r="C40" s="707">
        <v>3293.7156600000003</v>
      </c>
      <c r="D40" s="707">
        <v>-553.28434019999986</v>
      </c>
      <c r="E40" s="708">
        <v>0.85617771245873786</v>
      </c>
      <c r="F40" s="706">
        <v>3399.9999999000001</v>
      </c>
      <c r="G40" s="707">
        <v>849.99999997500004</v>
      </c>
      <c r="H40" s="707">
        <v>176.24499</v>
      </c>
      <c r="I40" s="707">
        <v>509.88441</v>
      </c>
      <c r="J40" s="707">
        <v>-340.11558997500003</v>
      </c>
      <c r="K40" s="709">
        <v>0.14996600294558723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799.99999969999999</v>
      </c>
      <c r="C41" s="707">
        <v>850.36764000000005</v>
      </c>
      <c r="D41" s="707">
        <v>50.367640300000062</v>
      </c>
      <c r="E41" s="708">
        <v>1.06295955039861</v>
      </c>
      <c r="F41" s="706">
        <v>799.99999969999999</v>
      </c>
      <c r="G41" s="707">
        <v>199.999999925</v>
      </c>
      <c r="H41" s="707">
        <v>58.088639999999998</v>
      </c>
      <c r="I41" s="707">
        <v>190.66935999999998</v>
      </c>
      <c r="J41" s="707">
        <v>-9.330639925000014</v>
      </c>
      <c r="K41" s="709">
        <v>0.23833670008937624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100</v>
      </c>
      <c r="C42" s="707">
        <v>235.93714000000003</v>
      </c>
      <c r="D42" s="707">
        <v>135.93714000000003</v>
      </c>
      <c r="E42" s="708">
        <v>2.3593714000000001</v>
      </c>
      <c r="F42" s="706">
        <v>100</v>
      </c>
      <c r="G42" s="707">
        <v>25</v>
      </c>
      <c r="H42" s="707">
        <v>12.84318</v>
      </c>
      <c r="I42" s="707">
        <v>20.207069999999998</v>
      </c>
      <c r="J42" s="707">
        <v>-4.7929300000000019</v>
      </c>
      <c r="K42" s="709">
        <v>0.20207069999999999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1677.0000001000001</v>
      </c>
      <c r="C43" s="707">
        <v>1689.6418999999999</v>
      </c>
      <c r="D43" s="707">
        <v>12.641899899999771</v>
      </c>
      <c r="E43" s="708">
        <v>1.0075384018480893</v>
      </c>
      <c r="F43" s="706">
        <v>1999.9999998999999</v>
      </c>
      <c r="G43" s="707">
        <v>499.99999997499998</v>
      </c>
      <c r="H43" s="707">
        <v>160.80131</v>
      </c>
      <c r="I43" s="707">
        <v>568.83488999999997</v>
      </c>
      <c r="J43" s="707">
        <v>68.834890024999993</v>
      </c>
      <c r="K43" s="709">
        <v>0.28441744501422089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</v>
      </c>
      <c r="C44" s="707">
        <v>8.0133399999999995</v>
      </c>
      <c r="D44" s="707">
        <v>8.0133399999999995</v>
      </c>
      <c r="E44" s="708">
        <v>0</v>
      </c>
      <c r="F44" s="706">
        <v>0</v>
      </c>
      <c r="G44" s="707">
        <v>0</v>
      </c>
      <c r="H44" s="707">
        <v>0</v>
      </c>
      <c r="I44" s="707">
        <v>0</v>
      </c>
      <c r="J44" s="707">
        <v>0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0</v>
      </c>
      <c r="C45" s="707">
        <v>1.65672</v>
      </c>
      <c r="D45" s="707">
        <v>1.65672</v>
      </c>
      <c r="E45" s="708">
        <v>0</v>
      </c>
      <c r="F45" s="706">
        <v>0</v>
      </c>
      <c r="G45" s="707">
        <v>0</v>
      </c>
      <c r="H45" s="707">
        <v>0</v>
      </c>
      <c r="I45" s="707">
        <v>0</v>
      </c>
      <c r="J45" s="707">
        <v>0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0</v>
      </c>
      <c r="C46" s="707">
        <v>0</v>
      </c>
      <c r="D46" s="707">
        <v>0</v>
      </c>
      <c r="E46" s="708">
        <v>0</v>
      </c>
      <c r="F46" s="706">
        <v>0</v>
      </c>
      <c r="G46" s="707">
        <v>0</v>
      </c>
      <c r="H46" s="707">
        <v>20.399999999999999</v>
      </c>
      <c r="I46" s="707">
        <v>20.399999999999999</v>
      </c>
      <c r="J46" s="707">
        <v>20.399999999999999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616.00696810000011</v>
      </c>
      <c r="C47" s="707">
        <v>599.67372999999998</v>
      </c>
      <c r="D47" s="707">
        <v>-16.333238100000131</v>
      </c>
      <c r="E47" s="708">
        <v>0.9734853030147077</v>
      </c>
      <c r="F47" s="706">
        <v>649.53943689999994</v>
      </c>
      <c r="G47" s="707">
        <v>162.38485922499999</v>
      </c>
      <c r="H47" s="707">
        <v>52.423000000000002</v>
      </c>
      <c r="I47" s="707">
        <v>142.26039</v>
      </c>
      <c r="J47" s="707">
        <v>-20.124469224999984</v>
      </c>
      <c r="K47" s="709">
        <v>0.21901732507413826</v>
      </c>
      <c r="L47" s="270"/>
      <c r="M47" s="705" t="str">
        <f t="shared" si="0"/>
        <v>X</v>
      </c>
    </row>
    <row r="48" spans="1:13" ht="14.45" customHeight="1" x14ac:dyDescent="0.2">
      <c r="A48" s="710" t="s">
        <v>372</v>
      </c>
      <c r="B48" s="706">
        <v>543.21829749999995</v>
      </c>
      <c r="C48" s="707">
        <v>545.72974999999997</v>
      </c>
      <c r="D48" s="707">
        <v>2.5114525000000185</v>
      </c>
      <c r="E48" s="708">
        <v>1.0046232840674885</v>
      </c>
      <c r="F48" s="706">
        <v>572.74371299999996</v>
      </c>
      <c r="G48" s="707">
        <v>143.18592824999999</v>
      </c>
      <c r="H48" s="707">
        <v>48.579509999999999</v>
      </c>
      <c r="I48" s="707">
        <v>128.71668</v>
      </c>
      <c r="J48" s="707">
        <v>-14.469248249999993</v>
      </c>
      <c r="K48" s="709">
        <v>0.22473695839590999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72.788670600000003</v>
      </c>
      <c r="C49" s="707">
        <v>53.943980000000003</v>
      </c>
      <c r="D49" s="707">
        <v>-18.8446906</v>
      </c>
      <c r="E49" s="708">
        <v>0.7411040695665625</v>
      </c>
      <c r="F49" s="706">
        <v>76.795723900000098</v>
      </c>
      <c r="G49" s="707">
        <v>19.198930975000025</v>
      </c>
      <c r="H49" s="707">
        <v>3.8434899999999996</v>
      </c>
      <c r="I49" s="707">
        <v>13.543709999999999</v>
      </c>
      <c r="J49" s="707">
        <v>-5.6552209750000255</v>
      </c>
      <c r="K49" s="709">
        <v>0.17636021007674857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799.0832825</v>
      </c>
      <c r="C50" s="707">
        <v>929.62651000000005</v>
      </c>
      <c r="D50" s="707">
        <v>130.54322750000006</v>
      </c>
      <c r="E50" s="708">
        <v>1.1633662352334346</v>
      </c>
      <c r="F50" s="706">
        <v>834.83986069999992</v>
      </c>
      <c r="G50" s="707">
        <v>208.70996517499998</v>
      </c>
      <c r="H50" s="707">
        <v>66.986509999999996</v>
      </c>
      <c r="I50" s="707">
        <v>182.78618</v>
      </c>
      <c r="J50" s="707">
        <v>-25.923785174999978</v>
      </c>
      <c r="K50" s="709">
        <v>0.21894759534689287</v>
      </c>
      <c r="L50" s="270"/>
      <c r="M50" s="705" t="str">
        <f t="shared" si="0"/>
        <v>X</v>
      </c>
    </row>
    <row r="51" spans="1:13" ht="14.45" customHeight="1" x14ac:dyDescent="0.2">
      <c r="A51" s="710" t="s">
        <v>375</v>
      </c>
      <c r="B51" s="706">
        <v>0</v>
      </c>
      <c r="C51" s="707">
        <v>31.343520000000002</v>
      </c>
      <c r="D51" s="707">
        <v>31.343520000000002</v>
      </c>
      <c r="E51" s="708">
        <v>0</v>
      </c>
      <c r="F51" s="706">
        <v>0</v>
      </c>
      <c r="G51" s="707">
        <v>0</v>
      </c>
      <c r="H51" s="707">
        <v>0</v>
      </c>
      <c r="I51" s="707">
        <v>-7.3205</v>
      </c>
      <c r="J51" s="707">
        <v>-7.3205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34.999999799999998</v>
      </c>
      <c r="C52" s="707">
        <v>34.211400000000005</v>
      </c>
      <c r="D52" s="707">
        <v>-0.78859979999999297</v>
      </c>
      <c r="E52" s="708">
        <v>0.97746857701410639</v>
      </c>
      <c r="F52" s="706">
        <v>34.999999799999998</v>
      </c>
      <c r="G52" s="707">
        <v>8.7499999499999994</v>
      </c>
      <c r="H52" s="707">
        <v>2.6865100000000002</v>
      </c>
      <c r="I52" s="707">
        <v>10.731719999999999</v>
      </c>
      <c r="J52" s="707">
        <v>1.9817200499999998</v>
      </c>
      <c r="K52" s="709">
        <v>0.30662057318068897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480.00000010000002</v>
      </c>
      <c r="C53" s="707">
        <v>532.07146999999998</v>
      </c>
      <c r="D53" s="707">
        <v>52.071469899999954</v>
      </c>
      <c r="E53" s="708">
        <v>1.1084822289357328</v>
      </c>
      <c r="F53" s="706">
        <v>490</v>
      </c>
      <c r="G53" s="707">
        <v>122.5</v>
      </c>
      <c r="H53" s="707">
        <v>33.620429999999999</v>
      </c>
      <c r="I53" s="707">
        <v>96.822539999999989</v>
      </c>
      <c r="J53" s="707">
        <v>-25.677460000000011</v>
      </c>
      <c r="K53" s="709">
        <v>0.19759702040816324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61.000000200000002</v>
      </c>
      <c r="C54" s="707">
        <v>54.570399999999999</v>
      </c>
      <c r="D54" s="707">
        <v>-6.429600200000003</v>
      </c>
      <c r="E54" s="708">
        <v>0.8945967183783714</v>
      </c>
      <c r="F54" s="706">
        <v>57.499999900000006</v>
      </c>
      <c r="G54" s="707">
        <v>14.374999975000001</v>
      </c>
      <c r="H54" s="707">
        <v>6.0359399999999992</v>
      </c>
      <c r="I54" s="707">
        <v>14.292669999999999</v>
      </c>
      <c r="J54" s="707">
        <v>-8.2329975000002165E-2</v>
      </c>
      <c r="K54" s="709">
        <v>0.24856817434533593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8.4046646999999997</v>
      </c>
      <c r="C55" s="707">
        <v>13.273879999999998</v>
      </c>
      <c r="D55" s="707">
        <v>4.8692152999999987</v>
      </c>
      <c r="E55" s="708">
        <v>1.5793467644223806</v>
      </c>
      <c r="F55" s="706">
        <v>9.2846473000000014</v>
      </c>
      <c r="G55" s="707">
        <v>2.3211618250000003</v>
      </c>
      <c r="H55" s="707">
        <v>1.0760000000000001</v>
      </c>
      <c r="I55" s="707">
        <v>1.798</v>
      </c>
      <c r="J55" s="707">
        <v>-0.5231618250000003</v>
      </c>
      <c r="K55" s="709">
        <v>0.19365302115461078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9.4918700000000005</v>
      </c>
      <c r="D56" s="707">
        <v>9.4918700000000005</v>
      </c>
      <c r="E56" s="708">
        <v>0</v>
      </c>
      <c r="F56" s="706">
        <v>0</v>
      </c>
      <c r="G56" s="707">
        <v>0</v>
      </c>
      <c r="H56" s="707">
        <v>1.0126500000000001</v>
      </c>
      <c r="I56" s="707">
        <v>1.7441</v>
      </c>
      <c r="J56" s="707">
        <v>1.7441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20.525419999999997</v>
      </c>
      <c r="D57" s="707">
        <v>20.525419999999997</v>
      </c>
      <c r="E57" s="708">
        <v>0</v>
      </c>
      <c r="F57" s="706">
        <v>0</v>
      </c>
      <c r="G57" s="707">
        <v>0</v>
      </c>
      <c r="H57" s="707">
        <v>4.7256400000000003</v>
      </c>
      <c r="I57" s="707">
        <v>10.295809999999999</v>
      </c>
      <c r="J57" s="707">
        <v>10.295809999999999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7.8956999999999997</v>
      </c>
      <c r="D58" s="707">
        <v>7.8956999999999997</v>
      </c>
      <c r="E58" s="708">
        <v>0</v>
      </c>
      <c r="F58" s="706">
        <v>0</v>
      </c>
      <c r="G58" s="707">
        <v>0</v>
      </c>
      <c r="H58" s="707">
        <v>0.18112999999999999</v>
      </c>
      <c r="I58" s="707">
        <v>2.5840700000000001</v>
      </c>
      <c r="J58" s="707">
        <v>2.5840700000000001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9.9999999000000006</v>
      </c>
      <c r="C59" s="707">
        <v>11.063030000000001</v>
      </c>
      <c r="D59" s="707">
        <v>1.0630301000000006</v>
      </c>
      <c r="E59" s="708">
        <v>1.1063030110630301</v>
      </c>
      <c r="F59" s="706">
        <v>9.9999999000000006</v>
      </c>
      <c r="G59" s="707">
        <v>2.4999999750000002</v>
      </c>
      <c r="H59" s="707">
        <v>0</v>
      </c>
      <c r="I59" s="707">
        <v>1.64923</v>
      </c>
      <c r="J59" s="707">
        <v>-0.85076997500000018</v>
      </c>
      <c r="K59" s="709">
        <v>0.16492300164923002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39.678618100000001</v>
      </c>
      <c r="C60" s="707">
        <v>23.378589999999999</v>
      </c>
      <c r="D60" s="707">
        <v>-16.300028100000002</v>
      </c>
      <c r="E60" s="708">
        <v>0.58919869490112098</v>
      </c>
      <c r="F60" s="706">
        <v>58.055213900000005</v>
      </c>
      <c r="G60" s="707">
        <v>14.513803475000001</v>
      </c>
      <c r="H60" s="707">
        <v>4.3012499999999996</v>
      </c>
      <c r="I60" s="707">
        <v>6.1041499999999997</v>
      </c>
      <c r="J60" s="707">
        <v>-8.4096534750000025</v>
      </c>
      <c r="K60" s="709">
        <v>0.10514387235769015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2.9039999999999999</v>
      </c>
      <c r="D61" s="707">
        <v>2.9039999999999999</v>
      </c>
      <c r="E61" s="708">
        <v>0</v>
      </c>
      <c r="F61" s="706">
        <v>0</v>
      </c>
      <c r="G61" s="707">
        <v>0</v>
      </c>
      <c r="H61" s="707">
        <v>5.8079999999999998</v>
      </c>
      <c r="I61" s="707">
        <v>5.8079999999999998</v>
      </c>
      <c r="J61" s="707">
        <v>5.8079999999999998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164.99999969999999</v>
      </c>
      <c r="C62" s="707">
        <v>188.89723000000001</v>
      </c>
      <c r="D62" s="707">
        <v>23.897230300000018</v>
      </c>
      <c r="E62" s="708">
        <v>1.1448316990512093</v>
      </c>
      <c r="F62" s="706">
        <v>174.99999990000001</v>
      </c>
      <c r="G62" s="707">
        <v>43.749999975000001</v>
      </c>
      <c r="H62" s="707">
        <v>7.5389600000000003</v>
      </c>
      <c r="I62" s="707">
        <v>38.276389999999999</v>
      </c>
      <c r="J62" s="707">
        <v>-5.4736099750000022</v>
      </c>
      <c r="K62" s="709">
        <v>0.2187222286964127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689.97784050000007</v>
      </c>
      <c r="C63" s="707">
        <v>927.62633999999991</v>
      </c>
      <c r="D63" s="707">
        <v>237.64849949999984</v>
      </c>
      <c r="E63" s="708">
        <v>1.3444291766352745</v>
      </c>
      <c r="F63" s="706">
        <v>771.39431360000003</v>
      </c>
      <c r="G63" s="707">
        <v>192.84857840000001</v>
      </c>
      <c r="H63" s="707">
        <v>26.812799999999999</v>
      </c>
      <c r="I63" s="707">
        <v>109.56274000000001</v>
      </c>
      <c r="J63" s="707">
        <v>-83.285838400000003</v>
      </c>
      <c r="K63" s="709">
        <v>0.14203208147683188</v>
      </c>
      <c r="L63" s="270"/>
      <c r="M63" s="705" t="str">
        <f t="shared" si="0"/>
        <v>X</v>
      </c>
    </row>
    <row r="64" spans="1:13" ht="14.45" customHeight="1" x14ac:dyDescent="0.2">
      <c r="A64" s="710" t="s">
        <v>388</v>
      </c>
      <c r="B64" s="706">
        <v>0</v>
      </c>
      <c r="C64" s="707">
        <v>15.217540000000001</v>
      </c>
      <c r="D64" s="707">
        <v>15.217540000000001</v>
      </c>
      <c r="E64" s="708">
        <v>0</v>
      </c>
      <c r="F64" s="706">
        <v>0</v>
      </c>
      <c r="G64" s="707">
        <v>0</v>
      </c>
      <c r="H64" s="707">
        <v>0</v>
      </c>
      <c r="I64" s="707">
        <v>0</v>
      </c>
      <c r="J64" s="707">
        <v>0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2.0805257999999998</v>
      </c>
      <c r="C65" s="707">
        <v>2.093</v>
      </c>
      <c r="D65" s="707">
        <v>1.2474200000000213E-2</v>
      </c>
      <c r="E65" s="708">
        <v>1.0059956958957204</v>
      </c>
      <c r="F65" s="706">
        <v>2.0805257999999998</v>
      </c>
      <c r="G65" s="707">
        <v>0.52013144999999994</v>
      </c>
      <c r="H65" s="707">
        <v>0</v>
      </c>
      <c r="I65" s="707">
        <v>0</v>
      </c>
      <c r="J65" s="707">
        <v>-0.52013144999999994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3.2293395999999999</v>
      </c>
      <c r="C66" s="707">
        <v>0</v>
      </c>
      <c r="D66" s="707">
        <v>-3.2293395999999999</v>
      </c>
      <c r="E66" s="708">
        <v>0</v>
      </c>
      <c r="F66" s="706">
        <v>8.0733487999999998</v>
      </c>
      <c r="G66" s="707">
        <v>2.0183371999999999</v>
      </c>
      <c r="H66" s="707">
        <v>0</v>
      </c>
      <c r="I66" s="707">
        <v>0</v>
      </c>
      <c r="J66" s="707">
        <v>-2.0183371999999999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639.01424109999994</v>
      </c>
      <c r="C67" s="707">
        <v>888.29696999999999</v>
      </c>
      <c r="D67" s="707">
        <v>249.28272890000005</v>
      </c>
      <c r="E67" s="708">
        <v>1.39010512265092</v>
      </c>
      <c r="F67" s="706">
        <v>706.27889809999999</v>
      </c>
      <c r="G67" s="707">
        <v>176.569724525</v>
      </c>
      <c r="H67" s="707">
        <v>26.474799999999998</v>
      </c>
      <c r="I67" s="707">
        <v>101.09848</v>
      </c>
      <c r="J67" s="707">
        <v>-75.471244525000003</v>
      </c>
      <c r="K67" s="709">
        <v>0.14314243321154096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6.6537338999999998</v>
      </c>
      <c r="C68" s="707">
        <v>3.996</v>
      </c>
      <c r="D68" s="707">
        <v>-2.6577338999999998</v>
      </c>
      <c r="E68" s="708">
        <v>0.6005650451395419</v>
      </c>
      <c r="F68" s="706">
        <v>5.4831252999999993</v>
      </c>
      <c r="G68" s="707">
        <v>1.3707813249999998</v>
      </c>
      <c r="H68" s="707">
        <v>0</v>
      </c>
      <c r="I68" s="707">
        <v>0</v>
      </c>
      <c r="J68" s="707">
        <v>-1.3707813249999998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9.0000000999999994</v>
      </c>
      <c r="C69" s="707">
        <v>18.022830000000003</v>
      </c>
      <c r="D69" s="707">
        <v>9.0228299000000032</v>
      </c>
      <c r="E69" s="708">
        <v>2.00253664441626</v>
      </c>
      <c r="F69" s="706">
        <v>12.169410299999999</v>
      </c>
      <c r="G69" s="707">
        <v>3.0423525749999998</v>
      </c>
      <c r="H69" s="707">
        <v>0.33800000000000002</v>
      </c>
      <c r="I69" s="707">
        <v>8.4642599999999995</v>
      </c>
      <c r="J69" s="707">
        <v>5.4219074249999997</v>
      </c>
      <c r="K69" s="709">
        <v>0.69553575656825373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30</v>
      </c>
      <c r="C70" s="707">
        <v>0</v>
      </c>
      <c r="D70" s="707">
        <v>-30</v>
      </c>
      <c r="E70" s="708">
        <v>0</v>
      </c>
      <c r="F70" s="706">
        <v>37.309005299999995</v>
      </c>
      <c r="G70" s="707">
        <v>9.3272513249999989</v>
      </c>
      <c r="H70" s="707">
        <v>0</v>
      </c>
      <c r="I70" s="707">
        <v>0</v>
      </c>
      <c r="J70" s="707">
        <v>-9.3272513249999989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600.00000069999999</v>
      </c>
      <c r="C71" s="707">
        <v>942.72316000000001</v>
      </c>
      <c r="D71" s="707">
        <v>342.72315930000002</v>
      </c>
      <c r="E71" s="708">
        <v>1.5712052648335939</v>
      </c>
      <c r="F71" s="706">
        <v>766.00000069999999</v>
      </c>
      <c r="G71" s="707">
        <v>191.500000175</v>
      </c>
      <c r="H71" s="707">
        <v>53.374449999999996</v>
      </c>
      <c r="I71" s="707">
        <v>211.95885999999999</v>
      </c>
      <c r="J71" s="707">
        <v>20.45885982499999</v>
      </c>
      <c r="K71" s="709">
        <v>0.27670869426410433</v>
      </c>
      <c r="L71" s="270"/>
      <c r="M71" s="705" t="str">
        <f t="shared" si="1"/>
        <v>X</v>
      </c>
    </row>
    <row r="72" spans="1:13" ht="14.45" customHeight="1" x14ac:dyDescent="0.2">
      <c r="A72" s="710" t="s">
        <v>396</v>
      </c>
      <c r="B72" s="706">
        <v>0</v>
      </c>
      <c r="C72" s="707">
        <v>30.673299999999998</v>
      </c>
      <c r="D72" s="707">
        <v>30.673299999999998</v>
      </c>
      <c r="E72" s="708">
        <v>0</v>
      </c>
      <c r="F72" s="706">
        <v>0</v>
      </c>
      <c r="G72" s="707">
        <v>0</v>
      </c>
      <c r="H72" s="707">
        <v>3.7592500000000002</v>
      </c>
      <c r="I72" s="707">
        <v>4.9390000000000001</v>
      </c>
      <c r="J72" s="707">
        <v>4.9390000000000001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1.7060999999999999</v>
      </c>
      <c r="D73" s="707">
        <v>1.7060999999999999</v>
      </c>
      <c r="E73" s="708">
        <v>0</v>
      </c>
      <c r="F73" s="706">
        <v>0</v>
      </c>
      <c r="G73" s="707">
        <v>0</v>
      </c>
      <c r="H73" s="707">
        <v>0.78127999999999997</v>
      </c>
      <c r="I73" s="707">
        <v>1.6601199999999998</v>
      </c>
      <c r="J73" s="707">
        <v>1.6601199999999998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4.5877700000000008</v>
      </c>
      <c r="D74" s="707">
        <v>4.5877700000000008</v>
      </c>
      <c r="E74" s="708">
        <v>0</v>
      </c>
      <c r="F74" s="706">
        <v>0</v>
      </c>
      <c r="G74" s="707">
        <v>0</v>
      </c>
      <c r="H74" s="707">
        <v>0</v>
      </c>
      <c r="I74" s="707">
        <v>0.53073000000000004</v>
      </c>
      <c r="J74" s="707">
        <v>0.53073000000000004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259.99999980000001</v>
      </c>
      <c r="C75" s="707">
        <v>413.97359</v>
      </c>
      <c r="D75" s="707">
        <v>153.97359019999999</v>
      </c>
      <c r="E75" s="708">
        <v>1.5922061166093893</v>
      </c>
      <c r="F75" s="706">
        <v>421.00000010000002</v>
      </c>
      <c r="G75" s="707">
        <v>105.25000002499999</v>
      </c>
      <c r="H75" s="707">
        <v>23.739540000000002</v>
      </c>
      <c r="I75" s="707">
        <v>109.22555</v>
      </c>
      <c r="J75" s="707">
        <v>3.975549975000007</v>
      </c>
      <c r="K75" s="709">
        <v>0.25944311157732941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195.00000039999998</v>
      </c>
      <c r="C76" s="707">
        <v>192.38050000000001</v>
      </c>
      <c r="D76" s="707">
        <v>-2.6195003999999642</v>
      </c>
      <c r="E76" s="708">
        <v>0.98656666464294041</v>
      </c>
      <c r="F76" s="706">
        <v>199.00000039999998</v>
      </c>
      <c r="G76" s="707">
        <v>49.750000099999994</v>
      </c>
      <c r="H76" s="707">
        <v>17.6188</v>
      </c>
      <c r="I76" s="707">
        <v>57.481180000000002</v>
      </c>
      <c r="J76" s="707">
        <v>7.7311799000000079</v>
      </c>
      <c r="K76" s="709">
        <v>0.28885015017316557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145.0000005</v>
      </c>
      <c r="C77" s="707">
        <v>136.84673000000001</v>
      </c>
      <c r="D77" s="707">
        <v>-8.1532704999999908</v>
      </c>
      <c r="E77" s="708">
        <v>0.94377054846975683</v>
      </c>
      <c r="F77" s="706">
        <v>146.00000020000002</v>
      </c>
      <c r="G77" s="707">
        <v>36.500000050000004</v>
      </c>
      <c r="H77" s="707">
        <v>7.4755799999999999</v>
      </c>
      <c r="I77" s="707">
        <v>38.122279999999996</v>
      </c>
      <c r="J77" s="707">
        <v>1.6222799499999923</v>
      </c>
      <c r="K77" s="709">
        <v>0.26111150649162801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1.43397</v>
      </c>
      <c r="D78" s="707">
        <v>1.43397</v>
      </c>
      <c r="E78" s="708">
        <v>0</v>
      </c>
      <c r="F78" s="706">
        <v>0</v>
      </c>
      <c r="G78" s="707">
        <v>0</v>
      </c>
      <c r="H78" s="707">
        <v>0</v>
      </c>
      <c r="I78" s="707">
        <v>0</v>
      </c>
      <c r="J78" s="707">
        <v>0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128.50200000000001</v>
      </c>
      <c r="D79" s="707">
        <v>128.50200000000001</v>
      </c>
      <c r="E79" s="708">
        <v>0</v>
      </c>
      <c r="F79" s="706">
        <v>0</v>
      </c>
      <c r="G79" s="707">
        <v>0</v>
      </c>
      <c r="H79" s="707">
        <v>0</v>
      </c>
      <c r="I79" s="707">
        <v>0</v>
      </c>
      <c r="J79" s="707">
        <v>0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16.0763</v>
      </c>
      <c r="D80" s="707">
        <v>16.0763</v>
      </c>
      <c r="E80" s="708">
        <v>0</v>
      </c>
      <c r="F80" s="706">
        <v>0</v>
      </c>
      <c r="G80" s="707">
        <v>0</v>
      </c>
      <c r="H80" s="707">
        <v>0</v>
      </c>
      <c r="I80" s="707">
        <v>0</v>
      </c>
      <c r="J80" s="707">
        <v>0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15.2529</v>
      </c>
      <c r="D81" s="707">
        <v>15.2529</v>
      </c>
      <c r="E81" s="708">
        <v>0</v>
      </c>
      <c r="F81" s="706">
        <v>0</v>
      </c>
      <c r="G81" s="707">
        <v>0</v>
      </c>
      <c r="H81" s="707">
        <v>0</v>
      </c>
      <c r="I81" s="707">
        <v>0</v>
      </c>
      <c r="J81" s="707">
        <v>0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1.29</v>
      </c>
      <c r="D82" s="707">
        <v>1.29</v>
      </c>
      <c r="E82" s="708">
        <v>0</v>
      </c>
      <c r="F82" s="706">
        <v>0</v>
      </c>
      <c r="G82" s="707">
        <v>0</v>
      </c>
      <c r="H82" s="707">
        <v>0</v>
      </c>
      <c r="I82" s="707">
        <v>0</v>
      </c>
      <c r="J82" s="707">
        <v>0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0.13200000000000001</v>
      </c>
      <c r="D83" s="707">
        <v>0.13200000000000001</v>
      </c>
      <c r="E83" s="708">
        <v>0</v>
      </c>
      <c r="F83" s="706">
        <v>0</v>
      </c>
      <c r="G83" s="707">
        <v>0</v>
      </c>
      <c r="H83" s="707">
        <v>0</v>
      </c>
      <c r="I83" s="707">
        <v>0.13200000000000001</v>
      </c>
      <c r="J83" s="707">
        <v>0.13200000000000001</v>
      </c>
      <c r="K83" s="709">
        <v>0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0</v>
      </c>
      <c r="C84" s="707">
        <v>0.13200000000000001</v>
      </c>
      <c r="D84" s="707">
        <v>0.13200000000000001</v>
      </c>
      <c r="E84" s="708">
        <v>0</v>
      </c>
      <c r="F84" s="706">
        <v>0</v>
      </c>
      <c r="G84" s="707">
        <v>0</v>
      </c>
      <c r="H84" s="707">
        <v>0</v>
      </c>
      <c r="I84" s="707">
        <v>0.13200000000000001</v>
      </c>
      <c r="J84" s="707">
        <v>0.13200000000000001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0</v>
      </c>
      <c r="C85" s="707">
        <v>3</v>
      </c>
      <c r="D85" s="707">
        <v>3</v>
      </c>
      <c r="E85" s="708">
        <v>0</v>
      </c>
      <c r="F85" s="706">
        <v>0</v>
      </c>
      <c r="G85" s="707">
        <v>0</v>
      </c>
      <c r="H85" s="707">
        <v>0</v>
      </c>
      <c r="I85" s="707">
        <v>0</v>
      </c>
      <c r="J85" s="707">
        <v>0</v>
      </c>
      <c r="K85" s="709">
        <v>0</v>
      </c>
      <c r="L85" s="270"/>
      <c r="M85" s="705" t="str">
        <f t="shared" si="1"/>
        <v>X</v>
      </c>
    </row>
    <row r="86" spans="1:13" ht="14.45" customHeight="1" x14ac:dyDescent="0.2">
      <c r="A86" s="710" t="s">
        <v>410</v>
      </c>
      <c r="B86" s="706">
        <v>0</v>
      </c>
      <c r="C86" s="707">
        <v>3</v>
      </c>
      <c r="D86" s="707">
        <v>3</v>
      </c>
      <c r="E86" s="708">
        <v>0</v>
      </c>
      <c r="F86" s="706">
        <v>0</v>
      </c>
      <c r="G86" s="707">
        <v>0</v>
      </c>
      <c r="H86" s="707">
        <v>0</v>
      </c>
      <c r="I86" s="707">
        <v>0</v>
      </c>
      <c r="J86" s="707">
        <v>0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2316.8353225999999</v>
      </c>
      <c r="C87" s="707">
        <v>2249.5929999999998</v>
      </c>
      <c r="D87" s="707">
        <v>-67.24232260000008</v>
      </c>
      <c r="E87" s="708">
        <v>0.9709766499396516</v>
      </c>
      <c r="F87" s="706">
        <v>2329.2586219</v>
      </c>
      <c r="G87" s="707">
        <v>582.314655475</v>
      </c>
      <c r="H87" s="707">
        <v>234.386</v>
      </c>
      <c r="I87" s="707">
        <v>731.43100000000004</v>
      </c>
      <c r="J87" s="707">
        <v>149.11634452500004</v>
      </c>
      <c r="K87" s="709">
        <v>0.31401880114255598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2316.8353225999999</v>
      </c>
      <c r="C88" s="707">
        <v>2249.5929999999998</v>
      </c>
      <c r="D88" s="707">
        <v>-67.24232260000008</v>
      </c>
      <c r="E88" s="708">
        <v>0.9709766499396516</v>
      </c>
      <c r="F88" s="706">
        <v>2329.2586219</v>
      </c>
      <c r="G88" s="707">
        <v>582.314655475</v>
      </c>
      <c r="H88" s="707">
        <v>234.386</v>
      </c>
      <c r="I88" s="707">
        <v>731.43100000000004</v>
      </c>
      <c r="J88" s="707">
        <v>149.11634452500004</v>
      </c>
      <c r="K88" s="709">
        <v>0.31401880114255598</v>
      </c>
      <c r="L88" s="270"/>
      <c r="M88" s="705" t="str">
        <f t="shared" si="1"/>
        <v>X</v>
      </c>
    </row>
    <row r="89" spans="1:13" ht="14.45" customHeight="1" x14ac:dyDescent="0.2">
      <c r="A89" s="710" t="s">
        <v>413</v>
      </c>
      <c r="B89" s="706">
        <v>890.35537439999996</v>
      </c>
      <c r="C89" s="707">
        <v>861.68600000000004</v>
      </c>
      <c r="D89" s="707">
        <v>-28.669374399999924</v>
      </c>
      <c r="E89" s="708">
        <v>0.9678000771104236</v>
      </c>
      <c r="F89" s="706">
        <v>859.092624</v>
      </c>
      <c r="G89" s="707">
        <v>214.77315600000003</v>
      </c>
      <c r="H89" s="707">
        <v>68.436000000000007</v>
      </c>
      <c r="I89" s="707">
        <v>201.655</v>
      </c>
      <c r="J89" s="707">
        <v>-13.118156000000027</v>
      </c>
      <c r="K89" s="709">
        <v>0.23473021926445967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382.01971109999999</v>
      </c>
      <c r="C90" s="707">
        <v>337.87200000000001</v>
      </c>
      <c r="D90" s="707">
        <v>-44.147711099999981</v>
      </c>
      <c r="E90" s="708">
        <v>0.88443603872459975</v>
      </c>
      <c r="F90" s="706">
        <v>391.27591810000001</v>
      </c>
      <c r="G90" s="707">
        <v>97.818979525000003</v>
      </c>
      <c r="H90" s="707">
        <v>33.664999999999999</v>
      </c>
      <c r="I90" s="707">
        <v>99.852999999999994</v>
      </c>
      <c r="J90" s="707">
        <v>2.0340204749999913</v>
      </c>
      <c r="K90" s="709">
        <v>0.25519843001040549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1044.4602371000001</v>
      </c>
      <c r="C91" s="707">
        <v>1050.0350000000001</v>
      </c>
      <c r="D91" s="707">
        <v>5.5747628999999961</v>
      </c>
      <c r="E91" s="708">
        <v>1.0053374582410899</v>
      </c>
      <c r="F91" s="706">
        <v>1078.8900798</v>
      </c>
      <c r="G91" s="707">
        <v>269.72251994999999</v>
      </c>
      <c r="H91" s="707">
        <v>132.285</v>
      </c>
      <c r="I91" s="707">
        <v>429.923</v>
      </c>
      <c r="J91" s="707">
        <v>160.20048005000001</v>
      </c>
      <c r="K91" s="709">
        <v>0.39848637785203966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9873.5538004000009</v>
      </c>
      <c r="C92" s="707">
        <v>7198.0460900000098</v>
      </c>
      <c r="D92" s="707">
        <v>-2675.5077103999911</v>
      </c>
      <c r="E92" s="708">
        <v>0.7290228255715181</v>
      </c>
      <c r="F92" s="706">
        <v>10346.701670499999</v>
      </c>
      <c r="G92" s="707">
        <v>2586.6754176249997</v>
      </c>
      <c r="H92" s="707">
        <v>557.09994999999992</v>
      </c>
      <c r="I92" s="707">
        <v>1759.0298799999998</v>
      </c>
      <c r="J92" s="707">
        <v>-827.64553762499986</v>
      </c>
      <c r="K92" s="709">
        <v>0.17000875602852825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4614.4177369999998</v>
      </c>
      <c r="C93" s="707">
        <v>1507.44922</v>
      </c>
      <c r="D93" s="707">
        <v>-3106.9685169999998</v>
      </c>
      <c r="E93" s="708">
        <v>0.32668243447331391</v>
      </c>
      <c r="F93" s="706">
        <v>4341.6514323000001</v>
      </c>
      <c r="G93" s="707">
        <v>1085.412858075</v>
      </c>
      <c r="H93" s="707">
        <v>96.181839999999994</v>
      </c>
      <c r="I93" s="707">
        <v>377.69595000000004</v>
      </c>
      <c r="J93" s="707">
        <v>-707.71690807499999</v>
      </c>
      <c r="K93" s="709">
        <v>8.6993614270852393E-2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4614.4177369999998</v>
      </c>
      <c r="C94" s="707">
        <v>1507.44922</v>
      </c>
      <c r="D94" s="707">
        <v>-3106.9685169999998</v>
      </c>
      <c r="E94" s="708">
        <v>0.32668243447331391</v>
      </c>
      <c r="F94" s="706">
        <v>4341.6514323000001</v>
      </c>
      <c r="G94" s="707">
        <v>1085.412858075</v>
      </c>
      <c r="H94" s="707">
        <v>96.181839999999994</v>
      </c>
      <c r="I94" s="707">
        <v>377.69595000000004</v>
      </c>
      <c r="J94" s="707">
        <v>-707.71690807499999</v>
      </c>
      <c r="K94" s="709">
        <v>8.6993614270852393E-2</v>
      </c>
      <c r="L94" s="270"/>
      <c r="M94" s="705" t="str">
        <f t="shared" si="1"/>
        <v>X</v>
      </c>
    </row>
    <row r="95" spans="1:13" ht="14.45" customHeight="1" x14ac:dyDescent="0.2">
      <c r="A95" s="710" t="s">
        <v>419</v>
      </c>
      <c r="B95" s="706">
        <v>1791.4131873000001</v>
      </c>
      <c r="C95" s="707">
        <v>822.29147999999998</v>
      </c>
      <c r="D95" s="707">
        <v>-969.12170730000014</v>
      </c>
      <c r="E95" s="708">
        <v>0.45901832465537973</v>
      </c>
      <c r="F95" s="706">
        <v>1791.4131866999999</v>
      </c>
      <c r="G95" s="707">
        <v>447.85329667499997</v>
      </c>
      <c r="H95" s="707">
        <v>65.996390000000005</v>
      </c>
      <c r="I95" s="707">
        <v>262.10795000000002</v>
      </c>
      <c r="J95" s="707">
        <v>-185.74534667499995</v>
      </c>
      <c r="K95" s="709">
        <v>0.14631350932658624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0.93647590000000003</v>
      </c>
      <c r="C96" s="707">
        <v>1.21</v>
      </c>
      <c r="D96" s="707">
        <v>0.27352409999999994</v>
      </c>
      <c r="E96" s="708">
        <v>1.2920780983258617</v>
      </c>
      <c r="F96" s="706">
        <v>0.93647590000000003</v>
      </c>
      <c r="G96" s="707">
        <v>0.23411897500000001</v>
      </c>
      <c r="H96" s="707">
        <v>0</v>
      </c>
      <c r="I96" s="707">
        <v>0</v>
      </c>
      <c r="J96" s="707">
        <v>-0.23411897500000001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49.554072500000004</v>
      </c>
      <c r="C97" s="707">
        <v>56.434730000000002</v>
      </c>
      <c r="D97" s="707">
        <v>6.8806574999999981</v>
      </c>
      <c r="E97" s="708">
        <v>1.138851504081728</v>
      </c>
      <c r="F97" s="706">
        <v>97.854952999999995</v>
      </c>
      <c r="G97" s="707">
        <v>24.463738249999999</v>
      </c>
      <c r="H97" s="707">
        <v>0.249</v>
      </c>
      <c r="I97" s="707">
        <v>0.51800000000000002</v>
      </c>
      <c r="J97" s="707">
        <v>-23.945738249999998</v>
      </c>
      <c r="K97" s="709">
        <v>5.2935491165173832E-3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77.999999899999992</v>
      </c>
      <c r="C98" s="707">
        <v>196.75253000000001</v>
      </c>
      <c r="D98" s="707">
        <v>118.75253010000002</v>
      </c>
      <c r="E98" s="708">
        <v>2.5224683365672673</v>
      </c>
      <c r="F98" s="706">
        <v>367.57333850000003</v>
      </c>
      <c r="G98" s="707">
        <v>91.893334625000008</v>
      </c>
      <c r="H98" s="707">
        <v>0</v>
      </c>
      <c r="I98" s="707">
        <v>36.332999999999998</v>
      </c>
      <c r="J98" s="707">
        <v>-55.56033462500001</v>
      </c>
      <c r="K98" s="709">
        <v>9.8845580444621925E-2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67.514001000000007</v>
      </c>
      <c r="C99" s="707">
        <v>87.295299999999997</v>
      </c>
      <c r="D99" s="707">
        <v>19.78129899999999</v>
      </c>
      <c r="E99" s="708">
        <v>1.2929955077021726</v>
      </c>
      <c r="F99" s="706">
        <v>79.989824400000003</v>
      </c>
      <c r="G99" s="707">
        <v>19.997456100000001</v>
      </c>
      <c r="H99" s="707">
        <v>2.8384999999999998</v>
      </c>
      <c r="I99" s="707">
        <v>20.31278</v>
      </c>
      <c r="J99" s="707">
        <v>0.31532389999999921</v>
      </c>
      <c r="K99" s="709">
        <v>0.25394205015906995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32.000000399999998</v>
      </c>
      <c r="C100" s="707">
        <v>80.75309</v>
      </c>
      <c r="D100" s="707">
        <v>48.753089600000003</v>
      </c>
      <c r="E100" s="708">
        <v>2.5235340309558247</v>
      </c>
      <c r="F100" s="706">
        <v>0</v>
      </c>
      <c r="G100" s="707">
        <v>0</v>
      </c>
      <c r="H100" s="707">
        <v>0</v>
      </c>
      <c r="I100" s="707">
        <v>0</v>
      </c>
      <c r="J100" s="707">
        <v>0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2524.9999991999998</v>
      </c>
      <c r="C101" s="707">
        <v>230.5333</v>
      </c>
      <c r="D101" s="707">
        <v>-2294.4666991999998</v>
      </c>
      <c r="E101" s="708">
        <v>9.1300316860610006E-2</v>
      </c>
      <c r="F101" s="706">
        <v>1981.2237013000001</v>
      </c>
      <c r="G101" s="707">
        <v>495.30592532499998</v>
      </c>
      <c r="H101" s="707">
        <v>27.097950000000001</v>
      </c>
      <c r="I101" s="707">
        <v>50.097949999999997</v>
      </c>
      <c r="J101" s="707">
        <v>-445.20797532500001</v>
      </c>
      <c r="K101" s="709">
        <v>2.5286367191714756E-2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70.000000799999995</v>
      </c>
      <c r="C102" s="707">
        <v>32.178789999999999</v>
      </c>
      <c r="D102" s="707">
        <v>-37.821210799999996</v>
      </c>
      <c r="E102" s="708">
        <v>0.45969699474632009</v>
      </c>
      <c r="F102" s="706">
        <v>22.659952499999999</v>
      </c>
      <c r="G102" s="707">
        <v>5.6649881249999998</v>
      </c>
      <c r="H102" s="707">
        <v>0</v>
      </c>
      <c r="I102" s="707">
        <v>8.3262700000000009</v>
      </c>
      <c r="J102" s="707">
        <v>2.6612818750000011</v>
      </c>
      <c r="K102" s="709">
        <v>0.36744428303633914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38.881</v>
      </c>
      <c r="D103" s="707">
        <v>38.881</v>
      </c>
      <c r="E103" s="708">
        <v>0</v>
      </c>
      <c r="F103" s="706">
        <v>0</v>
      </c>
      <c r="G103" s="707">
        <v>0</v>
      </c>
      <c r="H103" s="707">
        <v>0</v>
      </c>
      <c r="I103" s="707">
        <v>0</v>
      </c>
      <c r="J103" s="707">
        <v>0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32.917000000000002</v>
      </c>
      <c r="D104" s="707">
        <v>32.917000000000002</v>
      </c>
      <c r="E104" s="708">
        <v>0</v>
      </c>
      <c r="F104" s="706">
        <v>0</v>
      </c>
      <c r="G104" s="707">
        <v>0</v>
      </c>
      <c r="H104" s="707">
        <v>0</v>
      </c>
      <c r="I104" s="707">
        <v>0</v>
      </c>
      <c r="J104" s="707">
        <v>0</v>
      </c>
      <c r="K104" s="709">
        <v>0</v>
      </c>
      <c r="L104" s="270"/>
      <c r="M104" s="705" t="str">
        <f t="shared" si="1"/>
        <v>X</v>
      </c>
    </row>
    <row r="105" spans="1:13" ht="14.45" customHeight="1" x14ac:dyDescent="0.2">
      <c r="A105" s="710" t="s">
        <v>429</v>
      </c>
      <c r="B105" s="706">
        <v>0</v>
      </c>
      <c r="C105" s="707">
        <v>27.431000000000001</v>
      </c>
      <c r="D105" s="707">
        <v>27.431000000000001</v>
      </c>
      <c r="E105" s="708">
        <v>0</v>
      </c>
      <c r="F105" s="706">
        <v>0</v>
      </c>
      <c r="G105" s="707">
        <v>0</v>
      </c>
      <c r="H105" s="707">
        <v>0</v>
      </c>
      <c r="I105" s="707">
        <v>0</v>
      </c>
      <c r="J105" s="707">
        <v>0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0</v>
      </c>
      <c r="C106" s="707">
        <v>5.4859999999999998</v>
      </c>
      <c r="D106" s="707">
        <v>5.4859999999999998</v>
      </c>
      <c r="E106" s="708">
        <v>0</v>
      </c>
      <c r="F106" s="706">
        <v>0</v>
      </c>
      <c r="G106" s="707">
        <v>0</v>
      </c>
      <c r="H106" s="707">
        <v>0</v>
      </c>
      <c r="I106" s="707">
        <v>0</v>
      </c>
      <c r="J106" s="707">
        <v>0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5.9640000000000004</v>
      </c>
      <c r="D107" s="707">
        <v>5.9640000000000004</v>
      </c>
      <c r="E107" s="708">
        <v>0</v>
      </c>
      <c r="F107" s="706">
        <v>0</v>
      </c>
      <c r="G107" s="707">
        <v>0</v>
      </c>
      <c r="H107" s="707">
        <v>0</v>
      </c>
      <c r="I107" s="707">
        <v>0</v>
      </c>
      <c r="J107" s="707">
        <v>0</v>
      </c>
      <c r="K107" s="709">
        <v>0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0</v>
      </c>
      <c r="C108" s="707">
        <v>5.9640000000000004</v>
      </c>
      <c r="D108" s="707">
        <v>5.9640000000000004</v>
      </c>
      <c r="E108" s="708">
        <v>0</v>
      </c>
      <c r="F108" s="706">
        <v>0</v>
      </c>
      <c r="G108" s="707">
        <v>0</v>
      </c>
      <c r="H108" s="707">
        <v>0</v>
      </c>
      <c r="I108" s="707">
        <v>0</v>
      </c>
      <c r="J108" s="707">
        <v>0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5259.1360634000002</v>
      </c>
      <c r="C109" s="707">
        <v>5651.71587000001</v>
      </c>
      <c r="D109" s="707">
        <v>392.57980660000976</v>
      </c>
      <c r="E109" s="708">
        <v>1.0746472047627931</v>
      </c>
      <c r="F109" s="706">
        <v>6005.0502381999995</v>
      </c>
      <c r="G109" s="707">
        <v>1501.2625595499999</v>
      </c>
      <c r="H109" s="707">
        <v>460.91811000000001</v>
      </c>
      <c r="I109" s="707">
        <v>1381.33393</v>
      </c>
      <c r="J109" s="707">
        <v>-119.92862954999987</v>
      </c>
      <c r="K109" s="709">
        <v>0.2300287050411175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0</v>
      </c>
      <c r="C110" s="707">
        <v>0.69399999999999995</v>
      </c>
      <c r="D110" s="707">
        <v>0.69399999999999995</v>
      </c>
      <c r="E110" s="708">
        <v>0</v>
      </c>
      <c r="F110" s="706">
        <v>0</v>
      </c>
      <c r="G110" s="707">
        <v>0</v>
      </c>
      <c r="H110" s="707">
        <v>0</v>
      </c>
      <c r="I110" s="707">
        <v>0</v>
      </c>
      <c r="J110" s="707">
        <v>0</v>
      </c>
      <c r="K110" s="709">
        <v>0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0</v>
      </c>
      <c r="C111" s="707">
        <v>0.69399999999999995</v>
      </c>
      <c r="D111" s="707">
        <v>0.69399999999999995</v>
      </c>
      <c r="E111" s="708">
        <v>0</v>
      </c>
      <c r="F111" s="706">
        <v>0</v>
      </c>
      <c r="G111" s="707">
        <v>0</v>
      </c>
      <c r="H111" s="707">
        <v>0</v>
      </c>
      <c r="I111" s="707">
        <v>0</v>
      </c>
      <c r="J111" s="707">
        <v>0</v>
      </c>
      <c r="K111" s="709">
        <v>0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28.5228465</v>
      </c>
      <c r="C112" s="707">
        <v>27.09685</v>
      </c>
      <c r="D112" s="707">
        <v>-1.4259965000000001</v>
      </c>
      <c r="E112" s="708">
        <v>0.95000511256827047</v>
      </c>
      <c r="F112" s="706">
        <v>19.530542199999999</v>
      </c>
      <c r="G112" s="707">
        <v>4.8826355499999998</v>
      </c>
      <c r="H112" s="707">
        <v>1.891</v>
      </c>
      <c r="I112" s="707">
        <v>5.3041800000000006</v>
      </c>
      <c r="J112" s="707">
        <v>0.42154445000000074</v>
      </c>
      <c r="K112" s="709">
        <v>0.27158385802520119</v>
      </c>
      <c r="L112" s="270"/>
      <c r="M112" s="705" t="str">
        <f t="shared" si="1"/>
        <v>X</v>
      </c>
    </row>
    <row r="113" spans="1:13" ht="14.45" customHeight="1" x14ac:dyDescent="0.2">
      <c r="A113" s="710" t="s">
        <v>437</v>
      </c>
      <c r="B113" s="706">
        <v>10.520088100000001</v>
      </c>
      <c r="C113" s="707">
        <v>6.4429999999999996</v>
      </c>
      <c r="D113" s="707">
        <v>-4.077088100000001</v>
      </c>
      <c r="E113" s="708">
        <v>0.61244734252748312</v>
      </c>
      <c r="F113" s="706">
        <v>0</v>
      </c>
      <c r="G113" s="707">
        <v>0</v>
      </c>
      <c r="H113" s="707">
        <v>0.44419999999999998</v>
      </c>
      <c r="I113" s="707">
        <v>1.1189</v>
      </c>
      <c r="J113" s="707">
        <v>1.1189</v>
      </c>
      <c r="K113" s="709">
        <v>0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18.002758399999998</v>
      </c>
      <c r="C114" s="707">
        <v>20.653849999999998</v>
      </c>
      <c r="D114" s="707">
        <v>2.6510916000000009</v>
      </c>
      <c r="E114" s="708">
        <v>1.1472602998438284</v>
      </c>
      <c r="F114" s="706">
        <v>19.530542199999999</v>
      </c>
      <c r="G114" s="707">
        <v>4.8826355499999998</v>
      </c>
      <c r="H114" s="707">
        <v>1.4467999999999999</v>
      </c>
      <c r="I114" s="707">
        <v>4.1852799999999997</v>
      </c>
      <c r="J114" s="707">
        <v>-0.69735555000000016</v>
      </c>
      <c r="K114" s="709">
        <v>0.21429410188110393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99.305817399999995</v>
      </c>
      <c r="C115" s="707">
        <v>95.965559999999996</v>
      </c>
      <c r="D115" s="707">
        <v>-3.3402573999999987</v>
      </c>
      <c r="E115" s="708">
        <v>0.9663639302565169</v>
      </c>
      <c r="F115" s="706">
        <v>96.676230500000003</v>
      </c>
      <c r="G115" s="707">
        <v>24.169057625000001</v>
      </c>
      <c r="H115" s="707">
        <v>0</v>
      </c>
      <c r="I115" s="707">
        <v>48.914999999999999</v>
      </c>
      <c r="J115" s="707">
        <v>24.745942374999998</v>
      </c>
      <c r="K115" s="709">
        <v>0.50596718290541953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45.9</v>
      </c>
      <c r="C116" s="707">
        <v>43.65</v>
      </c>
      <c r="D116" s="707">
        <v>-2.25</v>
      </c>
      <c r="E116" s="708">
        <v>0.9509803921568627</v>
      </c>
      <c r="F116" s="706">
        <v>43.2</v>
      </c>
      <c r="G116" s="707">
        <v>10.8</v>
      </c>
      <c r="H116" s="707">
        <v>0</v>
      </c>
      <c r="I116" s="707">
        <v>10.8</v>
      </c>
      <c r="J116" s="707">
        <v>0</v>
      </c>
      <c r="K116" s="709">
        <v>0.25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53.405817399999997</v>
      </c>
      <c r="C117" s="707">
        <v>52.315559999999998</v>
      </c>
      <c r="D117" s="707">
        <v>-1.0902573999999987</v>
      </c>
      <c r="E117" s="708">
        <v>0.97958541872256788</v>
      </c>
      <c r="F117" s="706">
        <v>53.4762305</v>
      </c>
      <c r="G117" s="707">
        <v>13.369057625</v>
      </c>
      <c r="H117" s="707">
        <v>0</v>
      </c>
      <c r="I117" s="707">
        <v>38.115000000000002</v>
      </c>
      <c r="J117" s="707">
        <v>24.745942375000002</v>
      </c>
      <c r="K117" s="709">
        <v>0.71274657251692419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</v>
      </c>
      <c r="C118" s="707">
        <v>46.706000000000003</v>
      </c>
      <c r="D118" s="707">
        <v>46.706000000000003</v>
      </c>
      <c r="E118" s="708">
        <v>0</v>
      </c>
      <c r="F118" s="706">
        <v>0</v>
      </c>
      <c r="G118" s="707">
        <v>0</v>
      </c>
      <c r="H118" s="707">
        <v>0</v>
      </c>
      <c r="I118" s="707">
        <v>0</v>
      </c>
      <c r="J118" s="707">
        <v>0</v>
      </c>
      <c r="K118" s="709">
        <v>0</v>
      </c>
      <c r="L118" s="270"/>
      <c r="M118" s="705" t="str">
        <f t="shared" si="1"/>
        <v>X</v>
      </c>
    </row>
    <row r="119" spans="1:13" ht="14.45" customHeight="1" x14ac:dyDescent="0.2">
      <c r="A119" s="710" t="s">
        <v>443</v>
      </c>
      <c r="B119" s="706">
        <v>0</v>
      </c>
      <c r="C119" s="707">
        <v>46.706000000000003</v>
      </c>
      <c r="D119" s="707">
        <v>46.706000000000003</v>
      </c>
      <c r="E119" s="708">
        <v>0</v>
      </c>
      <c r="F119" s="706">
        <v>0</v>
      </c>
      <c r="G119" s="707">
        <v>0</v>
      </c>
      <c r="H119" s="707">
        <v>0</v>
      </c>
      <c r="I119" s="707">
        <v>0</v>
      </c>
      <c r="J119" s="707">
        <v>0</v>
      </c>
      <c r="K119" s="709">
        <v>0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4231.6678795999997</v>
      </c>
      <c r="C120" s="707">
        <v>4160.4682300000004</v>
      </c>
      <c r="D120" s="707">
        <v>-71.199649599999248</v>
      </c>
      <c r="E120" s="708">
        <v>0.98317456576797102</v>
      </c>
      <c r="F120" s="706">
        <v>4517.9819429999998</v>
      </c>
      <c r="G120" s="707">
        <v>1129.4954857499999</v>
      </c>
      <c r="H120" s="707">
        <v>395.10521999999997</v>
      </c>
      <c r="I120" s="707">
        <v>1101.68382</v>
      </c>
      <c r="J120" s="707">
        <v>-27.811665749999975</v>
      </c>
      <c r="K120" s="709">
        <v>0.24384422821939553</v>
      </c>
      <c r="L120" s="270"/>
      <c r="M120" s="705" t="str">
        <f t="shared" si="1"/>
        <v>X</v>
      </c>
    </row>
    <row r="121" spans="1:13" ht="14.45" customHeight="1" x14ac:dyDescent="0.2">
      <c r="A121" s="710" t="s">
        <v>445</v>
      </c>
      <c r="B121" s="706">
        <v>1766.4525232999999</v>
      </c>
      <c r="C121" s="707">
        <v>1755.8270199999999</v>
      </c>
      <c r="D121" s="707">
        <v>-10.625503299999991</v>
      </c>
      <c r="E121" s="708">
        <v>0.99398483505226054</v>
      </c>
      <c r="F121" s="706">
        <v>2014.9340414000001</v>
      </c>
      <c r="G121" s="707">
        <v>503.73351035000007</v>
      </c>
      <c r="H121" s="707">
        <v>154.51685999999998</v>
      </c>
      <c r="I121" s="707">
        <v>463.55058000000002</v>
      </c>
      <c r="J121" s="707">
        <v>-40.182930350000049</v>
      </c>
      <c r="K121" s="709">
        <v>0.23005744628639038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40.474731200000001</v>
      </c>
      <c r="C122" s="707">
        <v>40.812820000000002</v>
      </c>
      <c r="D122" s="707">
        <v>0.3380888000000013</v>
      </c>
      <c r="E122" s="708">
        <v>1.0083530832689014</v>
      </c>
      <c r="F122" s="706">
        <v>51.554599800000005</v>
      </c>
      <c r="G122" s="707">
        <v>12.888649950000001</v>
      </c>
      <c r="H122" s="707">
        <v>0</v>
      </c>
      <c r="I122" s="707">
        <v>1.7847500000000001</v>
      </c>
      <c r="J122" s="707">
        <v>-11.103899950000001</v>
      </c>
      <c r="K122" s="709">
        <v>3.4618637462490782E-2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1.5781079999999998</v>
      </c>
      <c r="C123" s="707">
        <v>0</v>
      </c>
      <c r="D123" s="707">
        <v>-1.5781079999999998</v>
      </c>
      <c r="E123" s="708">
        <v>0</v>
      </c>
      <c r="F123" s="706">
        <v>1.9614526000000001</v>
      </c>
      <c r="G123" s="707">
        <v>0.49036315000000003</v>
      </c>
      <c r="H123" s="707">
        <v>0</v>
      </c>
      <c r="I123" s="707">
        <v>0</v>
      </c>
      <c r="J123" s="707">
        <v>-0.49036315000000003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1162.2125154999999</v>
      </c>
      <c r="C124" s="707">
        <v>1158.8048600000002</v>
      </c>
      <c r="D124" s="707">
        <v>-3.4076554999996915</v>
      </c>
      <c r="E124" s="708">
        <v>0.99706795835137463</v>
      </c>
      <c r="F124" s="706">
        <v>1230.9918492000002</v>
      </c>
      <c r="G124" s="707">
        <v>307.74796230000004</v>
      </c>
      <c r="H124" s="707">
        <v>120.71941000000001</v>
      </c>
      <c r="I124" s="707">
        <v>316.84358000000003</v>
      </c>
      <c r="J124" s="707">
        <v>9.0956176999999911</v>
      </c>
      <c r="K124" s="709">
        <v>0.25738885290419355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1260.9500016000002</v>
      </c>
      <c r="C125" s="707">
        <v>1205.0235299999999</v>
      </c>
      <c r="D125" s="707">
        <v>-55.926471600000241</v>
      </c>
      <c r="E125" s="708">
        <v>0.95564735197348349</v>
      </c>
      <c r="F125" s="706">
        <v>1218.54</v>
      </c>
      <c r="G125" s="707">
        <v>304.63499999999999</v>
      </c>
      <c r="H125" s="707">
        <v>119.86895</v>
      </c>
      <c r="I125" s="707">
        <v>319.50491</v>
      </c>
      <c r="J125" s="707">
        <v>14.869910000000004</v>
      </c>
      <c r="K125" s="709">
        <v>0.26220305447502751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884.40324720000001</v>
      </c>
      <c r="C126" s="707">
        <v>1320.78523</v>
      </c>
      <c r="D126" s="707">
        <v>436.38198279999995</v>
      </c>
      <c r="E126" s="708">
        <v>1.4934196976114404</v>
      </c>
      <c r="F126" s="706">
        <v>1354.5947867</v>
      </c>
      <c r="G126" s="707">
        <v>338.648696675</v>
      </c>
      <c r="H126" s="707">
        <v>63.921889999999998</v>
      </c>
      <c r="I126" s="707">
        <v>225.43092999999999</v>
      </c>
      <c r="J126" s="707">
        <v>-113.21776667500001</v>
      </c>
      <c r="K126" s="709">
        <v>0.16641945784331874</v>
      </c>
      <c r="L126" s="270"/>
      <c r="M126" s="705" t="str">
        <f t="shared" si="1"/>
        <v>X</v>
      </c>
    </row>
    <row r="127" spans="1:13" ht="14.45" customHeight="1" x14ac:dyDescent="0.2">
      <c r="A127" s="710" t="s">
        <v>451</v>
      </c>
      <c r="B127" s="706">
        <v>27.362282899999997</v>
      </c>
      <c r="C127" s="707">
        <v>22.991</v>
      </c>
      <c r="D127" s="707">
        <v>-4.3712828999999971</v>
      </c>
      <c r="E127" s="708">
        <v>0.84024421807290073</v>
      </c>
      <c r="F127" s="706">
        <v>29.694838600000001</v>
      </c>
      <c r="G127" s="707">
        <v>7.4237096500000002</v>
      </c>
      <c r="H127" s="707">
        <v>0</v>
      </c>
      <c r="I127" s="707">
        <v>0</v>
      </c>
      <c r="J127" s="707">
        <v>-7.4237096500000002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770.04096389999995</v>
      </c>
      <c r="C128" s="707">
        <v>716.50652000000002</v>
      </c>
      <c r="D128" s="707">
        <v>-53.534443899999928</v>
      </c>
      <c r="E128" s="708">
        <v>0.93047844671942403</v>
      </c>
      <c r="F128" s="706">
        <v>871.39649769999994</v>
      </c>
      <c r="G128" s="707">
        <v>217.84912442500001</v>
      </c>
      <c r="H128" s="707">
        <v>16.64228</v>
      </c>
      <c r="I128" s="707">
        <v>108.01935</v>
      </c>
      <c r="J128" s="707">
        <v>-109.82977442500001</v>
      </c>
      <c r="K128" s="709">
        <v>0.12396119365307384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7</v>
      </c>
      <c r="C129" s="707">
        <v>1.2110000000000001</v>
      </c>
      <c r="D129" s="707">
        <v>-5.7889999999999997</v>
      </c>
      <c r="E129" s="708">
        <v>0.17300000000000001</v>
      </c>
      <c r="F129" s="706">
        <v>2</v>
      </c>
      <c r="G129" s="707">
        <v>0.5</v>
      </c>
      <c r="H129" s="707">
        <v>0</v>
      </c>
      <c r="I129" s="707">
        <v>0</v>
      </c>
      <c r="J129" s="707">
        <v>-0.5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0</v>
      </c>
      <c r="C130" s="707">
        <v>2.40265</v>
      </c>
      <c r="D130" s="707">
        <v>2.40265</v>
      </c>
      <c r="E130" s="708">
        <v>0</v>
      </c>
      <c r="F130" s="706">
        <v>0</v>
      </c>
      <c r="G130" s="707">
        <v>0</v>
      </c>
      <c r="H130" s="707">
        <v>0</v>
      </c>
      <c r="I130" s="707">
        <v>1.9</v>
      </c>
      <c r="J130" s="707">
        <v>1.9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427.50903000000005</v>
      </c>
      <c r="D131" s="707">
        <v>427.50903000000005</v>
      </c>
      <c r="E131" s="708">
        <v>0</v>
      </c>
      <c r="F131" s="706">
        <v>451.50345039999996</v>
      </c>
      <c r="G131" s="707">
        <v>112.87586259999998</v>
      </c>
      <c r="H131" s="707">
        <v>47.17071</v>
      </c>
      <c r="I131" s="707">
        <v>114.68272999999999</v>
      </c>
      <c r="J131" s="707">
        <v>1.8068674000000158</v>
      </c>
      <c r="K131" s="709">
        <v>0.25400189056894085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30</v>
      </c>
      <c r="C132" s="707">
        <v>13.1754</v>
      </c>
      <c r="D132" s="707">
        <v>-16.8246</v>
      </c>
      <c r="E132" s="708">
        <v>0.43918000000000001</v>
      </c>
      <c r="F132" s="706">
        <v>0</v>
      </c>
      <c r="G132" s="707">
        <v>0</v>
      </c>
      <c r="H132" s="707">
        <v>0</v>
      </c>
      <c r="I132" s="707">
        <v>0</v>
      </c>
      <c r="J132" s="707">
        <v>0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50.000000399999998</v>
      </c>
      <c r="C133" s="707">
        <v>136.98963000000001</v>
      </c>
      <c r="D133" s="707">
        <v>86.989629600000001</v>
      </c>
      <c r="E133" s="708">
        <v>2.7397925780816594</v>
      </c>
      <c r="F133" s="706">
        <v>0</v>
      </c>
      <c r="G133" s="707">
        <v>0</v>
      </c>
      <c r="H133" s="707">
        <v>0.10890000000000001</v>
      </c>
      <c r="I133" s="707">
        <v>0.82884999999999998</v>
      </c>
      <c r="J133" s="707">
        <v>0.82884999999999998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15.236272699999999</v>
      </c>
      <c r="C134" s="707">
        <v>0</v>
      </c>
      <c r="D134" s="707">
        <v>-15.236272699999999</v>
      </c>
      <c r="E134" s="708">
        <v>0</v>
      </c>
      <c r="F134" s="706">
        <v>16.266735799999999</v>
      </c>
      <c r="G134" s="707">
        <v>4.0666839499999998</v>
      </c>
      <c r="H134" s="707">
        <v>0</v>
      </c>
      <c r="I134" s="707">
        <v>0</v>
      </c>
      <c r="J134" s="707">
        <v>-4.0666839499999998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15.236272699999999</v>
      </c>
      <c r="C135" s="707">
        <v>0</v>
      </c>
      <c r="D135" s="707">
        <v>-15.236272699999999</v>
      </c>
      <c r="E135" s="708">
        <v>0</v>
      </c>
      <c r="F135" s="706">
        <v>16.266735799999999</v>
      </c>
      <c r="G135" s="707">
        <v>4.0666839499999998</v>
      </c>
      <c r="H135" s="707">
        <v>0</v>
      </c>
      <c r="I135" s="707">
        <v>0</v>
      </c>
      <c r="J135" s="707">
        <v>-4.0666839499999998</v>
      </c>
      <c r="K135" s="709">
        <v>0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107886.6679627</v>
      </c>
      <c r="C136" s="707">
        <v>115338.20992000001</v>
      </c>
      <c r="D136" s="707">
        <v>7451.5419573000108</v>
      </c>
      <c r="E136" s="708">
        <v>1.0690682370492364</v>
      </c>
      <c r="F136" s="706">
        <v>118267.62886529999</v>
      </c>
      <c r="G136" s="707">
        <v>29566.907216324998</v>
      </c>
      <c r="H136" s="707">
        <v>8455.8449899999996</v>
      </c>
      <c r="I136" s="707">
        <v>25888.85759</v>
      </c>
      <c r="J136" s="707">
        <v>-3678.0496263249988</v>
      </c>
      <c r="K136" s="709">
        <v>0.21890062258275184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79459.459131199896</v>
      </c>
      <c r="C137" s="707">
        <v>85639.948999999993</v>
      </c>
      <c r="D137" s="707">
        <v>6180.4898688000976</v>
      </c>
      <c r="E137" s="708">
        <v>1.0777816755409215</v>
      </c>
      <c r="F137" s="706">
        <v>87660.7429921</v>
      </c>
      <c r="G137" s="707">
        <v>21915.185748025</v>
      </c>
      <c r="H137" s="707">
        <v>6239.2139999999999</v>
      </c>
      <c r="I137" s="707">
        <v>19092.739000000001</v>
      </c>
      <c r="J137" s="707">
        <v>-2822.4467480249987</v>
      </c>
      <c r="K137" s="709">
        <v>0.21780261435521533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79202.792270999998</v>
      </c>
      <c r="C138" s="707">
        <v>78592.323000000004</v>
      </c>
      <c r="D138" s="707">
        <v>-610.46927099999448</v>
      </c>
      <c r="E138" s="708">
        <v>0.99229232640042264</v>
      </c>
      <c r="F138" s="706">
        <v>87012.330188899999</v>
      </c>
      <c r="G138" s="707">
        <v>21753.082547225</v>
      </c>
      <c r="H138" s="707">
        <v>6186.6760000000004</v>
      </c>
      <c r="I138" s="707">
        <v>18973.352999999999</v>
      </c>
      <c r="J138" s="707">
        <v>-2779.7295472250007</v>
      </c>
      <c r="K138" s="709">
        <v>0.21805361330755851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79202.792270999998</v>
      </c>
      <c r="C139" s="707">
        <v>78592.323000000004</v>
      </c>
      <c r="D139" s="707">
        <v>-610.46927099999448</v>
      </c>
      <c r="E139" s="708">
        <v>0.99229232640042264</v>
      </c>
      <c r="F139" s="706">
        <v>87012.330188899999</v>
      </c>
      <c r="G139" s="707">
        <v>21753.082547225</v>
      </c>
      <c r="H139" s="707">
        <v>6186.6760000000004</v>
      </c>
      <c r="I139" s="707">
        <v>18973.352999999999</v>
      </c>
      <c r="J139" s="707">
        <v>-2779.7295472250007</v>
      </c>
      <c r="K139" s="709">
        <v>0.21805361330755851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0</v>
      </c>
      <c r="C140" s="707">
        <v>27.72</v>
      </c>
      <c r="D140" s="707">
        <v>27.72</v>
      </c>
      <c r="E140" s="708">
        <v>0</v>
      </c>
      <c r="F140" s="706">
        <v>0</v>
      </c>
      <c r="G140" s="707">
        <v>0</v>
      </c>
      <c r="H140" s="707">
        <v>0</v>
      </c>
      <c r="I140" s="707">
        <v>0</v>
      </c>
      <c r="J140" s="707">
        <v>0</v>
      </c>
      <c r="K140" s="709">
        <v>0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0</v>
      </c>
      <c r="C141" s="707">
        <v>27.72</v>
      </c>
      <c r="D141" s="707">
        <v>27.72</v>
      </c>
      <c r="E141" s="708">
        <v>0</v>
      </c>
      <c r="F141" s="706">
        <v>0</v>
      </c>
      <c r="G141" s="707">
        <v>0</v>
      </c>
      <c r="H141" s="707">
        <v>0</v>
      </c>
      <c r="I141" s="707">
        <v>0</v>
      </c>
      <c r="J141" s="707">
        <v>0</v>
      </c>
      <c r="K141" s="709">
        <v>0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162.92052619999998</v>
      </c>
      <c r="C142" s="707">
        <v>373.86599999999999</v>
      </c>
      <c r="D142" s="707">
        <v>210.9454738</v>
      </c>
      <c r="E142" s="708">
        <v>2.2947753037640264</v>
      </c>
      <c r="F142" s="706">
        <v>648.41280319999998</v>
      </c>
      <c r="G142" s="707">
        <v>162.1032008</v>
      </c>
      <c r="H142" s="707">
        <v>50.287999999999997</v>
      </c>
      <c r="I142" s="707">
        <v>115.636</v>
      </c>
      <c r="J142" s="707">
        <v>-46.467200800000001</v>
      </c>
      <c r="K142" s="709">
        <v>0.17833700912338801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162.92052619999998</v>
      </c>
      <c r="C143" s="707">
        <v>373.86599999999999</v>
      </c>
      <c r="D143" s="707">
        <v>210.9454738</v>
      </c>
      <c r="E143" s="708">
        <v>2.2947753037640264</v>
      </c>
      <c r="F143" s="706">
        <v>648.41280319999998</v>
      </c>
      <c r="G143" s="707">
        <v>162.1032008</v>
      </c>
      <c r="H143" s="707">
        <v>50.287999999999997</v>
      </c>
      <c r="I143" s="707">
        <v>115.636</v>
      </c>
      <c r="J143" s="707">
        <v>-46.467200800000001</v>
      </c>
      <c r="K143" s="709">
        <v>0.17833700912338801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93.746334000000104</v>
      </c>
      <c r="C144" s="707">
        <v>44.25</v>
      </c>
      <c r="D144" s="707">
        <v>-49.496334000000104</v>
      </c>
      <c r="E144" s="708">
        <v>0.47201845780977369</v>
      </c>
      <c r="F144" s="706">
        <v>0</v>
      </c>
      <c r="G144" s="707">
        <v>0</v>
      </c>
      <c r="H144" s="707">
        <v>2.25</v>
      </c>
      <c r="I144" s="707">
        <v>3.75</v>
      </c>
      <c r="J144" s="707">
        <v>3.75</v>
      </c>
      <c r="K144" s="709">
        <v>0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93.746334000000104</v>
      </c>
      <c r="C145" s="707">
        <v>44.25</v>
      </c>
      <c r="D145" s="707">
        <v>-49.496334000000104</v>
      </c>
      <c r="E145" s="708">
        <v>0.47201845780977369</v>
      </c>
      <c r="F145" s="706">
        <v>0</v>
      </c>
      <c r="G145" s="707">
        <v>0</v>
      </c>
      <c r="H145" s="707">
        <v>2.25</v>
      </c>
      <c r="I145" s="707">
        <v>3.75</v>
      </c>
      <c r="J145" s="707">
        <v>3.75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0</v>
      </c>
      <c r="C146" s="707">
        <v>6601.79</v>
      </c>
      <c r="D146" s="707">
        <v>6601.79</v>
      </c>
      <c r="E146" s="708">
        <v>0</v>
      </c>
      <c r="F146" s="706">
        <v>0</v>
      </c>
      <c r="G146" s="707">
        <v>0</v>
      </c>
      <c r="H146" s="707">
        <v>0</v>
      </c>
      <c r="I146" s="707">
        <v>0</v>
      </c>
      <c r="J146" s="707">
        <v>0</v>
      </c>
      <c r="K146" s="709">
        <v>0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0</v>
      </c>
      <c r="C147" s="707">
        <v>6601.79</v>
      </c>
      <c r="D147" s="707">
        <v>6601.79</v>
      </c>
      <c r="E147" s="708">
        <v>0</v>
      </c>
      <c r="F147" s="706">
        <v>0</v>
      </c>
      <c r="G147" s="707">
        <v>0</v>
      </c>
      <c r="H147" s="707">
        <v>0</v>
      </c>
      <c r="I147" s="707">
        <v>0</v>
      </c>
      <c r="J147" s="707">
        <v>0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26506.3689012</v>
      </c>
      <c r="C148" s="707">
        <v>28118.843120000001</v>
      </c>
      <c r="D148" s="707">
        <v>1612.4742188000018</v>
      </c>
      <c r="E148" s="708">
        <v>1.0608334632635028</v>
      </c>
      <c r="F148" s="706">
        <v>28828.304968500001</v>
      </c>
      <c r="G148" s="707">
        <v>7207.0762421250001</v>
      </c>
      <c r="H148" s="707">
        <v>2091.8641000000002</v>
      </c>
      <c r="I148" s="707">
        <v>6414.2754100000002</v>
      </c>
      <c r="J148" s="707">
        <v>-792.80083212499994</v>
      </c>
      <c r="K148" s="709">
        <v>0.22249922140787415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7151.3513207999995</v>
      </c>
      <c r="C149" s="707">
        <v>7079.7809699999998</v>
      </c>
      <c r="D149" s="707">
        <v>-71.570350799999687</v>
      </c>
      <c r="E149" s="708">
        <v>0.98999205218853747</v>
      </c>
      <c r="F149" s="706">
        <v>7882.9013792000005</v>
      </c>
      <c r="G149" s="707">
        <v>1970.7253448000001</v>
      </c>
      <c r="H149" s="707">
        <v>557.01050999999995</v>
      </c>
      <c r="I149" s="707">
        <v>1707.954</v>
      </c>
      <c r="J149" s="707">
        <v>-262.77134480000018</v>
      </c>
      <c r="K149" s="709">
        <v>0.21666565618931191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7151.3513207999995</v>
      </c>
      <c r="C150" s="707">
        <v>7079.7809699999998</v>
      </c>
      <c r="D150" s="707">
        <v>-71.570350799999687</v>
      </c>
      <c r="E150" s="708">
        <v>0.98999205218853747</v>
      </c>
      <c r="F150" s="706">
        <v>7882.9013792000005</v>
      </c>
      <c r="G150" s="707">
        <v>1970.7253448000001</v>
      </c>
      <c r="H150" s="707">
        <v>557.01050999999995</v>
      </c>
      <c r="I150" s="707">
        <v>1707.954</v>
      </c>
      <c r="J150" s="707">
        <v>-262.77134480000018</v>
      </c>
      <c r="K150" s="709">
        <v>0.21666565618931191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19355.017580400003</v>
      </c>
      <c r="C151" s="707">
        <v>18810.362109999998</v>
      </c>
      <c r="D151" s="707">
        <v>-544.65547040000456</v>
      </c>
      <c r="E151" s="708">
        <v>0.971859727425329</v>
      </c>
      <c r="F151" s="706">
        <v>20945.4035893</v>
      </c>
      <c r="G151" s="707">
        <v>5236.350897325</v>
      </c>
      <c r="H151" s="707">
        <v>1534.8535900000002</v>
      </c>
      <c r="I151" s="707">
        <v>4706.3214100000005</v>
      </c>
      <c r="J151" s="707">
        <v>-530.02948732499954</v>
      </c>
      <c r="K151" s="709">
        <v>0.22469471117778958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19355.017580400003</v>
      </c>
      <c r="C152" s="707">
        <v>18810.362109999998</v>
      </c>
      <c r="D152" s="707">
        <v>-544.65547040000456</v>
      </c>
      <c r="E152" s="708">
        <v>0.971859727425329</v>
      </c>
      <c r="F152" s="706">
        <v>20945.4035893</v>
      </c>
      <c r="G152" s="707">
        <v>5236.350897325</v>
      </c>
      <c r="H152" s="707">
        <v>1534.8535900000002</v>
      </c>
      <c r="I152" s="707">
        <v>4706.3214100000005</v>
      </c>
      <c r="J152" s="707">
        <v>-530.02948732499954</v>
      </c>
      <c r="K152" s="709">
        <v>0.22469471117778958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594.16257999999993</v>
      </c>
      <c r="D153" s="707">
        <v>594.16257999999993</v>
      </c>
      <c r="E153" s="708">
        <v>0</v>
      </c>
      <c r="F153" s="706">
        <v>0</v>
      </c>
      <c r="G153" s="707">
        <v>0</v>
      </c>
      <c r="H153" s="707">
        <v>0</v>
      </c>
      <c r="I153" s="707">
        <v>0</v>
      </c>
      <c r="J153" s="707">
        <v>0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0</v>
      </c>
      <c r="C154" s="707">
        <v>594.16257999999993</v>
      </c>
      <c r="D154" s="707">
        <v>594.16257999999993</v>
      </c>
      <c r="E154" s="708">
        <v>0</v>
      </c>
      <c r="F154" s="706">
        <v>0</v>
      </c>
      <c r="G154" s="707">
        <v>0</v>
      </c>
      <c r="H154" s="707">
        <v>0</v>
      </c>
      <c r="I154" s="707">
        <v>0</v>
      </c>
      <c r="J154" s="707">
        <v>0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1634.53746</v>
      </c>
      <c r="D155" s="707">
        <v>1634.53746</v>
      </c>
      <c r="E155" s="708">
        <v>0</v>
      </c>
      <c r="F155" s="706">
        <v>0</v>
      </c>
      <c r="G155" s="707">
        <v>0</v>
      </c>
      <c r="H155" s="707">
        <v>0</v>
      </c>
      <c r="I155" s="707">
        <v>0</v>
      </c>
      <c r="J155" s="707">
        <v>0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1634.53746</v>
      </c>
      <c r="D156" s="707">
        <v>1634.53746</v>
      </c>
      <c r="E156" s="708">
        <v>0</v>
      </c>
      <c r="F156" s="706">
        <v>0</v>
      </c>
      <c r="G156" s="707">
        <v>0</v>
      </c>
      <c r="H156" s="707">
        <v>0</v>
      </c>
      <c r="I156" s="707">
        <v>0</v>
      </c>
      <c r="J156" s="707">
        <v>0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331.65074599999997</v>
      </c>
      <c r="C157" s="707">
        <v>0</v>
      </c>
      <c r="D157" s="707">
        <v>-331.65074599999997</v>
      </c>
      <c r="E157" s="708">
        <v>0</v>
      </c>
      <c r="F157" s="706">
        <v>0</v>
      </c>
      <c r="G157" s="707">
        <v>0</v>
      </c>
      <c r="H157" s="707">
        <v>0</v>
      </c>
      <c r="I157" s="707">
        <v>0</v>
      </c>
      <c r="J157" s="707">
        <v>0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331.65074599999997</v>
      </c>
      <c r="C158" s="707">
        <v>0</v>
      </c>
      <c r="D158" s="707">
        <v>-331.65074599999997</v>
      </c>
      <c r="E158" s="708">
        <v>0</v>
      </c>
      <c r="F158" s="706">
        <v>0</v>
      </c>
      <c r="G158" s="707">
        <v>0</v>
      </c>
      <c r="H158" s="707">
        <v>0</v>
      </c>
      <c r="I158" s="707">
        <v>0</v>
      </c>
      <c r="J158" s="707">
        <v>0</v>
      </c>
      <c r="K158" s="709">
        <v>0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331.65074599999997</v>
      </c>
      <c r="C159" s="707">
        <v>0</v>
      </c>
      <c r="D159" s="707">
        <v>-331.65074599999997</v>
      </c>
      <c r="E159" s="708">
        <v>0</v>
      </c>
      <c r="F159" s="706">
        <v>0</v>
      </c>
      <c r="G159" s="707">
        <v>0</v>
      </c>
      <c r="H159" s="707">
        <v>0</v>
      </c>
      <c r="I159" s="707">
        <v>0</v>
      </c>
      <c r="J159" s="707">
        <v>0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1589.1891843000001</v>
      </c>
      <c r="C160" s="707">
        <v>1579.4177999999999</v>
      </c>
      <c r="D160" s="707">
        <v>-9.7713843000001361</v>
      </c>
      <c r="E160" s="708">
        <v>0.99385133979230789</v>
      </c>
      <c r="F160" s="706">
        <v>1778.5809047</v>
      </c>
      <c r="G160" s="707">
        <v>444.64522617499995</v>
      </c>
      <c r="H160" s="707">
        <v>124.76689</v>
      </c>
      <c r="I160" s="707">
        <v>381.84318000000002</v>
      </c>
      <c r="J160" s="707">
        <v>-62.80204617499993</v>
      </c>
      <c r="K160" s="709">
        <v>0.21468980072312593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1589.1891843000001</v>
      </c>
      <c r="C161" s="707">
        <v>1579.4177999999999</v>
      </c>
      <c r="D161" s="707">
        <v>-9.7713843000001361</v>
      </c>
      <c r="E161" s="708">
        <v>0.99385133979230789</v>
      </c>
      <c r="F161" s="706">
        <v>1778.5809047</v>
      </c>
      <c r="G161" s="707">
        <v>444.64522617499995</v>
      </c>
      <c r="H161" s="707">
        <v>124.76689</v>
      </c>
      <c r="I161" s="707">
        <v>381.84318000000002</v>
      </c>
      <c r="J161" s="707">
        <v>-62.80204617499993</v>
      </c>
      <c r="K161" s="709">
        <v>0.21468980072312593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1589.1891843000001</v>
      </c>
      <c r="C162" s="707">
        <v>1579.4177999999999</v>
      </c>
      <c r="D162" s="707">
        <v>-9.7713843000001361</v>
      </c>
      <c r="E162" s="708">
        <v>0.99385133979230789</v>
      </c>
      <c r="F162" s="706">
        <v>1778.5809047</v>
      </c>
      <c r="G162" s="707">
        <v>444.64522617499995</v>
      </c>
      <c r="H162" s="707">
        <v>124.76689</v>
      </c>
      <c r="I162" s="707">
        <v>381.84318000000002</v>
      </c>
      <c r="J162" s="707">
        <v>-62.80204617499993</v>
      </c>
      <c r="K162" s="709">
        <v>0.21468980072312593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139.64551920000002</v>
      </c>
      <c r="C163" s="707">
        <v>22.938830000000003</v>
      </c>
      <c r="D163" s="707">
        <v>-116.70668920000003</v>
      </c>
      <c r="E163" s="708">
        <v>0.16426470488571179</v>
      </c>
      <c r="F163" s="706">
        <v>0</v>
      </c>
      <c r="G163" s="707">
        <v>0</v>
      </c>
      <c r="H163" s="707">
        <v>0.22950000000000001</v>
      </c>
      <c r="I163" s="707">
        <v>0.22950000000000001</v>
      </c>
      <c r="J163" s="707">
        <v>0.22950000000000001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139.64551920000002</v>
      </c>
      <c r="C164" s="707">
        <v>22.938830000000003</v>
      </c>
      <c r="D164" s="707">
        <v>-116.70668920000003</v>
      </c>
      <c r="E164" s="708">
        <v>0.16426470488571179</v>
      </c>
      <c r="F164" s="706">
        <v>0</v>
      </c>
      <c r="G164" s="707">
        <v>0</v>
      </c>
      <c r="H164" s="707">
        <v>0.22950000000000001</v>
      </c>
      <c r="I164" s="707">
        <v>0.22950000000000001</v>
      </c>
      <c r="J164" s="707">
        <v>0.22950000000000001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85.290633600000007</v>
      </c>
      <c r="C165" s="707">
        <v>15.73883</v>
      </c>
      <c r="D165" s="707">
        <v>-69.5518036</v>
      </c>
      <c r="E165" s="708">
        <v>0.1845317514442758</v>
      </c>
      <c r="F165" s="706">
        <v>0</v>
      </c>
      <c r="G165" s="707">
        <v>0</v>
      </c>
      <c r="H165" s="707">
        <v>0.22950000000000001</v>
      </c>
      <c r="I165" s="707">
        <v>0.22950000000000001</v>
      </c>
      <c r="J165" s="707">
        <v>0.22950000000000001</v>
      </c>
      <c r="K165" s="709">
        <v>0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5.1927827999999998</v>
      </c>
      <c r="C166" s="707">
        <v>1.89883</v>
      </c>
      <c r="D166" s="707">
        <v>-3.2939527999999996</v>
      </c>
      <c r="E166" s="708">
        <v>0.36566713323730776</v>
      </c>
      <c r="F166" s="706">
        <v>0</v>
      </c>
      <c r="G166" s="707">
        <v>0</v>
      </c>
      <c r="H166" s="707">
        <v>0.22950000000000001</v>
      </c>
      <c r="I166" s="707">
        <v>0.22950000000000001</v>
      </c>
      <c r="J166" s="707">
        <v>0.22950000000000001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32.760835200000002</v>
      </c>
      <c r="C167" s="707">
        <v>1.5</v>
      </c>
      <c r="D167" s="707">
        <v>-31.260835200000002</v>
      </c>
      <c r="E167" s="708">
        <v>4.5786378486467889E-2</v>
      </c>
      <c r="F167" s="706">
        <v>0</v>
      </c>
      <c r="G167" s="707">
        <v>0</v>
      </c>
      <c r="H167" s="707">
        <v>0</v>
      </c>
      <c r="I167" s="707">
        <v>0</v>
      </c>
      <c r="J167" s="707">
        <v>0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40.131535200000002</v>
      </c>
      <c r="C168" s="707">
        <v>12.34</v>
      </c>
      <c r="D168" s="707">
        <v>-27.791535200000002</v>
      </c>
      <c r="E168" s="708">
        <v>0.3074888597832659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0.120522</v>
      </c>
      <c r="C169" s="707">
        <v>0</v>
      </c>
      <c r="D169" s="707">
        <v>-0.120522</v>
      </c>
      <c r="E169" s="708">
        <v>0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7.0849584000000005</v>
      </c>
      <c r="C170" s="707">
        <v>0</v>
      </c>
      <c r="D170" s="707">
        <v>-7.0849584000000005</v>
      </c>
      <c r="E170" s="708">
        <v>0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20.361063600000001</v>
      </c>
      <c r="C171" s="707">
        <v>5.6</v>
      </c>
      <c r="D171" s="707">
        <v>-14.761063600000002</v>
      </c>
      <c r="E171" s="708">
        <v>0.2750347481847657</v>
      </c>
      <c r="F171" s="706">
        <v>0</v>
      </c>
      <c r="G171" s="707">
        <v>0</v>
      </c>
      <c r="H171" s="707">
        <v>0</v>
      </c>
      <c r="I171" s="707">
        <v>0</v>
      </c>
      <c r="J171" s="707">
        <v>0</v>
      </c>
      <c r="K171" s="709">
        <v>0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20.361063600000001</v>
      </c>
      <c r="C172" s="707">
        <v>5.6</v>
      </c>
      <c r="D172" s="707">
        <v>-14.761063600000002</v>
      </c>
      <c r="E172" s="708">
        <v>0.2750347481847657</v>
      </c>
      <c r="F172" s="706">
        <v>0</v>
      </c>
      <c r="G172" s="707">
        <v>0</v>
      </c>
      <c r="H172" s="707">
        <v>0</v>
      </c>
      <c r="I172" s="707">
        <v>0</v>
      </c>
      <c r="J172" s="707">
        <v>0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6.3477012000000004</v>
      </c>
      <c r="C173" s="707">
        <v>1.6</v>
      </c>
      <c r="D173" s="707">
        <v>-4.7477011999999998</v>
      </c>
      <c r="E173" s="708">
        <v>0.25205975353723331</v>
      </c>
      <c r="F173" s="706">
        <v>0</v>
      </c>
      <c r="G173" s="707">
        <v>0</v>
      </c>
      <c r="H173" s="707">
        <v>0</v>
      </c>
      <c r="I173" s="707">
        <v>0</v>
      </c>
      <c r="J173" s="707">
        <v>0</v>
      </c>
      <c r="K173" s="709">
        <v>0</v>
      </c>
      <c r="L173" s="270"/>
      <c r="M173" s="705" t="str">
        <f t="shared" si="2"/>
        <v>X</v>
      </c>
    </row>
    <row r="174" spans="1:13" ht="14.45" customHeight="1" x14ac:dyDescent="0.2">
      <c r="A174" s="710" t="s">
        <v>498</v>
      </c>
      <c r="B174" s="706">
        <v>6.3477012000000004</v>
      </c>
      <c r="C174" s="707">
        <v>1.6</v>
      </c>
      <c r="D174" s="707">
        <v>-4.7477011999999998</v>
      </c>
      <c r="E174" s="708">
        <v>0.25205975353723331</v>
      </c>
      <c r="F174" s="706">
        <v>0</v>
      </c>
      <c r="G174" s="707">
        <v>0</v>
      </c>
      <c r="H174" s="707">
        <v>0</v>
      </c>
      <c r="I174" s="707">
        <v>0</v>
      </c>
      <c r="J174" s="707">
        <v>0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27.646120800000002</v>
      </c>
      <c r="C175" s="707">
        <v>0</v>
      </c>
      <c r="D175" s="707">
        <v>-27.646120800000002</v>
      </c>
      <c r="E175" s="708">
        <v>0</v>
      </c>
      <c r="F175" s="706">
        <v>0</v>
      </c>
      <c r="G175" s="707">
        <v>0</v>
      </c>
      <c r="H175" s="707">
        <v>0</v>
      </c>
      <c r="I175" s="707">
        <v>0</v>
      </c>
      <c r="J175" s="707">
        <v>0</v>
      </c>
      <c r="K175" s="709">
        <v>0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27.646120800000002</v>
      </c>
      <c r="C176" s="707">
        <v>0</v>
      </c>
      <c r="D176" s="707">
        <v>-27.646120800000002</v>
      </c>
      <c r="E176" s="708">
        <v>0</v>
      </c>
      <c r="F176" s="706">
        <v>0</v>
      </c>
      <c r="G176" s="707">
        <v>0</v>
      </c>
      <c r="H176" s="707">
        <v>0</v>
      </c>
      <c r="I176" s="707">
        <v>0</v>
      </c>
      <c r="J176" s="707">
        <v>0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4570.6323144000098</v>
      </c>
      <c r="C177" s="707">
        <v>4954.5695800000003</v>
      </c>
      <c r="D177" s="707">
        <v>383.9372655999905</v>
      </c>
      <c r="E177" s="708">
        <v>1.0840009082310946</v>
      </c>
      <c r="F177" s="706">
        <v>6017.3836523999998</v>
      </c>
      <c r="G177" s="707">
        <v>1504.3459131</v>
      </c>
      <c r="H177" s="707">
        <v>428.26643000000001</v>
      </c>
      <c r="I177" s="707">
        <v>1372.7909500000001</v>
      </c>
      <c r="J177" s="707">
        <v>-131.5549630999999</v>
      </c>
      <c r="K177" s="709">
        <v>0.22813751445820976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4560.1369002000101</v>
      </c>
      <c r="C178" s="707">
        <v>4684.5094500000005</v>
      </c>
      <c r="D178" s="707">
        <v>124.37254979999034</v>
      </c>
      <c r="E178" s="708">
        <v>1.0272738631584801</v>
      </c>
      <c r="F178" s="706">
        <v>6017.3836523999998</v>
      </c>
      <c r="G178" s="707">
        <v>1504.3459131</v>
      </c>
      <c r="H178" s="707">
        <v>428.26643000000001</v>
      </c>
      <c r="I178" s="707">
        <v>1288.0531699999999</v>
      </c>
      <c r="J178" s="707">
        <v>-216.29274310000005</v>
      </c>
      <c r="K178" s="709">
        <v>0.21405535103055415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4560.1369002000101</v>
      </c>
      <c r="C179" s="707">
        <v>4658.2894500000002</v>
      </c>
      <c r="D179" s="707">
        <v>98.152549799990084</v>
      </c>
      <c r="E179" s="708">
        <v>1.0215240357796462</v>
      </c>
      <c r="F179" s="706">
        <v>6017.3836523999998</v>
      </c>
      <c r="G179" s="707">
        <v>1504.3459131</v>
      </c>
      <c r="H179" s="707">
        <v>428.26643000000001</v>
      </c>
      <c r="I179" s="707">
        <v>1288.0531699999999</v>
      </c>
      <c r="J179" s="707">
        <v>-216.29274310000005</v>
      </c>
      <c r="K179" s="709">
        <v>0.21405535103055415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312.25999920000004</v>
      </c>
      <c r="C180" s="707">
        <v>299.6268</v>
      </c>
      <c r="D180" s="707">
        <v>-12.633199200000035</v>
      </c>
      <c r="E180" s="708">
        <v>0.95954269124330405</v>
      </c>
      <c r="F180" s="706">
        <v>275.7543</v>
      </c>
      <c r="G180" s="707">
        <v>68.938575</v>
      </c>
      <c r="H180" s="707">
        <v>26.488949999999999</v>
      </c>
      <c r="I180" s="707">
        <v>79.306529999999995</v>
      </c>
      <c r="J180" s="707">
        <v>10.367954999999995</v>
      </c>
      <c r="K180" s="709">
        <v>0.28759852520885437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1303.1135609999999</v>
      </c>
      <c r="C181" s="707">
        <v>1420.36348</v>
      </c>
      <c r="D181" s="707">
        <v>117.24991900000009</v>
      </c>
      <c r="E181" s="708">
        <v>1.0899767468539145</v>
      </c>
      <c r="F181" s="706">
        <v>3091.4711796000001</v>
      </c>
      <c r="G181" s="707">
        <v>772.86779490000004</v>
      </c>
      <c r="H181" s="707">
        <v>151.36195000000001</v>
      </c>
      <c r="I181" s="707">
        <v>457.27984999999995</v>
      </c>
      <c r="J181" s="707">
        <v>-315.58794490000008</v>
      </c>
      <c r="K181" s="709">
        <v>0.14791658192303334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45.66</v>
      </c>
      <c r="C182" s="707">
        <v>67.581000000000003</v>
      </c>
      <c r="D182" s="707">
        <v>21.921000000000006</v>
      </c>
      <c r="E182" s="708">
        <v>1.4800919842312747</v>
      </c>
      <c r="F182" s="706">
        <v>133.34399999999999</v>
      </c>
      <c r="G182" s="707">
        <v>33.335999999999999</v>
      </c>
      <c r="H182" s="707">
        <v>11.112</v>
      </c>
      <c r="I182" s="707">
        <v>33.335999999999999</v>
      </c>
      <c r="J182" s="707">
        <v>0</v>
      </c>
      <c r="K182" s="709">
        <v>0.25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1142.9609399999999</v>
      </c>
      <c r="C183" s="707">
        <v>1114.5858500000002</v>
      </c>
      <c r="D183" s="707">
        <v>-28.375089999999773</v>
      </c>
      <c r="E183" s="708">
        <v>0.97517405100475285</v>
      </c>
      <c r="F183" s="706">
        <v>1159.2665519999998</v>
      </c>
      <c r="G183" s="707">
        <v>289.81663799999995</v>
      </c>
      <c r="H183" s="707">
        <v>93.026080000000007</v>
      </c>
      <c r="I183" s="707">
        <v>279.29844000000003</v>
      </c>
      <c r="J183" s="707">
        <v>-10.518197999999927</v>
      </c>
      <c r="K183" s="709">
        <v>0.24092685113544107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1746.7386000000001</v>
      </c>
      <c r="C184" s="707">
        <v>1746.7285200000001</v>
      </c>
      <c r="D184" s="707">
        <v>-1.0080000000016298E-2</v>
      </c>
      <c r="E184" s="708">
        <v>0.9999942292452918</v>
      </c>
      <c r="F184" s="706">
        <v>1349.0708208000001</v>
      </c>
      <c r="G184" s="707">
        <v>337.26770520000002</v>
      </c>
      <c r="H184" s="707">
        <v>145.57104999999999</v>
      </c>
      <c r="I184" s="707">
        <v>436.71315000000004</v>
      </c>
      <c r="J184" s="707">
        <v>99.445444800000018</v>
      </c>
      <c r="K184" s="709">
        <v>0.32371402840143615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9.4037999999999986</v>
      </c>
      <c r="C185" s="707">
        <v>9.4037999999999986</v>
      </c>
      <c r="D185" s="707">
        <v>0</v>
      </c>
      <c r="E185" s="708">
        <v>1</v>
      </c>
      <c r="F185" s="706">
        <v>8.476799999999999</v>
      </c>
      <c r="G185" s="707">
        <v>2.1191999999999998</v>
      </c>
      <c r="H185" s="707">
        <v>0.70640000000000003</v>
      </c>
      <c r="I185" s="707">
        <v>2.1191999999999998</v>
      </c>
      <c r="J185" s="707">
        <v>0</v>
      </c>
      <c r="K185" s="709">
        <v>0.25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26.22</v>
      </c>
      <c r="D186" s="707">
        <v>26.22</v>
      </c>
      <c r="E186" s="708">
        <v>0</v>
      </c>
      <c r="F186" s="706">
        <v>0</v>
      </c>
      <c r="G186" s="707">
        <v>0</v>
      </c>
      <c r="H186" s="707">
        <v>0</v>
      </c>
      <c r="I186" s="707">
        <v>0</v>
      </c>
      <c r="J186" s="707">
        <v>0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</v>
      </c>
      <c r="C187" s="707">
        <v>26.22</v>
      </c>
      <c r="D187" s="707">
        <v>26.22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10.495414199999999</v>
      </c>
      <c r="C188" s="707">
        <v>270.06013000000002</v>
      </c>
      <c r="D188" s="707">
        <v>259.56471580000004</v>
      </c>
      <c r="E188" s="708">
        <v>25.73125032073532</v>
      </c>
      <c r="F188" s="706">
        <v>0</v>
      </c>
      <c r="G188" s="707">
        <v>0</v>
      </c>
      <c r="H188" s="707">
        <v>0</v>
      </c>
      <c r="I188" s="707">
        <v>84.737780000000001</v>
      </c>
      <c r="J188" s="707">
        <v>84.737780000000001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208.28035</v>
      </c>
      <c r="D189" s="707">
        <v>208.28035</v>
      </c>
      <c r="E189" s="708">
        <v>0</v>
      </c>
      <c r="F189" s="706">
        <v>0</v>
      </c>
      <c r="G189" s="707">
        <v>0</v>
      </c>
      <c r="H189" s="707">
        <v>0</v>
      </c>
      <c r="I189" s="707">
        <v>68.221279999999993</v>
      </c>
      <c r="J189" s="707">
        <v>68.221279999999993</v>
      </c>
      <c r="K189" s="709">
        <v>0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0</v>
      </c>
      <c r="C190" s="707">
        <v>152.13039000000001</v>
      </c>
      <c r="D190" s="707">
        <v>152.13039000000001</v>
      </c>
      <c r="E190" s="708">
        <v>0</v>
      </c>
      <c r="F190" s="706">
        <v>0</v>
      </c>
      <c r="G190" s="707">
        <v>0</v>
      </c>
      <c r="H190" s="707">
        <v>0</v>
      </c>
      <c r="I190" s="707">
        <v>13.587719999999999</v>
      </c>
      <c r="J190" s="707">
        <v>13.587719999999999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56.14996</v>
      </c>
      <c r="D191" s="707">
        <v>56.14996</v>
      </c>
      <c r="E191" s="708">
        <v>0</v>
      </c>
      <c r="F191" s="706">
        <v>0</v>
      </c>
      <c r="G191" s="707">
        <v>0</v>
      </c>
      <c r="H191" s="707">
        <v>0</v>
      </c>
      <c r="I191" s="707">
        <v>54.633559999999996</v>
      </c>
      <c r="J191" s="707">
        <v>54.633559999999996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9.8227799999999998</v>
      </c>
      <c r="D192" s="707">
        <v>9.8227799999999998</v>
      </c>
      <c r="E192" s="708">
        <v>0</v>
      </c>
      <c r="F192" s="706">
        <v>0</v>
      </c>
      <c r="G192" s="707">
        <v>0</v>
      </c>
      <c r="H192" s="707">
        <v>0</v>
      </c>
      <c r="I192" s="707">
        <v>7.3205</v>
      </c>
      <c r="J192" s="707">
        <v>7.3205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0</v>
      </c>
      <c r="D193" s="707">
        <v>0</v>
      </c>
      <c r="E193" s="708">
        <v>0</v>
      </c>
      <c r="F193" s="706">
        <v>0</v>
      </c>
      <c r="G193" s="707">
        <v>0</v>
      </c>
      <c r="H193" s="707">
        <v>0</v>
      </c>
      <c r="I193" s="707">
        <v>7.3205</v>
      </c>
      <c r="J193" s="707">
        <v>7.3205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9.8227799999999998</v>
      </c>
      <c r="D194" s="707">
        <v>9.8227799999999998</v>
      </c>
      <c r="E194" s="708">
        <v>0</v>
      </c>
      <c r="F194" s="706">
        <v>0</v>
      </c>
      <c r="G194" s="707">
        <v>0</v>
      </c>
      <c r="H194" s="707">
        <v>0</v>
      </c>
      <c r="I194" s="707">
        <v>0</v>
      </c>
      <c r="J194" s="707">
        <v>0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10.495414199999999</v>
      </c>
      <c r="C195" s="707">
        <v>16.577000000000002</v>
      </c>
      <c r="D195" s="707">
        <v>6.0815858000000027</v>
      </c>
      <c r="E195" s="708">
        <v>1.5794517190183883</v>
      </c>
      <c r="F195" s="706">
        <v>0</v>
      </c>
      <c r="G195" s="707">
        <v>0</v>
      </c>
      <c r="H195" s="707">
        <v>0</v>
      </c>
      <c r="I195" s="707">
        <v>0</v>
      </c>
      <c r="J195" s="707">
        <v>0</v>
      </c>
      <c r="K195" s="709">
        <v>0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10.495414199999999</v>
      </c>
      <c r="C196" s="707">
        <v>16.577000000000002</v>
      </c>
      <c r="D196" s="707">
        <v>6.0815858000000027</v>
      </c>
      <c r="E196" s="708">
        <v>1.5794517190183883</v>
      </c>
      <c r="F196" s="706">
        <v>0</v>
      </c>
      <c r="G196" s="707">
        <v>0</v>
      </c>
      <c r="H196" s="707">
        <v>0</v>
      </c>
      <c r="I196" s="707">
        <v>0</v>
      </c>
      <c r="J196" s="707">
        <v>0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24.719000000000001</v>
      </c>
      <c r="D197" s="707">
        <v>24.719000000000001</v>
      </c>
      <c r="E197" s="708">
        <v>0</v>
      </c>
      <c r="F197" s="706">
        <v>0</v>
      </c>
      <c r="G197" s="707">
        <v>0</v>
      </c>
      <c r="H197" s="707">
        <v>0</v>
      </c>
      <c r="I197" s="707">
        <v>9.1959999999999997</v>
      </c>
      <c r="J197" s="707">
        <v>9.1959999999999997</v>
      </c>
      <c r="K197" s="709">
        <v>0</v>
      </c>
      <c r="L197" s="270"/>
      <c r="M197" s="705" t="str">
        <f t="shared" si="2"/>
        <v>X</v>
      </c>
    </row>
    <row r="198" spans="1:13" ht="14.45" customHeight="1" x14ac:dyDescent="0.2">
      <c r="A198" s="710" t="s">
        <v>522</v>
      </c>
      <c r="B198" s="706">
        <v>0</v>
      </c>
      <c r="C198" s="707">
        <v>24.719000000000001</v>
      </c>
      <c r="D198" s="707">
        <v>24.719000000000001</v>
      </c>
      <c r="E198" s="708">
        <v>0</v>
      </c>
      <c r="F198" s="706">
        <v>0</v>
      </c>
      <c r="G198" s="707">
        <v>0</v>
      </c>
      <c r="H198" s="707">
        <v>0</v>
      </c>
      <c r="I198" s="707">
        <v>9.1959999999999997</v>
      </c>
      <c r="J198" s="707">
        <v>9.1959999999999997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10.661</v>
      </c>
      <c r="D199" s="707">
        <v>10.661</v>
      </c>
      <c r="E199" s="708">
        <v>0</v>
      </c>
      <c r="F199" s="706">
        <v>0</v>
      </c>
      <c r="G199" s="707">
        <v>0</v>
      </c>
      <c r="H199" s="707">
        <v>0</v>
      </c>
      <c r="I199" s="707">
        <v>0</v>
      </c>
      <c r="J199" s="707">
        <v>0</v>
      </c>
      <c r="K199" s="709">
        <v>0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0</v>
      </c>
      <c r="C200" s="707">
        <v>10.661</v>
      </c>
      <c r="D200" s="707">
        <v>10.661</v>
      </c>
      <c r="E200" s="708">
        <v>0</v>
      </c>
      <c r="F200" s="706">
        <v>0</v>
      </c>
      <c r="G200" s="707">
        <v>0</v>
      </c>
      <c r="H200" s="707">
        <v>0</v>
      </c>
      <c r="I200" s="707">
        <v>0</v>
      </c>
      <c r="J200" s="707">
        <v>0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140.8994156</v>
      </c>
      <c r="C201" s="707">
        <v>207854.50716000001</v>
      </c>
      <c r="D201" s="707">
        <v>207713.60774440001</v>
      </c>
      <c r="E201" s="708">
        <v>1475.1977946457857</v>
      </c>
      <c r="F201" s="706">
        <v>228912.89283530001</v>
      </c>
      <c r="G201" s="707">
        <v>57228.223208825002</v>
      </c>
      <c r="H201" s="707">
        <v>16239.968779999999</v>
      </c>
      <c r="I201" s="707">
        <v>49267.87945</v>
      </c>
      <c r="J201" s="707">
        <v>-7960.3437588250017</v>
      </c>
      <c r="K201" s="709">
        <v>0.21522544597541576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0.42972160000000004</v>
      </c>
      <c r="C202" s="707">
        <v>198942.9474</v>
      </c>
      <c r="D202" s="707">
        <v>198942.51767840001</v>
      </c>
      <c r="E202" s="708">
        <v>462957.75543980097</v>
      </c>
      <c r="F202" s="706">
        <v>228668.08173100001</v>
      </c>
      <c r="G202" s="707">
        <v>57167.020432750011</v>
      </c>
      <c r="H202" s="707">
        <v>16237.362779999999</v>
      </c>
      <c r="I202" s="707">
        <v>49263.558450000004</v>
      </c>
      <c r="J202" s="707">
        <v>-7903.4619827500064</v>
      </c>
      <c r="K202" s="709">
        <v>0.21543696906484983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0.42972160000000004</v>
      </c>
      <c r="C203" s="707">
        <v>198942.9474</v>
      </c>
      <c r="D203" s="707">
        <v>198942.51767840001</v>
      </c>
      <c r="E203" s="708">
        <v>462957.75543980097</v>
      </c>
      <c r="F203" s="706">
        <v>228668.08173100001</v>
      </c>
      <c r="G203" s="707">
        <v>57167.020432750011</v>
      </c>
      <c r="H203" s="707">
        <v>16237.362779999999</v>
      </c>
      <c r="I203" s="707">
        <v>49263.558450000004</v>
      </c>
      <c r="J203" s="707">
        <v>-7903.4619827500064</v>
      </c>
      <c r="K203" s="709">
        <v>0.21543696906484983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0.42972160000000004</v>
      </c>
      <c r="C204" s="707">
        <v>6.0340000000000005E-2</v>
      </c>
      <c r="D204" s="707">
        <v>-0.36938160000000003</v>
      </c>
      <c r="E204" s="708">
        <v>0.14041649291075897</v>
      </c>
      <c r="F204" s="706">
        <v>0.67621830000000005</v>
      </c>
      <c r="G204" s="707">
        <v>0.16905457500000001</v>
      </c>
      <c r="H204" s="707">
        <v>0</v>
      </c>
      <c r="I204" s="707">
        <v>4.9590000000000002E-2</v>
      </c>
      <c r="J204" s="707">
        <v>-0.11946457500000002</v>
      </c>
      <c r="K204" s="709">
        <v>7.3334306391885581E-2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0.34400770000000003</v>
      </c>
      <c r="C205" s="707">
        <v>0</v>
      </c>
      <c r="D205" s="707">
        <v>-0.34400770000000003</v>
      </c>
      <c r="E205" s="708">
        <v>0</v>
      </c>
      <c r="F205" s="706">
        <v>0.55696469999999998</v>
      </c>
      <c r="G205" s="707">
        <v>0.13924117499999999</v>
      </c>
      <c r="H205" s="707">
        <v>0</v>
      </c>
      <c r="I205" s="707">
        <v>0</v>
      </c>
      <c r="J205" s="707">
        <v>-0.13924117499999999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8.5713899999999996E-2</v>
      </c>
      <c r="C206" s="707">
        <v>0</v>
      </c>
      <c r="D206" s="707">
        <v>-8.5713899999999996E-2</v>
      </c>
      <c r="E206" s="708">
        <v>0</v>
      </c>
      <c r="F206" s="706">
        <v>0.1192536</v>
      </c>
      <c r="G206" s="707">
        <v>2.98134E-2</v>
      </c>
      <c r="H206" s="707">
        <v>0</v>
      </c>
      <c r="I206" s="707">
        <v>0</v>
      </c>
      <c r="J206" s="707">
        <v>-2.98134E-2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6.0340000000000005E-2</v>
      </c>
      <c r="D207" s="707">
        <v>6.0340000000000005E-2</v>
      </c>
      <c r="E207" s="708">
        <v>0</v>
      </c>
      <c r="F207" s="706">
        <v>0</v>
      </c>
      <c r="G207" s="707">
        <v>0</v>
      </c>
      <c r="H207" s="707">
        <v>0</v>
      </c>
      <c r="I207" s="707">
        <v>4.9590000000000002E-2</v>
      </c>
      <c r="J207" s="707">
        <v>4.9590000000000002E-2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919.59357</v>
      </c>
      <c r="D208" s="707">
        <v>919.59357</v>
      </c>
      <c r="E208" s="708">
        <v>0</v>
      </c>
      <c r="F208" s="706">
        <v>572.03769110000007</v>
      </c>
      <c r="G208" s="707">
        <v>143.00942277500002</v>
      </c>
      <c r="H208" s="707">
        <v>109.28361</v>
      </c>
      <c r="I208" s="707">
        <v>115.08941</v>
      </c>
      <c r="J208" s="707">
        <v>-27.920012775000018</v>
      </c>
      <c r="K208" s="709">
        <v>0.20119200498605044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223.03404</v>
      </c>
      <c r="D209" s="707">
        <v>223.03404</v>
      </c>
      <c r="E209" s="708">
        <v>0</v>
      </c>
      <c r="F209" s="706">
        <v>2.5128702999999999</v>
      </c>
      <c r="G209" s="707">
        <v>0.62821757499999997</v>
      </c>
      <c r="H209" s="707">
        <v>109.28361</v>
      </c>
      <c r="I209" s="707">
        <v>109.28361</v>
      </c>
      <c r="J209" s="707">
        <v>108.655392425</v>
      </c>
      <c r="K209" s="709">
        <v>43.489554554407363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696.55953</v>
      </c>
      <c r="D210" s="707">
        <v>696.55953</v>
      </c>
      <c r="E210" s="708">
        <v>0</v>
      </c>
      <c r="F210" s="706">
        <v>569.52482080000004</v>
      </c>
      <c r="G210" s="707">
        <v>142.38120520000001</v>
      </c>
      <c r="H210" s="707">
        <v>0</v>
      </c>
      <c r="I210" s="707">
        <v>5.8058000000000005</v>
      </c>
      <c r="J210" s="707">
        <v>-136.57540520000001</v>
      </c>
      <c r="K210" s="709">
        <v>1.0194112333584882E-2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191877.94058000002</v>
      </c>
      <c r="D211" s="707">
        <v>191877.94058000002</v>
      </c>
      <c r="E211" s="708">
        <v>0</v>
      </c>
      <c r="F211" s="706">
        <v>228095.3678216</v>
      </c>
      <c r="G211" s="707">
        <v>57023.841955399999</v>
      </c>
      <c r="H211" s="707">
        <v>16125.222830000001</v>
      </c>
      <c r="I211" s="707">
        <v>48789.466719999997</v>
      </c>
      <c r="J211" s="707">
        <v>-8234.3752354000026</v>
      </c>
      <c r="K211" s="709">
        <v>0.21389941929096803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</v>
      </c>
      <c r="C212" s="707">
        <v>191877.94058000002</v>
      </c>
      <c r="D212" s="707">
        <v>191877.94058000002</v>
      </c>
      <c r="E212" s="708">
        <v>0</v>
      </c>
      <c r="F212" s="706">
        <v>228095.3678216</v>
      </c>
      <c r="G212" s="707">
        <v>57023.841955399999</v>
      </c>
      <c r="H212" s="707">
        <v>16125.222830000001</v>
      </c>
      <c r="I212" s="707">
        <v>48789.466719999997</v>
      </c>
      <c r="J212" s="707">
        <v>-8234.3752354000026</v>
      </c>
      <c r="K212" s="709">
        <v>0.21389941929096803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6145.3529100000005</v>
      </c>
      <c r="D213" s="707">
        <v>6145.3529100000005</v>
      </c>
      <c r="E213" s="708">
        <v>0</v>
      </c>
      <c r="F213" s="706">
        <v>0</v>
      </c>
      <c r="G213" s="707">
        <v>0</v>
      </c>
      <c r="H213" s="707">
        <v>2.8563400000000003</v>
      </c>
      <c r="I213" s="707">
        <v>358.95272999999997</v>
      </c>
      <c r="J213" s="707">
        <v>358.95272999999997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6145.3529100000005</v>
      </c>
      <c r="D214" s="707">
        <v>6145.3529100000005</v>
      </c>
      <c r="E214" s="708">
        <v>0</v>
      </c>
      <c r="F214" s="706">
        <v>0</v>
      </c>
      <c r="G214" s="707">
        <v>0</v>
      </c>
      <c r="H214" s="707">
        <v>2.8563400000000003</v>
      </c>
      <c r="I214" s="707">
        <v>358.95272999999997</v>
      </c>
      <c r="J214" s="707">
        <v>358.95272999999997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4.3169529000000004</v>
      </c>
      <c r="C215" s="707">
        <v>68.327719999999999</v>
      </c>
      <c r="D215" s="707">
        <v>64.010767099999995</v>
      </c>
      <c r="E215" s="708">
        <v>15.827765922579324</v>
      </c>
      <c r="F215" s="706">
        <v>0.63486810000000005</v>
      </c>
      <c r="G215" s="707">
        <v>0.15871702500000001</v>
      </c>
      <c r="H215" s="707">
        <v>2.6059999999999999</v>
      </c>
      <c r="I215" s="707">
        <v>4.3209999999999997</v>
      </c>
      <c r="J215" s="707">
        <v>4.1622829750000001</v>
      </c>
      <c r="K215" s="709">
        <v>6.806138156886445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44.25</v>
      </c>
      <c r="D216" s="707">
        <v>44.25</v>
      </c>
      <c r="E216" s="708">
        <v>0</v>
      </c>
      <c r="F216" s="706">
        <v>0</v>
      </c>
      <c r="G216" s="707">
        <v>0</v>
      </c>
      <c r="H216" s="707">
        <v>2.25</v>
      </c>
      <c r="I216" s="707">
        <v>3.75</v>
      </c>
      <c r="J216" s="707">
        <v>3.75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44.25</v>
      </c>
      <c r="D217" s="707">
        <v>44.25</v>
      </c>
      <c r="E217" s="708">
        <v>0</v>
      </c>
      <c r="F217" s="706">
        <v>0</v>
      </c>
      <c r="G217" s="707">
        <v>0</v>
      </c>
      <c r="H217" s="707">
        <v>2.25</v>
      </c>
      <c r="I217" s="707">
        <v>3.75</v>
      </c>
      <c r="J217" s="707">
        <v>3.75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44.25</v>
      </c>
      <c r="D218" s="707">
        <v>44.25</v>
      </c>
      <c r="E218" s="708">
        <v>0</v>
      </c>
      <c r="F218" s="706">
        <v>0</v>
      </c>
      <c r="G218" s="707">
        <v>0</v>
      </c>
      <c r="H218" s="707">
        <v>2.25</v>
      </c>
      <c r="I218" s="707">
        <v>3.75</v>
      </c>
      <c r="J218" s="707">
        <v>3.75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4.3169529000000004</v>
      </c>
      <c r="C219" s="707">
        <v>24.077720000000003</v>
      </c>
      <c r="D219" s="707">
        <v>19.760767100000002</v>
      </c>
      <c r="E219" s="708">
        <v>5.5774803565728037</v>
      </c>
      <c r="F219" s="706">
        <v>0.63486810000000005</v>
      </c>
      <c r="G219" s="707">
        <v>0.15871702500000001</v>
      </c>
      <c r="H219" s="707">
        <v>0.35599999999999998</v>
      </c>
      <c r="I219" s="707">
        <v>0.57099999999999995</v>
      </c>
      <c r="J219" s="707">
        <v>0.41228297499999994</v>
      </c>
      <c r="K219" s="709">
        <v>0.89939941855638972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20</v>
      </c>
      <c r="D220" s="707">
        <v>20</v>
      </c>
      <c r="E220" s="708">
        <v>0</v>
      </c>
      <c r="F220" s="706">
        <v>0</v>
      </c>
      <c r="G220" s="707">
        <v>0</v>
      </c>
      <c r="H220" s="707">
        <v>0</v>
      </c>
      <c r="I220" s="707">
        <v>0</v>
      </c>
      <c r="J220" s="707">
        <v>0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20</v>
      </c>
      <c r="D221" s="707">
        <v>20</v>
      </c>
      <c r="E221" s="708">
        <v>0</v>
      </c>
      <c r="F221" s="706">
        <v>0</v>
      </c>
      <c r="G221" s="707">
        <v>0</v>
      </c>
      <c r="H221" s="707">
        <v>0</v>
      </c>
      <c r="I221" s="707">
        <v>0</v>
      </c>
      <c r="J221" s="707">
        <v>0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4.3169529000000004</v>
      </c>
      <c r="C222" s="707">
        <v>1.07772</v>
      </c>
      <c r="D222" s="707">
        <v>-3.2392329000000002</v>
      </c>
      <c r="E222" s="708">
        <v>0.24964831096489376</v>
      </c>
      <c r="F222" s="706">
        <v>0.63486810000000005</v>
      </c>
      <c r="G222" s="707">
        <v>0.15871702500000001</v>
      </c>
      <c r="H222" s="707">
        <v>0.35599999999999998</v>
      </c>
      <c r="I222" s="707">
        <v>0.57099999999999995</v>
      </c>
      <c r="J222" s="707">
        <v>0.41228297499999994</v>
      </c>
      <c r="K222" s="709">
        <v>0.89939941855638972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9.9149500000000002E-2</v>
      </c>
      <c r="C223" s="707">
        <v>8.5999999999999993E-2</v>
      </c>
      <c r="D223" s="707">
        <v>-1.3149500000000008E-2</v>
      </c>
      <c r="E223" s="708">
        <v>0.86737704173999863</v>
      </c>
      <c r="F223" s="706">
        <v>0.12934960000000001</v>
      </c>
      <c r="G223" s="707">
        <v>3.2337400000000002E-2</v>
      </c>
      <c r="H223" s="707">
        <v>0.35599999999999998</v>
      </c>
      <c r="I223" s="707">
        <v>0.57099999999999995</v>
      </c>
      <c r="J223" s="707">
        <v>0.53866259999999999</v>
      </c>
      <c r="K223" s="709">
        <v>4.414393241262438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0</v>
      </c>
      <c r="D224" s="707">
        <v>0</v>
      </c>
      <c r="E224" s="708">
        <v>0</v>
      </c>
      <c r="F224" s="706">
        <v>0.50551849999999998</v>
      </c>
      <c r="G224" s="707">
        <v>0.126379625</v>
      </c>
      <c r="H224" s="707">
        <v>0</v>
      </c>
      <c r="I224" s="707">
        <v>0</v>
      </c>
      <c r="J224" s="707">
        <v>-0.126379625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4.2178034000000002</v>
      </c>
      <c r="C225" s="707">
        <v>0.99172000000000005</v>
      </c>
      <c r="D225" s="707">
        <v>-3.2260834000000003</v>
      </c>
      <c r="E225" s="708">
        <v>0.23512712802118751</v>
      </c>
      <c r="F225" s="706">
        <v>0</v>
      </c>
      <c r="G225" s="707">
        <v>0</v>
      </c>
      <c r="H225" s="707">
        <v>0</v>
      </c>
      <c r="I225" s="707">
        <v>0</v>
      </c>
      <c r="J225" s="707">
        <v>0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3</v>
      </c>
      <c r="D226" s="707">
        <v>3</v>
      </c>
      <c r="E226" s="708">
        <v>0</v>
      </c>
      <c r="F226" s="706">
        <v>0</v>
      </c>
      <c r="G226" s="707">
        <v>0</v>
      </c>
      <c r="H226" s="707">
        <v>0</v>
      </c>
      <c r="I226" s="707">
        <v>0</v>
      </c>
      <c r="J226" s="707">
        <v>0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3</v>
      </c>
      <c r="D227" s="707">
        <v>3</v>
      </c>
      <c r="E227" s="708">
        <v>0</v>
      </c>
      <c r="F227" s="706">
        <v>0</v>
      </c>
      <c r="G227" s="707">
        <v>0</v>
      </c>
      <c r="H227" s="707">
        <v>0</v>
      </c>
      <c r="I227" s="707">
        <v>0</v>
      </c>
      <c r="J227" s="707">
        <v>0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136.15274110000001</v>
      </c>
      <c r="C228" s="707">
        <v>8843.232039999999</v>
      </c>
      <c r="D228" s="707">
        <v>8707.0792988999983</v>
      </c>
      <c r="E228" s="708">
        <v>64.950818974000057</v>
      </c>
      <c r="F228" s="706">
        <v>244.17623620000001</v>
      </c>
      <c r="G228" s="707">
        <v>61.044059050000001</v>
      </c>
      <c r="H228" s="707">
        <v>0</v>
      </c>
      <c r="I228" s="707">
        <v>0</v>
      </c>
      <c r="J228" s="707">
        <v>-61.044059050000001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136.15274110000001</v>
      </c>
      <c r="C229" s="707">
        <v>8843.232039999999</v>
      </c>
      <c r="D229" s="707">
        <v>8707.0792988999983</v>
      </c>
      <c r="E229" s="708">
        <v>64.950818974000057</v>
      </c>
      <c r="F229" s="706">
        <v>244.17623620000001</v>
      </c>
      <c r="G229" s="707">
        <v>61.044059050000001</v>
      </c>
      <c r="H229" s="707">
        <v>0</v>
      </c>
      <c r="I229" s="707">
        <v>0</v>
      </c>
      <c r="J229" s="707">
        <v>-61.044059050000001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136.15274110000001</v>
      </c>
      <c r="C230" s="707">
        <v>8843.232039999999</v>
      </c>
      <c r="D230" s="707">
        <v>8707.0792988999983</v>
      </c>
      <c r="E230" s="708">
        <v>64.950818974000057</v>
      </c>
      <c r="F230" s="706">
        <v>244.17623620000001</v>
      </c>
      <c r="G230" s="707">
        <v>61.044059050000001</v>
      </c>
      <c r="H230" s="707">
        <v>0</v>
      </c>
      <c r="I230" s="707">
        <v>0</v>
      </c>
      <c r="J230" s="707">
        <v>-61.044059050000001</v>
      </c>
      <c r="K230" s="709">
        <v>0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136.15274110000001</v>
      </c>
      <c r="C231" s="707">
        <v>12.742000000000001</v>
      </c>
      <c r="D231" s="707">
        <v>-123.41074110000001</v>
      </c>
      <c r="E231" s="708">
        <v>9.3586070299101751E-2</v>
      </c>
      <c r="F231" s="706">
        <v>244.17623620000001</v>
      </c>
      <c r="G231" s="707">
        <v>61.044059050000001</v>
      </c>
      <c r="H231" s="707">
        <v>0</v>
      </c>
      <c r="I231" s="707">
        <v>0</v>
      </c>
      <c r="J231" s="707">
        <v>-61.044059050000001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8830.4900399999988</v>
      </c>
      <c r="D232" s="707">
        <v>8830.4900399999988</v>
      </c>
      <c r="E232" s="708">
        <v>0</v>
      </c>
      <c r="F232" s="706">
        <v>0</v>
      </c>
      <c r="G232" s="707">
        <v>0</v>
      </c>
      <c r="H232" s="707">
        <v>0</v>
      </c>
      <c r="I232" s="707">
        <v>0</v>
      </c>
      <c r="J232" s="707">
        <v>0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16574.312959999999</v>
      </c>
      <c r="D233" s="707">
        <v>16574.312959999999</v>
      </c>
      <c r="E233" s="708">
        <v>0</v>
      </c>
      <c r="F233" s="706">
        <v>0</v>
      </c>
      <c r="G233" s="707">
        <v>0</v>
      </c>
      <c r="H233" s="707">
        <v>1240.75459</v>
      </c>
      <c r="I233" s="707">
        <v>3613.5981099999999</v>
      </c>
      <c r="J233" s="707">
        <v>3613.5981099999999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16574.312959999999</v>
      </c>
      <c r="D234" s="707">
        <v>16574.312959999999</v>
      </c>
      <c r="E234" s="708">
        <v>0</v>
      </c>
      <c r="F234" s="706">
        <v>0</v>
      </c>
      <c r="G234" s="707">
        <v>0</v>
      </c>
      <c r="H234" s="707">
        <v>1240.75459</v>
      </c>
      <c r="I234" s="707">
        <v>3613.5981099999999</v>
      </c>
      <c r="J234" s="707">
        <v>3613.5981099999999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16574.312959999999</v>
      </c>
      <c r="D235" s="707">
        <v>16574.312959999999</v>
      </c>
      <c r="E235" s="708">
        <v>0</v>
      </c>
      <c r="F235" s="706">
        <v>0</v>
      </c>
      <c r="G235" s="707">
        <v>0</v>
      </c>
      <c r="H235" s="707">
        <v>1240.75459</v>
      </c>
      <c r="I235" s="707">
        <v>3613.5981099999999</v>
      </c>
      <c r="J235" s="707">
        <v>3613.5981099999999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303.75291999999996</v>
      </c>
      <c r="D236" s="707">
        <v>303.75291999999996</v>
      </c>
      <c r="E236" s="708">
        <v>0</v>
      </c>
      <c r="F236" s="706">
        <v>0</v>
      </c>
      <c r="G236" s="707">
        <v>0</v>
      </c>
      <c r="H236" s="707">
        <v>34.08614</v>
      </c>
      <c r="I236" s="707">
        <v>107.66323</v>
      </c>
      <c r="J236" s="707">
        <v>107.66323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303.75291999999996</v>
      </c>
      <c r="D237" s="707">
        <v>303.75291999999996</v>
      </c>
      <c r="E237" s="708">
        <v>0</v>
      </c>
      <c r="F237" s="706">
        <v>0</v>
      </c>
      <c r="G237" s="707">
        <v>0</v>
      </c>
      <c r="H237" s="707">
        <v>34.08614</v>
      </c>
      <c r="I237" s="707">
        <v>107.66323</v>
      </c>
      <c r="J237" s="707">
        <v>107.66323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50.19</v>
      </c>
      <c r="D238" s="707">
        <v>50.19</v>
      </c>
      <c r="E238" s="708">
        <v>0</v>
      </c>
      <c r="F238" s="706">
        <v>0</v>
      </c>
      <c r="G238" s="707">
        <v>0</v>
      </c>
      <c r="H238" s="707">
        <v>2.72</v>
      </c>
      <c r="I238" s="707">
        <v>14.28</v>
      </c>
      <c r="J238" s="707">
        <v>14.28</v>
      </c>
      <c r="K238" s="709">
        <v>0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48.83</v>
      </c>
      <c r="D239" s="707">
        <v>48.83</v>
      </c>
      <c r="E239" s="708">
        <v>0</v>
      </c>
      <c r="F239" s="706">
        <v>0</v>
      </c>
      <c r="G239" s="707">
        <v>0</v>
      </c>
      <c r="H239" s="707">
        <v>2.04</v>
      </c>
      <c r="I239" s="707">
        <v>12.24</v>
      </c>
      <c r="J239" s="707">
        <v>12.24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1.36</v>
      </c>
      <c r="D240" s="707">
        <v>1.36</v>
      </c>
      <c r="E240" s="708">
        <v>0</v>
      </c>
      <c r="F240" s="706">
        <v>0</v>
      </c>
      <c r="G240" s="707">
        <v>0</v>
      </c>
      <c r="H240" s="707">
        <v>0.68</v>
      </c>
      <c r="I240" s="707">
        <v>2.04</v>
      </c>
      <c r="J240" s="707">
        <v>2.04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148.12539999999998</v>
      </c>
      <c r="D241" s="707">
        <v>148.12539999999998</v>
      </c>
      <c r="E241" s="708">
        <v>0</v>
      </c>
      <c r="F241" s="706">
        <v>0</v>
      </c>
      <c r="G241" s="707">
        <v>0</v>
      </c>
      <c r="H241" s="707">
        <v>21.552</v>
      </c>
      <c r="I241" s="707">
        <v>40.194519999999997</v>
      </c>
      <c r="J241" s="707">
        <v>40.194519999999997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111.31399999999999</v>
      </c>
      <c r="D242" s="707">
        <v>111.31399999999999</v>
      </c>
      <c r="E242" s="708">
        <v>0</v>
      </c>
      <c r="F242" s="706">
        <v>0</v>
      </c>
      <c r="G242" s="707">
        <v>0</v>
      </c>
      <c r="H242" s="707">
        <v>18.850000000000001</v>
      </c>
      <c r="I242" s="707">
        <v>30.686</v>
      </c>
      <c r="J242" s="707">
        <v>30.686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3.9420000000000002</v>
      </c>
      <c r="D243" s="707">
        <v>3.9420000000000002</v>
      </c>
      <c r="E243" s="708">
        <v>0</v>
      </c>
      <c r="F243" s="706">
        <v>0</v>
      </c>
      <c r="G243" s="707">
        <v>0</v>
      </c>
      <c r="H243" s="707">
        <v>0.497</v>
      </c>
      <c r="I243" s="707">
        <v>2.5319000000000003</v>
      </c>
      <c r="J243" s="707">
        <v>2.5319000000000003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32.869399999999999</v>
      </c>
      <c r="D244" s="707">
        <v>32.869399999999999</v>
      </c>
      <c r="E244" s="708">
        <v>0</v>
      </c>
      <c r="F244" s="706">
        <v>0</v>
      </c>
      <c r="G244" s="707">
        <v>0</v>
      </c>
      <c r="H244" s="707">
        <v>2.2050000000000001</v>
      </c>
      <c r="I244" s="707">
        <v>6.9766199999999996</v>
      </c>
      <c r="J244" s="707">
        <v>6.9766199999999996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63.490790000000004</v>
      </c>
      <c r="D245" s="707">
        <v>63.490790000000004</v>
      </c>
      <c r="E245" s="708">
        <v>0</v>
      </c>
      <c r="F245" s="706">
        <v>0</v>
      </c>
      <c r="G245" s="707">
        <v>0</v>
      </c>
      <c r="H245" s="707">
        <v>4.76736</v>
      </c>
      <c r="I245" s="707">
        <v>14.85674</v>
      </c>
      <c r="J245" s="707">
        <v>14.85674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63.490790000000004</v>
      </c>
      <c r="D246" s="707">
        <v>63.490790000000004</v>
      </c>
      <c r="E246" s="708">
        <v>0</v>
      </c>
      <c r="F246" s="706">
        <v>0</v>
      </c>
      <c r="G246" s="707">
        <v>0</v>
      </c>
      <c r="H246" s="707">
        <v>4.76736</v>
      </c>
      <c r="I246" s="707">
        <v>14.85674</v>
      </c>
      <c r="J246" s="707">
        <v>14.85674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2.4390000000000001</v>
      </c>
      <c r="D247" s="707">
        <v>2.4390000000000001</v>
      </c>
      <c r="E247" s="708">
        <v>0</v>
      </c>
      <c r="F247" s="706">
        <v>0</v>
      </c>
      <c r="G247" s="707">
        <v>0</v>
      </c>
      <c r="H247" s="707">
        <v>0.14000000000000001</v>
      </c>
      <c r="I247" s="707">
        <v>0.53200000000000003</v>
      </c>
      <c r="J247" s="707">
        <v>0.53200000000000003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0</v>
      </c>
      <c r="C248" s="707">
        <v>2.4390000000000001</v>
      </c>
      <c r="D248" s="707">
        <v>2.4390000000000001</v>
      </c>
      <c r="E248" s="708">
        <v>0</v>
      </c>
      <c r="F248" s="706">
        <v>0</v>
      </c>
      <c r="G248" s="707">
        <v>0</v>
      </c>
      <c r="H248" s="707">
        <v>0.14000000000000001</v>
      </c>
      <c r="I248" s="707">
        <v>0.53200000000000003</v>
      </c>
      <c r="J248" s="707">
        <v>0.53200000000000003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2447.6098900000002</v>
      </c>
      <c r="D249" s="707">
        <v>2447.6098900000002</v>
      </c>
      <c r="E249" s="708">
        <v>0</v>
      </c>
      <c r="F249" s="706">
        <v>0</v>
      </c>
      <c r="G249" s="707">
        <v>0</v>
      </c>
      <c r="H249" s="707">
        <v>155.44031000000001</v>
      </c>
      <c r="I249" s="707">
        <v>453.84478999999999</v>
      </c>
      <c r="J249" s="707">
        <v>453.84478999999999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2447.6098900000002</v>
      </c>
      <c r="D250" s="707">
        <v>2447.6098900000002</v>
      </c>
      <c r="E250" s="708">
        <v>0</v>
      </c>
      <c r="F250" s="706">
        <v>0</v>
      </c>
      <c r="G250" s="707">
        <v>0</v>
      </c>
      <c r="H250" s="707">
        <v>155.44031000000001</v>
      </c>
      <c r="I250" s="707">
        <v>453.84478999999999</v>
      </c>
      <c r="J250" s="707">
        <v>453.84478999999999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1635.13293</v>
      </c>
      <c r="D251" s="707">
        <v>1635.13293</v>
      </c>
      <c r="E251" s="708">
        <v>0</v>
      </c>
      <c r="F251" s="706">
        <v>0</v>
      </c>
      <c r="G251" s="707">
        <v>0</v>
      </c>
      <c r="H251" s="707">
        <v>161.84029999999998</v>
      </c>
      <c r="I251" s="707">
        <v>472.41559000000001</v>
      </c>
      <c r="J251" s="707">
        <v>472.41559000000001</v>
      </c>
      <c r="K251" s="709">
        <v>0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0</v>
      </c>
      <c r="C252" s="707">
        <v>1635.13293</v>
      </c>
      <c r="D252" s="707">
        <v>1635.13293</v>
      </c>
      <c r="E252" s="708">
        <v>0</v>
      </c>
      <c r="F252" s="706">
        <v>0</v>
      </c>
      <c r="G252" s="707">
        <v>0</v>
      </c>
      <c r="H252" s="707">
        <v>161.84029999999998</v>
      </c>
      <c r="I252" s="707">
        <v>472.41559000000001</v>
      </c>
      <c r="J252" s="707">
        <v>472.41559000000001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11594.509340000001</v>
      </c>
      <c r="D253" s="707">
        <v>11594.509340000001</v>
      </c>
      <c r="E253" s="708">
        <v>0</v>
      </c>
      <c r="F253" s="706">
        <v>0</v>
      </c>
      <c r="G253" s="707">
        <v>0</v>
      </c>
      <c r="H253" s="707">
        <v>811.89413999999999</v>
      </c>
      <c r="I253" s="707">
        <v>2413.7212300000001</v>
      </c>
      <c r="J253" s="707">
        <v>2413.7212300000001</v>
      </c>
      <c r="K253" s="709">
        <v>0</v>
      </c>
      <c r="L253" s="270"/>
      <c r="M253" s="705" t="str">
        <f t="shared" si="3"/>
        <v>X</v>
      </c>
    </row>
    <row r="254" spans="1:13" ht="14.45" customHeight="1" x14ac:dyDescent="0.2">
      <c r="A254" s="710" t="s">
        <v>578</v>
      </c>
      <c r="B254" s="706">
        <v>0</v>
      </c>
      <c r="C254" s="707">
        <v>11594.509340000001</v>
      </c>
      <c r="D254" s="707">
        <v>11594.509340000001</v>
      </c>
      <c r="E254" s="708">
        <v>0</v>
      </c>
      <c r="F254" s="706">
        <v>0</v>
      </c>
      <c r="G254" s="707">
        <v>0</v>
      </c>
      <c r="H254" s="707">
        <v>811.89413999999999</v>
      </c>
      <c r="I254" s="707">
        <v>2413.7212300000001</v>
      </c>
      <c r="J254" s="707">
        <v>2413.7212300000001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329.06268999999998</v>
      </c>
      <c r="D255" s="707">
        <v>329.06268999999998</v>
      </c>
      <c r="E255" s="708">
        <v>0</v>
      </c>
      <c r="F255" s="706">
        <v>0</v>
      </c>
      <c r="G255" s="707">
        <v>0</v>
      </c>
      <c r="H255" s="707">
        <v>48.314339999999994</v>
      </c>
      <c r="I255" s="707">
        <v>96.090009999999992</v>
      </c>
      <c r="J255" s="707">
        <v>96.090009999999992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329.06268999999998</v>
      </c>
      <c r="D256" s="707">
        <v>329.06268999999998</v>
      </c>
      <c r="E256" s="708">
        <v>0</v>
      </c>
      <c r="F256" s="706">
        <v>0</v>
      </c>
      <c r="G256" s="707">
        <v>0</v>
      </c>
      <c r="H256" s="707">
        <v>48.314339999999994</v>
      </c>
      <c r="I256" s="707">
        <v>96.090009999999992</v>
      </c>
      <c r="J256" s="707">
        <v>96.090009999999992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29.993759999999998</v>
      </c>
      <c r="D257" s="707">
        <v>29.993759999999998</v>
      </c>
      <c r="E257" s="708">
        <v>0</v>
      </c>
      <c r="F257" s="706">
        <v>0</v>
      </c>
      <c r="G257" s="707">
        <v>0</v>
      </c>
      <c r="H257" s="707">
        <v>3.4679000000000002</v>
      </c>
      <c r="I257" s="707">
        <v>7.6027399999999998</v>
      </c>
      <c r="J257" s="707">
        <v>7.6027399999999998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29.993759999999998</v>
      </c>
      <c r="D258" s="707">
        <v>29.993759999999998</v>
      </c>
      <c r="E258" s="708">
        <v>0</v>
      </c>
      <c r="F258" s="706">
        <v>0</v>
      </c>
      <c r="G258" s="707">
        <v>0</v>
      </c>
      <c r="H258" s="707">
        <v>3.4679000000000002</v>
      </c>
      <c r="I258" s="707">
        <v>7.6027399999999998</v>
      </c>
      <c r="J258" s="707">
        <v>7.6027399999999998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29.993759999999998</v>
      </c>
      <c r="D259" s="707">
        <v>29.993759999999998</v>
      </c>
      <c r="E259" s="708">
        <v>0</v>
      </c>
      <c r="F259" s="706">
        <v>0</v>
      </c>
      <c r="G259" s="707">
        <v>0</v>
      </c>
      <c r="H259" s="707">
        <v>3.4679000000000002</v>
      </c>
      <c r="I259" s="707">
        <v>7.6027399999999998</v>
      </c>
      <c r="J259" s="707">
        <v>7.6027399999999998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29.993759999999998</v>
      </c>
      <c r="D260" s="707">
        <v>29.993759999999998</v>
      </c>
      <c r="E260" s="708">
        <v>0</v>
      </c>
      <c r="F260" s="706">
        <v>0</v>
      </c>
      <c r="G260" s="707">
        <v>0</v>
      </c>
      <c r="H260" s="707">
        <v>3.4679000000000002</v>
      </c>
      <c r="I260" s="707">
        <v>7.6027399999999998</v>
      </c>
      <c r="J260" s="707">
        <v>7.6027399999999998</v>
      </c>
      <c r="K260" s="709">
        <v>0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28.935560000000002</v>
      </c>
      <c r="D261" s="707">
        <v>28.935560000000002</v>
      </c>
      <c r="E261" s="708">
        <v>0</v>
      </c>
      <c r="F261" s="706">
        <v>0</v>
      </c>
      <c r="G261" s="707">
        <v>0</v>
      </c>
      <c r="H261" s="707">
        <v>3.4679000000000002</v>
      </c>
      <c r="I261" s="707">
        <v>7.6027399999999998</v>
      </c>
      <c r="J261" s="707">
        <v>7.6027399999999998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1.0582</v>
      </c>
      <c r="D262" s="707">
        <v>1.0582</v>
      </c>
      <c r="E262" s="708">
        <v>0</v>
      </c>
      <c r="F262" s="706">
        <v>0</v>
      </c>
      <c r="G262" s="707">
        <v>0</v>
      </c>
      <c r="H262" s="707">
        <v>0</v>
      </c>
      <c r="I262" s="707">
        <v>0</v>
      </c>
      <c r="J262" s="707">
        <v>0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1705BCB3-940A-4886-AFFD-F585CF128FBD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587</v>
      </c>
      <c r="B5" s="712" t="s">
        <v>588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589</v>
      </c>
    </row>
    <row r="6" spans="1:10" ht="14.45" customHeight="1" x14ac:dyDescent="0.2">
      <c r="A6" s="711" t="s">
        <v>587</v>
      </c>
      <c r="B6" s="712" t="s">
        <v>590</v>
      </c>
      <c r="C6" s="713">
        <v>2341.7916700000005</v>
      </c>
      <c r="D6" s="713">
        <v>1862.9328800000005</v>
      </c>
      <c r="E6" s="713"/>
      <c r="F6" s="713">
        <v>1856.3181099999999</v>
      </c>
      <c r="G6" s="713">
        <v>0</v>
      </c>
      <c r="H6" s="713">
        <v>1856.3181099999999</v>
      </c>
      <c r="I6" s="714" t="s">
        <v>329</v>
      </c>
      <c r="J6" s="715" t="s">
        <v>591</v>
      </c>
    </row>
    <row r="7" spans="1:10" ht="14.45" customHeight="1" x14ac:dyDescent="0.2">
      <c r="A7" s="711" t="s">
        <v>587</v>
      </c>
      <c r="B7" s="712" t="s">
        <v>592</v>
      </c>
      <c r="C7" s="713">
        <v>169.43147999999994</v>
      </c>
      <c r="D7" s="713">
        <v>66.740310000000008</v>
      </c>
      <c r="E7" s="713"/>
      <c r="F7" s="713">
        <v>185.07818</v>
      </c>
      <c r="G7" s="713">
        <v>0</v>
      </c>
      <c r="H7" s="713">
        <v>185.07818</v>
      </c>
      <c r="I7" s="714" t="s">
        <v>329</v>
      </c>
      <c r="J7" s="715" t="s">
        <v>73</v>
      </c>
    </row>
    <row r="8" spans="1:10" ht="14.45" customHeight="1" x14ac:dyDescent="0.2">
      <c r="A8" s="711" t="s">
        <v>587</v>
      </c>
      <c r="B8" s="712" t="s">
        <v>593</v>
      </c>
      <c r="C8" s="713">
        <v>29.016200000000005</v>
      </c>
      <c r="D8" s="713">
        <v>13.793849999999999</v>
      </c>
      <c r="E8" s="713"/>
      <c r="F8" s="713">
        <v>53.963969999999996</v>
      </c>
      <c r="G8" s="713">
        <v>0</v>
      </c>
      <c r="H8" s="713">
        <v>53.963969999999996</v>
      </c>
      <c r="I8" s="714" t="s">
        <v>329</v>
      </c>
      <c r="J8" s="715" t="s">
        <v>1</v>
      </c>
    </row>
    <row r="9" spans="1:10" ht="14.45" customHeight="1" x14ac:dyDescent="0.2">
      <c r="A9" s="711" t="s">
        <v>587</v>
      </c>
      <c r="B9" s="712" t="s">
        <v>594</v>
      </c>
      <c r="C9" s="713">
        <v>3.9</v>
      </c>
      <c r="D9" s="713">
        <v>0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589</v>
      </c>
    </row>
    <row r="10" spans="1:10" ht="14.45" customHeight="1" x14ac:dyDescent="0.2">
      <c r="A10" s="711" t="s">
        <v>587</v>
      </c>
      <c r="B10" s="712" t="s">
        <v>595</v>
      </c>
      <c r="C10" s="713">
        <v>533.15802000000031</v>
      </c>
      <c r="D10" s="713">
        <v>486.04856000000001</v>
      </c>
      <c r="E10" s="713"/>
      <c r="F10" s="713">
        <v>306.3860499999999</v>
      </c>
      <c r="G10" s="713">
        <v>0</v>
      </c>
      <c r="H10" s="713">
        <v>306.3860499999999</v>
      </c>
      <c r="I10" s="714" t="s">
        <v>329</v>
      </c>
      <c r="J10" s="715" t="s">
        <v>591</v>
      </c>
    </row>
    <row r="11" spans="1:10" ht="14.45" customHeight="1" x14ac:dyDescent="0.2">
      <c r="A11" s="711" t="s">
        <v>587</v>
      </c>
      <c r="B11" s="712" t="s">
        <v>596</v>
      </c>
      <c r="C11" s="713">
        <v>60.257339999999999</v>
      </c>
      <c r="D11" s="713">
        <v>72.12621</v>
      </c>
      <c r="E11" s="713"/>
      <c r="F11" s="713">
        <v>126.90560999999997</v>
      </c>
      <c r="G11" s="713">
        <v>0</v>
      </c>
      <c r="H11" s="713">
        <v>126.90560999999997</v>
      </c>
      <c r="I11" s="714" t="s">
        <v>329</v>
      </c>
      <c r="J11" s="715" t="s">
        <v>73</v>
      </c>
    </row>
    <row r="12" spans="1:10" ht="14.45" customHeight="1" x14ac:dyDescent="0.2">
      <c r="A12" s="711" t="s">
        <v>587</v>
      </c>
      <c r="B12" s="712" t="s">
        <v>597</v>
      </c>
      <c r="C12" s="713">
        <v>0</v>
      </c>
      <c r="D12" s="713">
        <v>0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587</v>
      </c>
      <c r="B13" s="712" t="s">
        <v>598</v>
      </c>
      <c r="C13" s="713">
        <v>135.39856</v>
      </c>
      <c r="D13" s="713">
        <v>106.65898000000001</v>
      </c>
      <c r="E13" s="713"/>
      <c r="F13" s="713">
        <v>181.40363000000002</v>
      </c>
      <c r="G13" s="713">
        <v>0</v>
      </c>
      <c r="H13" s="713">
        <v>181.40363000000002</v>
      </c>
      <c r="I13" s="714" t="s">
        <v>329</v>
      </c>
      <c r="J13" s="715" t="s">
        <v>1</v>
      </c>
    </row>
    <row r="14" spans="1:10" ht="14.45" customHeight="1" x14ac:dyDescent="0.2">
      <c r="A14" s="711" t="s">
        <v>587</v>
      </c>
      <c r="B14" s="712" t="s">
        <v>599</v>
      </c>
      <c r="C14" s="713">
        <v>4.0929400000000005</v>
      </c>
      <c r="D14" s="713">
        <v>0.50349999999999995</v>
      </c>
      <c r="E14" s="713"/>
      <c r="F14" s="713">
        <v>23.828200000000002</v>
      </c>
      <c r="G14" s="713">
        <v>0</v>
      </c>
      <c r="H14" s="713">
        <v>23.828200000000002</v>
      </c>
      <c r="I14" s="714" t="s">
        <v>329</v>
      </c>
      <c r="J14" s="715" t="s">
        <v>1</v>
      </c>
    </row>
    <row r="15" spans="1:10" ht="14.45" customHeight="1" x14ac:dyDescent="0.2">
      <c r="A15" s="711" t="s">
        <v>587</v>
      </c>
      <c r="B15" s="712" t="s">
        <v>600</v>
      </c>
      <c r="C15" s="713">
        <v>67.983739999999997</v>
      </c>
      <c r="D15" s="713">
        <v>66.137859999999989</v>
      </c>
      <c r="E15" s="713"/>
      <c r="F15" s="713">
        <v>141.45534999999998</v>
      </c>
      <c r="G15" s="713">
        <v>0</v>
      </c>
      <c r="H15" s="713">
        <v>141.45534999999998</v>
      </c>
      <c r="I15" s="714" t="s">
        <v>329</v>
      </c>
      <c r="J15" s="715" t="s">
        <v>1</v>
      </c>
    </row>
    <row r="16" spans="1:10" ht="14.45" customHeight="1" x14ac:dyDescent="0.2">
      <c r="A16" s="711" t="s">
        <v>587</v>
      </c>
      <c r="B16" s="712" t="s">
        <v>601</v>
      </c>
      <c r="C16" s="713">
        <v>3345.029950000001</v>
      </c>
      <c r="D16" s="713">
        <v>2674.9421500000003</v>
      </c>
      <c r="E16" s="713"/>
      <c r="F16" s="713">
        <v>2875.3391000000001</v>
      </c>
      <c r="G16" s="713">
        <v>0</v>
      </c>
      <c r="H16" s="713">
        <v>2875.3391000000001</v>
      </c>
      <c r="I16" s="714" t="s">
        <v>329</v>
      </c>
      <c r="J16" s="715" t="s">
        <v>1</v>
      </c>
    </row>
    <row r="18" spans="1:10" ht="14.45" customHeight="1" x14ac:dyDescent="0.2">
      <c r="A18" s="711" t="s">
        <v>587</v>
      </c>
      <c r="B18" s="712" t="s">
        <v>588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602</v>
      </c>
    </row>
    <row r="19" spans="1:10" ht="14.45" customHeight="1" x14ac:dyDescent="0.2">
      <c r="A19" s="711" t="s">
        <v>603</v>
      </c>
      <c r="B19" s="712" t="s">
        <v>604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0</v>
      </c>
    </row>
    <row r="20" spans="1:10" ht="14.45" customHeight="1" x14ac:dyDescent="0.2">
      <c r="A20" s="711" t="s">
        <v>603</v>
      </c>
      <c r="B20" s="712" t="s">
        <v>590</v>
      </c>
      <c r="C20" s="713">
        <v>217.09841999999998</v>
      </c>
      <c r="D20" s="713">
        <v>210.02918999999994</v>
      </c>
      <c r="E20" s="713"/>
      <c r="F20" s="713">
        <v>215.82629000000009</v>
      </c>
      <c r="G20" s="713">
        <v>0</v>
      </c>
      <c r="H20" s="713">
        <v>215.82629000000009</v>
      </c>
      <c r="I20" s="714" t="s">
        <v>329</v>
      </c>
      <c r="J20" s="715" t="s">
        <v>1</v>
      </c>
    </row>
    <row r="21" spans="1:10" ht="14.45" customHeight="1" x14ac:dyDescent="0.2">
      <c r="A21" s="711" t="s">
        <v>603</v>
      </c>
      <c r="B21" s="712" t="s">
        <v>592</v>
      </c>
      <c r="C21" s="713">
        <v>3.8364699999999998</v>
      </c>
      <c r="D21" s="713">
        <v>3.6253699999999998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605</v>
      </c>
    </row>
    <row r="22" spans="1:10" ht="14.45" customHeight="1" x14ac:dyDescent="0.2">
      <c r="A22" s="711" t="s">
        <v>603</v>
      </c>
      <c r="B22" s="712" t="s">
        <v>593</v>
      </c>
      <c r="C22" s="713">
        <v>2.8125000000000004</v>
      </c>
      <c r="D22" s="713">
        <v>1.5665100000000001</v>
      </c>
      <c r="E22" s="713"/>
      <c r="F22" s="713">
        <v>0</v>
      </c>
      <c r="G22" s="713">
        <v>0</v>
      </c>
      <c r="H22" s="713">
        <v>0</v>
      </c>
      <c r="I22" s="714" t="s">
        <v>329</v>
      </c>
      <c r="J22" s="715" t="s">
        <v>602</v>
      </c>
    </row>
    <row r="23" spans="1:10" ht="14.45" customHeight="1" x14ac:dyDescent="0.2">
      <c r="A23" s="711" t="s">
        <v>603</v>
      </c>
      <c r="B23" s="712" t="s">
        <v>595</v>
      </c>
      <c r="C23" s="713">
        <v>0</v>
      </c>
      <c r="D23" s="713">
        <v>0</v>
      </c>
      <c r="E23" s="713"/>
      <c r="F23" s="713">
        <v>54.949620000000003</v>
      </c>
      <c r="G23" s="713">
        <v>0</v>
      </c>
      <c r="H23" s="713">
        <v>54.949620000000003</v>
      </c>
      <c r="I23" s="714" t="s">
        <v>329</v>
      </c>
      <c r="J23" s="715" t="s">
        <v>0</v>
      </c>
    </row>
    <row r="24" spans="1:10" ht="14.45" customHeight="1" x14ac:dyDescent="0.2">
      <c r="A24" s="711" t="s">
        <v>603</v>
      </c>
      <c r="B24" s="712" t="s">
        <v>596</v>
      </c>
      <c r="C24" s="713">
        <v>0</v>
      </c>
      <c r="D24" s="713">
        <v>9.1298999999999992</v>
      </c>
      <c r="E24" s="713"/>
      <c r="F24" s="713">
        <v>0</v>
      </c>
      <c r="G24" s="713">
        <v>0</v>
      </c>
      <c r="H24" s="713">
        <v>0</v>
      </c>
      <c r="I24" s="714" t="s">
        <v>329</v>
      </c>
      <c r="J24" s="715" t="s">
        <v>1</v>
      </c>
    </row>
    <row r="25" spans="1:10" ht="14.45" customHeight="1" x14ac:dyDescent="0.2">
      <c r="A25" s="711" t="s">
        <v>603</v>
      </c>
      <c r="B25" s="712" t="s">
        <v>598</v>
      </c>
      <c r="C25" s="713">
        <v>54.078780000000009</v>
      </c>
      <c r="D25" s="713">
        <v>55.535760000000025</v>
      </c>
      <c r="E25" s="713"/>
      <c r="F25" s="713">
        <v>26.048469999999998</v>
      </c>
      <c r="G25" s="713">
        <v>0</v>
      </c>
      <c r="H25" s="713">
        <v>26.048469999999998</v>
      </c>
      <c r="I25" s="714" t="s">
        <v>329</v>
      </c>
      <c r="J25" s="715" t="s">
        <v>605</v>
      </c>
    </row>
    <row r="26" spans="1:10" ht="14.45" customHeight="1" x14ac:dyDescent="0.2">
      <c r="A26" s="711" t="s">
        <v>603</v>
      </c>
      <c r="B26" s="712" t="s">
        <v>599</v>
      </c>
      <c r="C26" s="713">
        <v>2.4741900000000001</v>
      </c>
      <c r="D26" s="713">
        <v>0.50349999999999995</v>
      </c>
      <c r="E26" s="713"/>
      <c r="F26" s="713">
        <v>0</v>
      </c>
      <c r="G26" s="713">
        <v>0</v>
      </c>
      <c r="H26" s="713">
        <v>0</v>
      </c>
      <c r="I26" s="714" t="s">
        <v>329</v>
      </c>
      <c r="J26" s="715" t="s">
        <v>602</v>
      </c>
    </row>
    <row r="27" spans="1:10" ht="14.45" customHeight="1" x14ac:dyDescent="0.2">
      <c r="A27" s="711" t="s">
        <v>603</v>
      </c>
      <c r="B27" s="712" t="s">
        <v>600</v>
      </c>
      <c r="C27" s="713">
        <v>1.6559999999999999</v>
      </c>
      <c r="D27" s="713">
        <v>10.23906</v>
      </c>
      <c r="E27" s="713"/>
      <c r="F27" s="713">
        <v>20.702459999999999</v>
      </c>
      <c r="G27" s="713">
        <v>0</v>
      </c>
      <c r="H27" s="713">
        <v>20.702459999999999</v>
      </c>
      <c r="I27" s="714" t="s">
        <v>329</v>
      </c>
      <c r="J27" s="715" t="s">
        <v>589</v>
      </c>
    </row>
    <row r="28" spans="1:10" ht="14.45" customHeight="1" x14ac:dyDescent="0.2">
      <c r="A28" s="711" t="s">
        <v>603</v>
      </c>
      <c r="B28" s="712" t="s">
        <v>606</v>
      </c>
      <c r="C28" s="713">
        <v>281.95636000000002</v>
      </c>
      <c r="D28" s="713">
        <v>290.62928999999991</v>
      </c>
      <c r="E28" s="713"/>
      <c r="F28" s="713">
        <v>317.52684000000005</v>
      </c>
      <c r="G28" s="713">
        <v>0</v>
      </c>
      <c r="H28" s="713">
        <v>317.52684000000005</v>
      </c>
      <c r="I28" s="714" t="s">
        <v>329</v>
      </c>
      <c r="J28" s="715" t="s">
        <v>591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73</v>
      </c>
    </row>
    <row r="30" spans="1:10" ht="14.45" customHeight="1" x14ac:dyDescent="0.2">
      <c r="A30" s="711" t="s">
        <v>607</v>
      </c>
      <c r="B30" s="712" t="s">
        <v>608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607</v>
      </c>
      <c r="B31" s="712" t="s">
        <v>590</v>
      </c>
      <c r="C31" s="713">
        <v>6.7319999999999991E-2</v>
      </c>
      <c r="D31" s="713">
        <v>4.8420000000000005E-2</v>
      </c>
      <c r="E31" s="713"/>
      <c r="F31" s="713">
        <v>0.12026000000000001</v>
      </c>
      <c r="G31" s="713">
        <v>0</v>
      </c>
      <c r="H31" s="713">
        <v>0.12026000000000001</v>
      </c>
      <c r="I31" s="714" t="s">
        <v>329</v>
      </c>
      <c r="J31" s="715" t="s">
        <v>1</v>
      </c>
    </row>
    <row r="32" spans="1:10" ht="14.45" customHeight="1" x14ac:dyDescent="0.2">
      <c r="A32" s="711" t="s">
        <v>607</v>
      </c>
      <c r="B32" s="712" t="s">
        <v>609</v>
      </c>
      <c r="C32" s="713">
        <v>6.7319999999999991E-2</v>
      </c>
      <c r="D32" s="713">
        <v>4.8420000000000005E-2</v>
      </c>
      <c r="E32" s="713"/>
      <c r="F32" s="713">
        <v>0.12026000000000001</v>
      </c>
      <c r="G32" s="713">
        <v>0</v>
      </c>
      <c r="H32" s="713">
        <v>0.12026000000000001</v>
      </c>
      <c r="I32" s="714" t="s">
        <v>329</v>
      </c>
      <c r="J32" s="715" t="s">
        <v>1</v>
      </c>
    </row>
    <row r="33" spans="1:10" ht="14.45" customHeight="1" x14ac:dyDescent="0.2">
      <c r="A33" s="711" t="s">
        <v>329</v>
      </c>
      <c r="B33" s="712" t="s">
        <v>329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1</v>
      </c>
    </row>
    <row r="34" spans="1:10" ht="14.45" customHeight="1" x14ac:dyDescent="0.2">
      <c r="A34" s="711" t="s">
        <v>610</v>
      </c>
      <c r="B34" s="712" t="s">
        <v>611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1</v>
      </c>
    </row>
    <row r="35" spans="1:10" ht="14.45" customHeight="1" x14ac:dyDescent="0.2">
      <c r="A35" s="711" t="s">
        <v>610</v>
      </c>
      <c r="B35" s="712" t="s">
        <v>590</v>
      </c>
      <c r="C35" s="713">
        <v>1552.8493800000003</v>
      </c>
      <c r="D35" s="713">
        <v>1087.4416600000002</v>
      </c>
      <c r="E35" s="713"/>
      <c r="F35" s="713">
        <v>1172.4646199999997</v>
      </c>
      <c r="G35" s="713">
        <v>0</v>
      </c>
      <c r="H35" s="713">
        <v>1172.4646199999997</v>
      </c>
      <c r="I35" s="714" t="s">
        <v>329</v>
      </c>
      <c r="J35" s="715" t="s">
        <v>1</v>
      </c>
    </row>
    <row r="36" spans="1:10" ht="14.45" customHeight="1" x14ac:dyDescent="0.2">
      <c r="A36" s="711" t="s">
        <v>610</v>
      </c>
      <c r="B36" s="712" t="s">
        <v>592</v>
      </c>
      <c r="C36" s="713">
        <v>165.59500999999995</v>
      </c>
      <c r="D36" s="713">
        <v>63.114940000000004</v>
      </c>
      <c r="E36" s="713"/>
      <c r="F36" s="713">
        <v>185.07818</v>
      </c>
      <c r="G36" s="713">
        <v>0</v>
      </c>
      <c r="H36" s="713">
        <v>185.07818</v>
      </c>
      <c r="I36" s="714" t="s">
        <v>329</v>
      </c>
      <c r="J36" s="715" t="s">
        <v>1</v>
      </c>
    </row>
    <row r="37" spans="1:10" ht="14.45" customHeight="1" x14ac:dyDescent="0.2">
      <c r="A37" s="711" t="s">
        <v>610</v>
      </c>
      <c r="B37" s="712" t="s">
        <v>593</v>
      </c>
      <c r="C37" s="713">
        <v>26.203700000000005</v>
      </c>
      <c r="D37" s="713">
        <v>12.22734</v>
      </c>
      <c r="E37" s="713"/>
      <c r="F37" s="713">
        <v>53.963969999999996</v>
      </c>
      <c r="G37" s="713">
        <v>0</v>
      </c>
      <c r="H37" s="713">
        <v>53.963969999999996</v>
      </c>
      <c r="I37" s="714" t="s">
        <v>329</v>
      </c>
      <c r="J37" s="715" t="s">
        <v>1</v>
      </c>
    </row>
    <row r="38" spans="1:10" ht="14.45" customHeight="1" x14ac:dyDescent="0.2">
      <c r="A38" s="711" t="s">
        <v>610</v>
      </c>
      <c r="B38" s="712" t="s">
        <v>594</v>
      </c>
      <c r="C38" s="713">
        <v>3.9</v>
      </c>
      <c r="D38" s="713">
        <v>0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605</v>
      </c>
    </row>
    <row r="39" spans="1:10" ht="14.45" customHeight="1" x14ac:dyDescent="0.2">
      <c r="A39" s="711" t="s">
        <v>610</v>
      </c>
      <c r="B39" s="712" t="s">
        <v>595</v>
      </c>
      <c r="C39" s="713">
        <v>533.15802000000031</v>
      </c>
      <c r="D39" s="713">
        <v>486.04856000000001</v>
      </c>
      <c r="E39" s="713"/>
      <c r="F39" s="713">
        <v>251.43642999999992</v>
      </c>
      <c r="G39" s="713">
        <v>0</v>
      </c>
      <c r="H39" s="713">
        <v>251.43642999999992</v>
      </c>
      <c r="I39" s="714" t="s">
        <v>329</v>
      </c>
      <c r="J39" s="715" t="s">
        <v>602</v>
      </c>
    </row>
    <row r="40" spans="1:10" ht="14.45" customHeight="1" x14ac:dyDescent="0.2">
      <c r="A40" s="711" t="s">
        <v>610</v>
      </c>
      <c r="B40" s="712" t="s">
        <v>596</v>
      </c>
      <c r="C40" s="713">
        <v>60.257339999999999</v>
      </c>
      <c r="D40" s="713">
        <v>62.996310000000001</v>
      </c>
      <c r="E40" s="713"/>
      <c r="F40" s="713">
        <v>126.90560999999997</v>
      </c>
      <c r="G40" s="713">
        <v>0</v>
      </c>
      <c r="H40" s="713">
        <v>126.90560999999997</v>
      </c>
      <c r="I40" s="714" t="s">
        <v>329</v>
      </c>
      <c r="J40" s="715" t="s">
        <v>0</v>
      </c>
    </row>
    <row r="41" spans="1:10" ht="14.45" customHeight="1" x14ac:dyDescent="0.2">
      <c r="A41" s="711" t="s">
        <v>610</v>
      </c>
      <c r="B41" s="712" t="s">
        <v>597</v>
      </c>
      <c r="C41" s="713">
        <v>0</v>
      </c>
      <c r="D41" s="713">
        <v>0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610</v>
      </c>
      <c r="B42" s="712" t="s">
        <v>598</v>
      </c>
      <c r="C42" s="713">
        <v>65.58032</v>
      </c>
      <c r="D42" s="713">
        <v>35.661139999999989</v>
      </c>
      <c r="E42" s="713"/>
      <c r="F42" s="713">
        <v>141.82584</v>
      </c>
      <c r="G42" s="713">
        <v>0</v>
      </c>
      <c r="H42" s="713">
        <v>141.82584</v>
      </c>
      <c r="I42" s="714" t="s">
        <v>329</v>
      </c>
      <c r="J42" s="715" t="s">
        <v>605</v>
      </c>
    </row>
    <row r="43" spans="1:10" ht="14.45" customHeight="1" x14ac:dyDescent="0.2">
      <c r="A43" s="711" t="s">
        <v>610</v>
      </c>
      <c r="B43" s="712" t="s">
        <v>599</v>
      </c>
      <c r="C43" s="713">
        <v>1.6187499999999999</v>
      </c>
      <c r="D43" s="713">
        <v>0</v>
      </c>
      <c r="E43" s="713"/>
      <c r="F43" s="713">
        <v>23.828200000000002</v>
      </c>
      <c r="G43" s="713">
        <v>0</v>
      </c>
      <c r="H43" s="713">
        <v>23.828200000000002</v>
      </c>
      <c r="I43" s="714" t="s">
        <v>329</v>
      </c>
      <c r="J43" s="715" t="s">
        <v>602</v>
      </c>
    </row>
    <row r="44" spans="1:10" ht="14.45" customHeight="1" x14ac:dyDescent="0.2">
      <c r="A44" s="711" t="s">
        <v>610</v>
      </c>
      <c r="B44" s="712" t="s">
        <v>600</v>
      </c>
      <c r="C44" s="713">
        <v>33.71358</v>
      </c>
      <c r="D44" s="713">
        <v>29.862119999999997</v>
      </c>
      <c r="E44" s="713"/>
      <c r="F44" s="713">
        <v>56.653949999999995</v>
      </c>
      <c r="G44" s="713">
        <v>0</v>
      </c>
      <c r="H44" s="713">
        <v>56.653949999999995</v>
      </c>
      <c r="I44" s="714" t="s">
        <v>329</v>
      </c>
      <c r="J44" s="715" t="s">
        <v>0</v>
      </c>
    </row>
    <row r="45" spans="1:10" ht="14.45" customHeight="1" x14ac:dyDescent="0.2">
      <c r="A45" s="711" t="s">
        <v>610</v>
      </c>
      <c r="B45" s="712" t="s">
        <v>612</v>
      </c>
      <c r="C45" s="713">
        <v>2442.8761000000013</v>
      </c>
      <c r="D45" s="713">
        <v>1777.3520699999999</v>
      </c>
      <c r="E45" s="713"/>
      <c r="F45" s="713">
        <v>2012.1567999999995</v>
      </c>
      <c r="G45" s="713">
        <v>0</v>
      </c>
      <c r="H45" s="713">
        <v>2012.1567999999995</v>
      </c>
      <c r="I45" s="714" t="s">
        <v>329</v>
      </c>
      <c r="J45" s="715" t="s">
        <v>1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1</v>
      </c>
    </row>
    <row r="47" spans="1:10" ht="14.45" customHeight="1" x14ac:dyDescent="0.2">
      <c r="A47" s="711" t="s">
        <v>613</v>
      </c>
      <c r="B47" s="712" t="s">
        <v>614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1</v>
      </c>
    </row>
    <row r="48" spans="1:10" ht="14.45" customHeight="1" x14ac:dyDescent="0.2">
      <c r="A48" s="711" t="s">
        <v>613</v>
      </c>
      <c r="B48" s="712" t="s">
        <v>590</v>
      </c>
      <c r="C48" s="713">
        <v>571.77655000000016</v>
      </c>
      <c r="D48" s="713">
        <v>564.24167000000034</v>
      </c>
      <c r="E48" s="713"/>
      <c r="F48" s="713">
        <v>465.85258000000016</v>
      </c>
      <c r="G48" s="713">
        <v>0</v>
      </c>
      <c r="H48" s="713">
        <v>465.85258000000016</v>
      </c>
      <c r="I48" s="714" t="s">
        <v>329</v>
      </c>
      <c r="J48" s="715" t="s">
        <v>1</v>
      </c>
    </row>
    <row r="49" spans="1:10" ht="14.45" customHeight="1" x14ac:dyDescent="0.2">
      <c r="A49" s="711" t="s">
        <v>613</v>
      </c>
      <c r="B49" s="712" t="s">
        <v>598</v>
      </c>
      <c r="C49" s="713">
        <v>15.739460000000001</v>
      </c>
      <c r="D49" s="713">
        <v>15.46208</v>
      </c>
      <c r="E49" s="713"/>
      <c r="F49" s="713">
        <v>13.52932</v>
      </c>
      <c r="G49" s="713">
        <v>0</v>
      </c>
      <c r="H49" s="713">
        <v>13.52932</v>
      </c>
      <c r="I49" s="714" t="s">
        <v>329</v>
      </c>
      <c r="J49" s="715" t="s">
        <v>1</v>
      </c>
    </row>
    <row r="50" spans="1:10" ht="14.45" customHeight="1" x14ac:dyDescent="0.2">
      <c r="A50" s="711" t="s">
        <v>613</v>
      </c>
      <c r="B50" s="712" t="s">
        <v>600</v>
      </c>
      <c r="C50" s="713">
        <v>32.614159999999998</v>
      </c>
      <c r="D50" s="713">
        <v>26.03668</v>
      </c>
      <c r="E50" s="713"/>
      <c r="F50" s="713">
        <v>64.098939999999985</v>
      </c>
      <c r="G50" s="713">
        <v>0</v>
      </c>
      <c r="H50" s="713">
        <v>64.098939999999985</v>
      </c>
      <c r="I50" s="714" t="s">
        <v>329</v>
      </c>
      <c r="J50" s="715" t="s">
        <v>1</v>
      </c>
    </row>
    <row r="51" spans="1:10" ht="14.45" customHeight="1" x14ac:dyDescent="0.2">
      <c r="A51" s="711" t="s">
        <v>613</v>
      </c>
      <c r="B51" s="712" t="s">
        <v>615</v>
      </c>
      <c r="C51" s="713">
        <v>620.13017000000013</v>
      </c>
      <c r="D51" s="713">
        <v>605.7404300000004</v>
      </c>
      <c r="E51" s="713"/>
      <c r="F51" s="713">
        <v>543.48084000000017</v>
      </c>
      <c r="G51" s="713">
        <v>0</v>
      </c>
      <c r="H51" s="713">
        <v>543.48084000000017</v>
      </c>
      <c r="I51" s="714" t="s">
        <v>329</v>
      </c>
      <c r="J51" s="715" t="s">
        <v>1</v>
      </c>
    </row>
    <row r="52" spans="1:10" ht="14.45" customHeight="1" x14ac:dyDescent="0.2">
      <c r="A52" s="711" t="s">
        <v>329</v>
      </c>
      <c r="B52" s="712" t="s">
        <v>329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1</v>
      </c>
    </row>
    <row r="53" spans="1:10" ht="14.45" customHeight="1" x14ac:dyDescent="0.2">
      <c r="A53" s="711" t="s">
        <v>616</v>
      </c>
      <c r="B53" s="712" t="s">
        <v>617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1</v>
      </c>
    </row>
    <row r="54" spans="1:10" ht="14.45" customHeight="1" x14ac:dyDescent="0.2">
      <c r="A54" s="711" t="s">
        <v>616</v>
      </c>
      <c r="B54" s="712" t="s">
        <v>590</v>
      </c>
      <c r="C54" s="713">
        <v>0</v>
      </c>
      <c r="D54" s="713">
        <v>0</v>
      </c>
      <c r="E54" s="713"/>
      <c r="F54" s="713">
        <v>4.5319999999999999E-2</v>
      </c>
      <c r="G54" s="713">
        <v>0</v>
      </c>
      <c r="H54" s="713">
        <v>4.5319999999999999E-2</v>
      </c>
      <c r="I54" s="714" t="s">
        <v>329</v>
      </c>
      <c r="J54" s="715" t="s">
        <v>1</v>
      </c>
    </row>
    <row r="55" spans="1:10" ht="14.45" customHeight="1" x14ac:dyDescent="0.2">
      <c r="A55" s="711" t="s">
        <v>616</v>
      </c>
      <c r="B55" s="712" t="s">
        <v>618</v>
      </c>
      <c r="C55" s="713">
        <v>0</v>
      </c>
      <c r="D55" s="713">
        <v>0</v>
      </c>
      <c r="E55" s="713"/>
      <c r="F55" s="713">
        <v>4.5319999999999999E-2</v>
      </c>
      <c r="G55" s="713">
        <v>0</v>
      </c>
      <c r="H55" s="713">
        <v>4.5319999999999999E-2</v>
      </c>
      <c r="I55" s="714" t="s">
        <v>329</v>
      </c>
      <c r="J55" s="715" t="s">
        <v>605</v>
      </c>
    </row>
    <row r="56" spans="1:10" ht="14.45" customHeight="1" x14ac:dyDescent="0.2">
      <c r="A56" s="711" t="s">
        <v>329</v>
      </c>
      <c r="B56" s="712" t="s">
        <v>329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602</v>
      </c>
    </row>
    <row r="57" spans="1:10" ht="14.45" customHeight="1" x14ac:dyDescent="0.2">
      <c r="A57" s="711" t="s">
        <v>619</v>
      </c>
      <c r="B57" s="712" t="s">
        <v>620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0</v>
      </c>
    </row>
    <row r="58" spans="1:10" ht="14.45" customHeight="1" x14ac:dyDescent="0.2">
      <c r="A58" s="711" t="s">
        <v>619</v>
      </c>
      <c r="B58" s="712" t="s">
        <v>590</v>
      </c>
      <c r="C58" s="713">
        <v>0</v>
      </c>
      <c r="D58" s="713">
        <v>1.17194</v>
      </c>
      <c r="E58" s="713"/>
      <c r="F58" s="713">
        <v>2.0090400000000002</v>
      </c>
      <c r="G58" s="713">
        <v>0</v>
      </c>
      <c r="H58" s="713">
        <v>2.0090400000000002</v>
      </c>
      <c r="I58" s="714" t="s">
        <v>329</v>
      </c>
      <c r="J58" s="715" t="s">
        <v>1</v>
      </c>
    </row>
    <row r="59" spans="1:10" ht="14.45" customHeight="1" x14ac:dyDescent="0.2">
      <c r="A59" s="711" t="s">
        <v>619</v>
      </c>
      <c r="B59" s="712" t="s">
        <v>621</v>
      </c>
      <c r="C59" s="713">
        <v>0</v>
      </c>
      <c r="D59" s="713">
        <v>1.17194</v>
      </c>
      <c r="E59" s="713"/>
      <c r="F59" s="713">
        <v>2.0090400000000002</v>
      </c>
      <c r="G59" s="713">
        <v>0</v>
      </c>
      <c r="H59" s="713">
        <v>2.0090400000000002</v>
      </c>
      <c r="I59" s="714" t="s">
        <v>329</v>
      </c>
      <c r="J59" s="715" t="s">
        <v>1</v>
      </c>
    </row>
    <row r="60" spans="1:10" ht="14.45" customHeight="1" x14ac:dyDescent="0.2">
      <c r="A60" s="711" t="s">
        <v>329</v>
      </c>
      <c r="B60" s="712" t="s">
        <v>329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1</v>
      </c>
    </row>
    <row r="61" spans="1:10" ht="14.45" customHeight="1" x14ac:dyDescent="0.2">
      <c r="A61" s="711" t="s">
        <v>587</v>
      </c>
      <c r="B61" s="712" t="s">
        <v>601</v>
      </c>
      <c r="C61" s="713">
        <v>3345.029950000001</v>
      </c>
      <c r="D61" s="713">
        <v>2674.9421500000003</v>
      </c>
      <c r="E61" s="713"/>
      <c r="F61" s="713">
        <v>2875.3390999999997</v>
      </c>
      <c r="G61" s="713">
        <v>0</v>
      </c>
      <c r="H61" s="713">
        <v>2875.3390999999997</v>
      </c>
      <c r="I61" s="714" t="s">
        <v>329</v>
      </c>
      <c r="J61" s="715" t="s">
        <v>605</v>
      </c>
    </row>
  </sheetData>
  <mergeCells count="3">
    <mergeCell ref="F3:I3"/>
    <mergeCell ref="C4:D4"/>
    <mergeCell ref="A1:I1"/>
  </mergeCells>
  <conditionalFormatting sqref="F17 F62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61">
    <cfRule type="expression" dxfId="66" priority="5">
      <formula>$H18&gt;0</formula>
    </cfRule>
  </conditionalFormatting>
  <conditionalFormatting sqref="A18:A61">
    <cfRule type="expression" dxfId="65" priority="2">
      <formula>AND($J18&lt;&gt;"mezeraKL",$J18&lt;&gt;"")</formula>
    </cfRule>
  </conditionalFormatting>
  <conditionalFormatting sqref="I18:I61">
    <cfRule type="expression" dxfId="64" priority="6">
      <formula>$I18&gt;1</formula>
    </cfRule>
  </conditionalFormatting>
  <conditionalFormatting sqref="B18:B61">
    <cfRule type="expression" dxfId="63" priority="1">
      <formula>OR($J18="NS",$J18="SumaNS",$J18="Účet")</formula>
    </cfRule>
  </conditionalFormatting>
  <conditionalFormatting sqref="A18:D61 F18:I61">
    <cfRule type="expression" dxfId="62" priority="8">
      <formula>AND($J18&lt;&gt;"",$J18&lt;&gt;"mezeraKL")</formula>
    </cfRule>
  </conditionalFormatting>
  <conditionalFormatting sqref="B18:D61 F18:I61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61 F18:I61">
    <cfRule type="expression" dxfId="60" priority="4">
      <formula>OR($J18="SumaNS",$J18="NS")</formula>
    </cfRule>
  </conditionalFormatting>
  <hyperlinks>
    <hyperlink ref="A2" location="Obsah!A1" display="Zpět na Obsah  KL 01  1.-4.měsíc" xr:uid="{CB6AE9E5-ABB2-443A-AD6E-113F718B3F8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53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298.72177518746935</v>
      </c>
      <c r="M3" s="203">
        <f>SUBTOTAL(9,M5:M1048576)</f>
        <v>8351.3499999999985</v>
      </c>
      <c r="N3" s="204">
        <f>SUBTOTAL(9,N5:N1048576)</f>
        <v>2494730.0972118718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587</v>
      </c>
      <c r="B5" s="723" t="s">
        <v>588</v>
      </c>
      <c r="C5" s="724" t="s">
        <v>616</v>
      </c>
      <c r="D5" s="725" t="s">
        <v>617</v>
      </c>
      <c r="E5" s="726">
        <v>50113001</v>
      </c>
      <c r="F5" s="725" t="s">
        <v>622</v>
      </c>
      <c r="G5" s="724" t="s">
        <v>623</v>
      </c>
      <c r="H5" s="724">
        <v>175868</v>
      </c>
      <c r="I5" s="724">
        <v>75868</v>
      </c>
      <c r="J5" s="724" t="s">
        <v>624</v>
      </c>
      <c r="K5" s="724" t="s">
        <v>625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587</v>
      </c>
      <c r="B6" s="730" t="s">
        <v>588</v>
      </c>
      <c r="C6" s="731" t="s">
        <v>603</v>
      </c>
      <c r="D6" s="732" t="s">
        <v>604</v>
      </c>
      <c r="E6" s="733">
        <v>50113001</v>
      </c>
      <c r="F6" s="732" t="s">
        <v>622</v>
      </c>
      <c r="G6" s="731" t="s">
        <v>623</v>
      </c>
      <c r="H6" s="731">
        <v>846758</v>
      </c>
      <c r="I6" s="731">
        <v>103387</v>
      </c>
      <c r="J6" s="731" t="s">
        <v>626</v>
      </c>
      <c r="K6" s="731" t="s">
        <v>627</v>
      </c>
      <c r="L6" s="734">
        <v>81.210000000000008</v>
      </c>
      <c r="M6" s="734">
        <v>1</v>
      </c>
      <c r="N6" s="735">
        <v>81.210000000000008</v>
      </c>
    </row>
    <row r="7" spans="1:14" ht="14.45" customHeight="1" x14ac:dyDescent="0.2">
      <c r="A7" s="729" t="s">
        <v>587</v>
      </c>
      <c r="B7" s="730" t="s">
        <v>588</v>
      </c>
      <c r="C7" s="731" t="s">
        <v>603</v>
      </c>
      <c r="D7" s="732" t="s">
        <v>604</v>
      </c>
      <c r="E7" s="733">
        <v>50113001</v>
      </c>
      <c r="F7" s="732" t="s">
        <v>622</v>
      </c>
      <c r="G7" s="731" t="s">
        <v>623</v>
      </c>
      <c r="H7" s="731">
        <v>243014</v>
      </c>
      <c r="I7" s="731">
        <v>243014</v>
      </c>
      <c r="J7" s="731" t="s">
        <v>628</v>
      </c>
      <c r="K7" s="731" t="s">
        <v>629</v>
      </c>
      <c r="L7" s="734">
        <v>125.79</v>
      </c>
      <c r="M7" s="734">
        <v>2</v>
      </c>
      <c r="N7" s="735">
        <v>251.58</v>
      </c>
    </row>
    <row r="8" spans="1:14" ht="14.45" customHeight="1" x14ac:dyDescent="0.2">
      <c r="A8" s="729" t="s">
        <v>587</v>
      </c>
      <c r="B8" s="730" t="s">
        <v>588</v>
      </c>
      <c r="C8" s="731" t="s">
        <v>603</v>
      </c>
      <c r="D8" s="732" t="s">
        <v>604</v>
      </c>
      <c r="E8" s="733">
        <v>50113001</v>
      </c>
      <c r="F8" s="732" t="s">
        <v>622</v>
      </c>
      <c r="G8" s="731" t="s">
        <v>623</v>
      </c>
      <c r="H8" s="731">
        <v>100362</v>
      </c>
      <c r="I8" s="731">
        <v>362</v>
      </c>
      <c r="J8" s="731" t="s">
        <v>630</v>
      </c>
      <c r="K8" s="731" t="s">
        <v>631</v>
      </c>
      <c r="L8" s="734">
        <v>72.86</v>
      </c>
      <c r="M8" s="734">
        <v>5</v>
      </c>
      <c r="N8" s="735">
        <v>364.3</v>
      </c>
    </row>
    <row r="9" spans="1:14" ht="14.45" customHeight="1" x14ac:dyDescent="0.2">
      <c r="A9" s="729" t="s">
        <v>587</v>
      </c>
      <c r="B9" s="730" t="s">
        <v>588</v>
      </c>
      <c r="C9" s="731" t="s">
        <v>603</v>
      </c>
      <c r="D9" s="732" t="s">
        <v>604</v>
      </c>
      <c r="E9" s="733">
        <v>50113001</v>
      </c>
      <c r="F9" s="732" t="s">
        <v>622</v>
      </c>
      <c r="G9" s="731" t="s">
        <v>623</v>
      </c>
      <c r="H9" s="731">
        <v>202701</v>
      </c>
      <c r="I9" s="731">
        <v>202701</v>
      </c>
      <c r="J9" s="731" t="s">
        <v>632</v>
      </c>
      <c r="K9" s="731" t="s">
        <v>633</v>
      </c>
      <c r="L9" s="734">
        <v>149.06</v>
      </c>
      <c r="M9" s="734">
        <v>4</v>
      </c>
      <c r="N9" s="735">
        <v>596.24</v>
      </c>
    </row>
    <row r="10" spans="1:14" ht="14.45" customHeight="1" x14ac:dyDescent="0.2">
      <c r="A10" s="729" t="s">
        <v>587</v>
      </c>
      <c r="B10" s="730" t="s">
        <v>588</v>
      </c>
      <c r="C10" s="731" t="s">
        <v>603</v>
      </c>
      <c r="D10" s="732" t="s">
        <v>604</v>
      </c>
      <c r="E10" s="733">
        <v>50113001</v>
      </c>
      <c r="F10" s="732" t="s">
        <v>622</v>
      </c>
      <c r="G10" s="731" t="s">
        <v>634</v>
      </c>
      <c r="H10" s="731">
        <v>102954</v>
      </c>
      <c r="I10" s="731">
        <v>2954</v>
      </c>
      <c r="J10" s="731" t="s">
        <v>635</v>
      </c>
      <c r="K10" s="731" t="s">
        <v>636</v>
      </c>
      <c r="L10" s="734">
        <v>14.930000000000001</v>
      </c>
      <c r="M10" s="734">
        <v>3</v>
      </c>
      <c r="N10" s="735">
        <v>44.790000000000006</v>
      </c>
    </row>
    <row r="11" spans="1:14" ht="14.45" customHeight="1" x14ac:dyDescent="0.2">
      <c r="A11" s="729" t="s">
        <v>587</v>
      </c>
      <c r="B11" s="730" t="s">
        <v>588</v>
      </c>
      <c r="C11" s="731" t="s">
        <v>603</v>
      </c>
      <c r="D11" s="732" t="s">
        <v>604</v>
      </c>
      <c r="E11" s="733">
        <v>50113001</v>
      </c>
      <c r="F11" s="732" t="s">
        <v>622</v>
      </c>
      <c r="G11" s="731" t="s">
        <v>634</v>
      </c>
      <c r="H11" s="731">
        <v>115379</v>
      </c>
      <c r="I11" s="731">
        <v>15379</v>
      </c>
      <c r="J11" s="731" t="s">
        <v>635</v>
      </c>
      <c r="K11" s="731" t="s">
        <v>637</v>
      </c>
      <c r="L11" s="734">
        <v>54.19</v>
      </c>
      <c r="M11" s="734">
        <v>1</v>
      </c>
      <c r="N11" s="735">
        <v>54.19</v>
      </c>
    </row>
    <row r="12" spans="1:14" ht="14.45" customHeight="1" x14ac:dyDescent="0.2">
      <c r="A12" s="729" t="s">
        <v>587</v>
      </c>
      <c r="B12" s="730" t="s">
        <v>588</v>
      </c>
      <c r="C12" s="731" t="s">
        <v>603</v>
      </c>
      <c r="D12" s="732" t="s">
        <v>604</v>
      </c>
      <c r="E12" s="733">
        <v>50113001</v>
      </c>
      <c r="F12" s="732" t="s">
        <v>622</v>
      </c>
      <c r="G12" s="731" t="s">
        <v>634</v>
      </c>
      <c r="H12" s="731">
        <v>115378</v>
      </c>
      <c r="I12" s="731">
        <v>15378</v>
      </c>
      <c r="J12" s="731" t="s">
        <v>638</v>
      </c>
      <c r="K12" s="731" t="s">
        <v>639</v>
      </c>
      <c r="L12" s="734">
        <v>21.204999999999998</v>
      </c>
      <c r="M12" s="734">
        <v>2</v>
      </c>
      <c r="N12" s="735">
        <v>42.41</v>
      </c>
    </row>
    <row r="13" spans="1:14" ht="14.45" customHeight="1" x14ac:dyDescent="0.2">
      <c r="A13" s="729" t="s">
        <v>587</v>
      </c>
      <c r="B13" s="730" t="s">
        <v>588</v>
      </c>
      <c r="C13" s="731" t="s">
        <v>603</v>
      </c>
      <c r="D13" s="732" t="s">
        <v>604</v>
      </c>
      <c r="E13" s="733">
        <v>50113001</v>
      </c>
      <c r="F13" s="732" t="s">
        <v>622</v>
      </c>
      <c r="G13" s="731" t="s">
        <v>623</v>
      </c>
      <c r="H13" s="731">
        <v>201384</v>
      </c>
      <c r="I13" s="731">
        <v>201384</v>
      </c>
      <c r="J13" s="731" t="s">
        <v>640</v>
      </c>
      <c r="K13" s="731" t="s">
        <v>641</v>
      </c>
      <c r="L13" s="734">
        <v>1176.6000000000001</v>
      </c>
      <c r="M13" s="734">
        <v>1</v>
      </c>
      <c r="N13" s="735">
        <v>1176.6000000000001</v>
      </c>
    </row>
    <row r="14" spans="1:14" ht="14.45" customHeight="1" x14ac:dyDescent="0.2">
      <c r="A14" s="729" t="s">
        <v>587</v>
      </c>
      <c r="B14" s="730" t="s">
        <v>588</v>
      </c>
      <c r="C14" s="731" t="s">
        <v>603</v>
      </c>
      <c r="D14" s="732" t="s">
        <v>604</v>
      </c>
      <c r="E14" s="733">
        <v>50113001</v>
      </c>
      <c r="F14" s="732" t="s">
        <v>622</v>
      </c>
      <c r="G14" s="731" t="s">
        <v>623</v>
      </c>
      <c r="H14" s="731">
        <v>194916</v>
      </c>
      <c r="I14" s="731">
        <v>94916</v>
      </c>
      <c r="J14" s="731" t="s">
        <v>642</v>
      </c>
      <c r="K14" s="731" t="s">
        <v>643</v>
      </c>
      <c r="L14" s="734">
        <v>84.928749999999994</v>
      </c>
      <c r="M14" s="734">
        <v>8</v>
      </c>
      <c r="N14" s="735">
        <v>679.43</v>
      </c>
    </row>
    <row r="15" spans="1:14" ht="14.45" customHeight="1" x14ac:dyDescent="0.2">
      <c r="A15" s="729" t="s">
        <v>587</v>
      </c>
      <c r="B15" s="730" t="s">
        <v>588</v>
      </c>
      <c r="C15" s="731" t="s">
        <v>603</v>
      </c>
      <c r="D15" s="732" t="s">
        <v>604</v>
      </c>
      <c r="E15" s="733">
        <v>50113001</v>
      </c>
      <c r="F15" s="732" t="s">
        <v>622</v>
      </c>
      <c r="G15" s="731" t="s">
        <v>623</v>
      </c>
      <c r="H15" s="731">
        <v>194920</v>
      </c>
      <c r="I15" s="731">
        <v>94920</v>
      </c>
      <c r="J15" s="731" t="s">
        <v>644</v>
      </c>
      <c r="K15" s="731" t="s">
        <v>645</v>
      </c>
      <c r="L15" s="734">
        <v>73.650000000000006</v>
      </c>
      <c r="M15" s="734">
        <v>6</v>
      </c>
      <c r="N15" s="735">
        <v>441.90000000000003</v>
      </c>
    </row>
    <row r="16" spans="1:14" ht="14.45" customHeight="1" x14ac:dyDescent="0.2">
      <c r="A16" s="729" t="s">
        <v>587</v>
      </c>
      <c r="B16" s="730" t="s">
        <v>588</v>
      </c>
      <c r="C16" s="731" t="s">
        <v>603</v>
      </c>
      <c r="D16" s="732" t="s">
        <v>604</v>
      </c>
      <c r="E16" s="733">
        <v>50113001</v>
      </c>
      <c r="F16" s="732" t="s">
        <v>622</v>
      </c>
      <c r="G16" s="731" t="s">
        <v>623</v>
      </c>
      <c r="H16" s="731">
        <v>194919</v>
      </c>
      <c r="I16" s="731">
        <v>94919</v>
      </c>
      <c r="J16" s="731" t="s">
        <v>644</v>
      </c>
      <c r="K16" s="731" t="s">
        <v>646</v>
      </c>
      <c r="L16" s="734">
        <v>51.520000000000017</v>
      </c>
      <c r="M16" s="734">
        <v>7</v>
      </c>
      <c r="N16" s="735">
        <v>360.6400000000001</v>
      </c>
    </row>
    <row r="17" spans="1:14" ht="14.45" customHeight="1" x14ac:dyDescent="0.2">
      <c r="A17" s="729" t="s">
        <v>587</v>
      </c>
      <c r="B17" s="730" t="s">
        <v>588</v>
      </c>
      <c r="C17" s="731" t="s">
        <v>603</v>
      </c>
      <c r="D17" s="732" t="s">
        <v>604</v>
      </c>
      <c r="E17" s="733">
        <v>50113001</v>
      </c>
      <c r="F17" s="732" t="s">
        <v>622</v>
      </c>
      <c r="G17" s="731" t="s">
        <v>623</v>
      </c>
      <c r="H17" s="731">
        <v>223855</v>
      </c>
      <c r="I17" s="731">
        <v>223855</v>
      </c>
      <c r="J17" s="731" t="s">
        <v>647</v>
      </c>
      <c r="K17" s="731" t="s">
        <v>648</v>
      </c>
      <c r="L17" s="734">
        <v>165</v>
      </c>
      <c r="M17" s="734">
        <v>22</v>
      </c>
      <c r="N17" s="735">
        <v>3630</v>
      </c>
    </row>
    <row r="18" spans="1:14" ht="14.45" customHeight="1" x14ac:dyDescent="0.2">
      <c r="A18" s="729" t="s">
        <v>587</v>
      </c>
      <c r="B18" s="730" t="s">
        <v>588</v>
      </c>
      <c r="C18" s="731" t="s">
        <v>603</v>
      </c>
      <c r="D18" s="732" t="s">
        <v>604</v>
      </c>
      <c r="E18" s="733">
        <v>50113001</v>
      </c>
      <c r="F18" s="732" t="s">
        <v>622</v>
      </c>
      <c r="G18" s="731" t="s">
        <v>329</v>
      </c>
      <c r="H18" s="731">
        <v>246096</v>
      </c>
      <c r="I18" s="731">
        <v>246096</v>
      </c>
      <c r="J18" s="731" t="s">
        <v>649</v>
      </c>
      <c r="K18" s="731" t="s">
        <v>650</v>
      </c>
      <c r="L18" s="734">
        <v>322.39</v>
      </c>
      <c r="M18" s="734">
        <v>2</v>
      </c>
      <c r="N18" s="735">
        <v>644.78</v>
      </c>
    </row>
    <row r="19" spans="1:14" ht="14.45" customHeight="1" x14ac:dyDescent="0.2">
      <c r="A19" s="729" t="s">
        <v>587</v>
      </c>
      <c r="B19" s="730" t="s">
        <v>588</v>
      </c>
      <c r="C19" s="731" t="s">
        <v>603</v>
      </c>
      <c r="D19" s="732" t="s">
        <v>604</v>
      </c>
      <c r="E19" s="733">
        <v>50113001</v>
      </c>
      <c r="F19" s="732" t="s">
        <v>622</v>
      </c>
      <c r="G19" s="731" t="s">
        <v>623</v>
      </c>
      <c r="H19" s="731">
        <v>235897</v>
      </c>
      <c r="I19" s="731">
        <v>235897</v>
      </c>
      <c r="J19" s="731" t="s">
        <v>651</v>
      </c>
      <c r="K19" s="731" t="s">
        <v>652</v>
      </c>
      <c r="L19" s="734">
        <v>70.907142857142844</v>
      </c>
      <c r="M19" s="734">
        <v>7</v>
      </c>
      <c r="N19" s="735">
        <v>496.34999999999991</v>
      </c>
    </row>
    <row r="20" spans="1:14" ht="14.45" customHeight="1" x14ac:dyDescent="0.2">
      <c r="A20" s="729" t="s">
        <v>587</v>
      </c>
      <c r="B20" s="730" t="s">
        <v>588</v>
      </c>
      <c r="C20" s="731" t="s">
        <v>603</v>
      </c>
      <c r="D20" s="732" t="s">
        <v>604</v>
      </c>
      <c r="E20" s="733">
        <v>50113001</v>
      </c>
      <c r="F20" s="732" t="s">
        <v>622</v>
      </c>
      <c r="G20" s="731" t="s">
        <v>623</v>
      </c>
      <c r="H20" s="731">
        <v>207931</v>
      </c>
      <c r="I20" s="731">
        <v>207931</v>
      </c>
      <c r="J20" s="731" t="s">
        <v>653</v>
      </c>
      <c r="K20" s="731" t="s">
        <v>654</v>
      </c>
      <c r="L20" s="734">
        <v>33.88000000000001</v>
      </c>
      <c r="M20" s="734">
        <v>3</v>
      </c>
      <c r="N20" s="735">
        <v>101.64000000000003</v>
      </c>
    </row>
    <row r="21" spans="1:14" ht="14.45" customHeight="1" x14ac:dyDescent="0.2">
      <c r="A21" s="729" t="s">
        <v>587</v>
      </c>
      <c r="B21" s="730" t="s">
        <v>588</v>
      </c>
      <c r="C21" s="731" t="s">
        <v>603</v>
      </c>
      <c r="D21" s="732" t="s">
        <v>604</v>
      </c>
      <c r="E21" s="733">
        <v>50113001</v>
      </c>
      <c r="F21" s="732" t="s">
        <v>622</v>
      </c>
      <c r="G21" s="731" t="s">
        <v>623</v>
      </c>
      <c r="H21" s="731">
        <v>196610</v>
      </c>
      <c r="I21" s="731">
        <v>96610</v>
      </c>
      <c r="J21" s="731" t="s">
        <v>655</v>
      </c>
      <c r="K21" s="731" t="s">
        <v>656</v>
      </c>
      <c r="L21" s="734">
        <v>51.739999999999995</v>
      </c>
      <c r="M21" s="734">
        <v>1</v>
      </c>
      <c r="N21" s="735">
        <v>51.739999999999995</v>
      </c>
    </row>
    <row r="22" spans="1:14" ht="14.45" customHeight="1" x14ac:dyDescent="0.2">
      <c r="A22" s="729" t="s">
        <v>587</v>
      </c>
      <c r="B22" s="730" t="s">
        <v>588</v>
      </c>
      <c r="C22" s="731" t="s">
        <v>603</v>
      </c>
      <c r="D22" s="732" t="s">
        <v>604</v>
      </c>
      <c r="E22" s="733">
        <v>50113001</v>
      </c>
      <c r="F22" s="732" t="s">
        <v>622</v>
      </c>
      <c r="G22" s="731" t="s">
        <v>623</v>
      </c>
      <c r="H22" s="731">
        <v>173314</v>
      </c>
      <c r="I22" s="731">
        <v>173314</v>
      </c>
      <c r="J22" s="731" t="s">
        <v>657</v>
      </c>
      <c r="K22" s="731" t="s">
        <v>658</v>
      </c>
      <c r="L22" s="734">
        <v>207.57000000000002</v>
      </c>
      <c r="M22" s="734">
        <v>18</v>
      </c>
      <c r="N22" s="735">
        <v>3736.26</v>
      </c>
    </row>
    <row r="23" spans="1:14" ht="14.45" customHeight="1" x14ac:dyDescent="0.2">
      <c r="A23" s="729" t="s">
        <v>587</v>
      </c>
      <c r="B23" s="730" t="s">
        <v>588</v>
      </c>
      <c r="C23" s="731" t="s">
        <v>603</v>
      </c>
      <c r="D23" s="732" t="s">
        <v>604</v>
      </c>
      <c r="E23" s="733">
        <v>50113001</v>
      </c>
      <c r="F23" s="732" t="s">
        <v>622</v>
      </c>
      <c r="G23" s="731" t="s">
        <v>623</v>
      </c>
      <c r="H23" s="731">
        <v>173316</v>
      </c>
      <c r="I23" s="731">
        <v>173316</v>
      </c>
      <c r="J23" s="731" t="s">
        <v>659</v>
      </c>
      <c r="K23" s="731" t="s">
        <v>660</v>
      </c>
      <c r="L23" s="734">
        <v>503.69000000000005</v>
      </c>
      <c r="M23" s="734">
        <v>2</v>
      </c>
      <c r="N23" s="735">
        <v>1007.3800000000001</v>
      </c>
    </row>
    <row r="24" spans="1:14" ht="14.45" customHeight="1" x14ac:dyDescent="0.2">
      <c r="A24" s="729" t="s">
        <v>587</v>
      </c>
      <c r="B24" s="730" t="s">
        <v>588</v>
      </c>
      <c r="C24" s="731" t="s">
        <v>603</v>
      </c>
      <c r="D24" s="732" t="s">
        <v>604</v>
      </c>
      <c r="E24" s="733">
        <v>50113001</v>
      </c>
      <c r="F24" s="732" t="s">
        <v>622</v>
      </c>
      <c r="G24" s="731" t="s">
        <v>623</v>
      </c>
      <c r="H24" s="731">
        <v>173319</v>
      </c>
      <c r="I24" s="731">
        <v>173319</v>
      </c>
      <c r="J24" s="731" t="s">
        <v>661</v>
      </c>
      <c r="K24" s="731" t="s">
        <v>662</v>
      </c>
      <c r="L24" s="734">
        <v>419.53999999999996</v>
      </c>
      <c r="M24" s="734">
        <v>0.1</v>
      </c>
      <c r="N24" s="735">
        <v>41.954000000000001</v>
      </c>
    </row>
    <row r="25" spans="1:14" ht="14.45" customHeight="1" x14ac:dyDescent="0.2">
      <c r="A25" s="729" t="s">
        <v>587</v>
      </c>
      <c r="B25" s="730" t="s">
        <v>588</v>
      </c>
      <c r="C25" s="731" t="s">
        <v>603</v>
      </c>
      <c r="D25" s="732" t="s">
        <v>604</v>
      </c>
      <c r="E25" s="733">
        <v>50113001</v>
      </c>
      <c r="F25" s="732" t="s">
        <v>622</v>
      </c>
      <c r="G25" s="731" t="s">
        <v>623</v>
      </c>
      <c r="H25" s="731">
        <v>187822</v>
      </c>
      <c r="I25" s="731">
        <v>87822</v>
      </c>
      <c r="J25" s="731" t="s">
        <v>663</v>
      </c>
      <c r="K25" s="731" t="s">
        <v>664</v>
      </c>
      <c r="L25" s="734">
        <v>1322.32</v>
      </c>
      <c r="M25" s="734">
        <v>1</v>
      </c>
      <c r="N25" s="735">
        <v>1322.32</v>
      </c>
    </row>
    <row r="26" spans="1:14" ht="14.45" customHeight="1" x14ac:dyDescent="0.2">
      <c r="A26" s="729" t="s">
        <v>587</v>
      </c>
      <c r="B26" s="730" t="s">
        <v>588</v>
      </c>
      <c r="C26" s="731" t="s">
        <v>603</v>
      </c>
      <c r="D26" s="732" t="s">
        <v>604</v>
      </c>
      <c r="E26" s="733">
        <v>50113001</v>
      </c>
      <c r="F26" s="732" t="s">
        <v>622</v>
      </c>
      <c r="G26" s="731" t="s">
        <v>623</v>
      </c>
      <c r="H26" s="731">
        <v>192351</v>
      </c>
      <c r="I26" s="731">
        <v>92351</v>
      </c>
      <c r="J26" s="731" t="s">
        <v>665</v>
      </c>
      <c r="K26" s="731" t="s">
        <v>666</v>
      </c>
      <c r="L26" s="734">
        <v>86.22</v>
      </c>
      <c r="M26" s="734">
        <v>1</v>
      </c>
      <c r="N26" s="735">
        <v>86.22</v>
      </c>
    </row>
    <row r="27" spans="1:14" ht="14.45" customHeight="1" x14ac:dyDescent="0.2">
      <c r="A27" s="729" t="s">
        <v>587</v>
      </c>
      <c r="B27" s="730" t="s">
        <v>588</v>
      </c>
      <c r="C27" s="731" t="s">
        <v>603</v>
      </c>
      <c r="D27" s="732" t="s">
        <v>604</v>
      </c>
      <c r="E27" s="733">
        <v>50113001</v>
      </c>
      <c r="F27" s="732" t="s">
        <v>622</v>
      </c>
      <c r="G27" s="731" t="s">
        <v>623</v>
      </c>
      <c r="H27" s="731">
        <v>140274</v>
      </c>
      <c r="I27" s="731">
        <v>40274</v>
      </c>
      <c r="J27" s="731" t="s">
        <v>667</v>
      </c>
      <c r="K27" s="731" t="s">
        <v>668</v>
      </c>
      <c r="L27" s="734">
        <v>87.470000000000013</v>
      </c>
      <c r="M27" s="734">
        <v>1</v>
      </c>
      <c r="N27" s="735">
        <v>87.470000000000013</v>
      </c>
    </row>
    <row r="28" spans="1:14" ht="14.45" customHeight="1" x14ac:dyDescent="0.2">
      <c r="A28" s="729" t="s">
        <v>587</v>
      </c>
      <c r="B28" s="730" t="s">
        <v>588</v>
      </c>
      <c r="C28" s="731" t="s">
        <v>603</v>
      </c>
      <c r="D28" s="732" t="s">
        <v>604</v>
      </c>
      <c r="E28" s="733">
        <v>50113001</v>
      </c>
      <c r="F28" s="732" t="s">
        <v>622</v>
      </c>
      <c r="G28" s="731" t="s">
        <v>623</v>
      </c>
      <c r="H28" s="731">
        <v>102679</v>
      </c>
      <c r="I28" s="731">
        <v>2679</v>
      </c>
      <c r="J28" s="731" t="s">
        <v>669</v>
      </c>
      <c r="K28" s="731" t="s">
        <v>670</v>
      </c>
      <c r="L28" s="734">
        <v>164.48</v>
      </c>
      <c r="M28" s="734">
        <v>2</v>
      </c>
      <c r="N28" s="735">
        <v>328.96</v>
      </c>
    </row>
    <row r="29" spans="1:14" ht="14.45" customHeight="1" x14ac:dyDescent="0.2">
      <c r="A29" s="729" t="s">
        <v>587</v>
      </c>
      <c r="B29" s="730" t="s">
        <v>588</v>
      </c>
      <c r="C29" s="731" t="s">
        <v>603</v>
      </c>
      <c r="D29" s="732" t="s">
        <v>604</v>
      </c>
      <c r="E29" s="733">
        <v>50113001</v>
      </c>
      <c r="F29" s="732" t="s">
        <v>622</v>
      </c>
      <c r="G29" s="731" t="s">
        <v>634</v>
      </c>
      <c r="H29" s="731">
        <v>231703</v>
      </c>
      <c r="I29" s="731">
        <v>231703</v>
      </c>
      <c r="J29" s="731" t="s">
        <v>671</v>
      </c>
      <c r="K29" s="731" t="s">
        <v>672</v>
      </c>
      <c r="L29" s="734">
        <v>88.339999999999989</v>
      </c>
      <c r="M29" s="734">
        <v>2</v>
      </c>
      <c r="N29" s="735">
        <v>176.67999999999998</v>
      </c>
    </row>
    <row r="30" spans="1:14" ht="14.45" customHeight="1" x14ac:dyDescent="0.2">
      <c r="A30" s="729" t="s">
        <v>587</v>
      </c>
      <c r="B30" s="730" t="s">
        <v>588</v>
      </c>
      <c r="C30" s="731" t="s">
        <v>603</v>
      </c>
      <c r="D30" s="732" t="s">
        <v>604</v>
      </c>
      <c r="E30" s="733">
        <v>50113001</v>
      </c>
      <c r="F30" s="732" t="s">
        <v>622</v>
      </c>
      <c r="G30" s="731" t="s">
        <v>623</v>
      </c>
      <c r="H30" s="731">
        <v>991568</v>
      </c>
      <c r="I30" s="731">
        <v>0</v>
      </c>
      <c r="J30" s="731" t="s">
        <v>673</v>
      </c>
      <c r="K30" s="731" t="s">
        <v>329</v>
      </c>
      <c r="L30" s="734">
        <v>242.81999999999996</v>
      </c>
      <c r="M30" s="734">
        <v>2</v>
      </c>
      <c r="N30" s="735">
        <v>485.63999999999993</v>
      </c>
    </row>
    <row r="31" spans="1:14" ht="14.45" customHeight="1" x14ac:dyDescent="0.2">
      <c r="A31" s="729" t="s">
        <v>587</v>
      </c>
      <c r="B31" s="730" t="s">
        <v>588</v>
      </c>
      <c r="C31" s="731" t="s">
        <v>603</v>
      </c>
      <c r="D31" s="732" t="s">
        <v>604</v>
      </c>
      <c r="E31" s="733">
        <v>50113001</v>
      </c>
      <c r="F31" s="732" t="s">
        <v>622</v>
      </c>
      <c r="G31" s="731" t="s">
        <v>623</v>
      </c>
      <c r="H31" s="731">
        <v>993603</v>
      </c>
      <c r="I31" s="731">
        <v>0</v>
      </c>
      <c r="J31" s="731" t="s">
        <v>674</v>
      </c>
      <c r="K31" s="731" t="s">
        <v>329</v>
      </c>
      <c r="L31" s="734">
        <v>238.02999999999997</v>
      </c>
      <c r="M31" s="734">
        <v>6</v>
      </c>
      <c r="N31" s="735">
        <v>1428.1799999999998</v>
      </c>
    </row>
    <row r="32" spans="1:14" ht="14.45" customHeight="1" x14ac:dyDescent="0.2">
      <c r="A32" s="729" t="s">
        <v>587</v>
      </c>
      <c r="B32" s="730" t="s">
        <v>588</v>
      </c>
      <c r="C32" s="731" t="s">
        <v>603</v>
      </c>
      <c r="D32" s="732" t="s">
        <v>604</v>
      </c>
      <c r="E32" s="733">
        <v>50113001</v>
      </c>
      <c r="F32" s="732" t="s">
        <v>622</v>
      </c>
      <c r="G32" s="731" t="s">
        <v>634</v>
      </c>
      <c r="H32" s="731">
        <v>233559</v>
      </c>
      <c r="I32" s="731">
        <v>233559</v>
      </c>
      <c r="J32" s="731" t="s">
        <v>675</v>
      </c>
      <c r="K32" s="731" t="s">
        <v>676</v>
      </c>
      <c r="L32" s="734">
        <v>26.429999999999993</v>
      </c>
      <c r="M32" s="734">
        <v>9</v>
      </c>
      <c r="N32" s="735">
        <v>237.86999999999995</v>
      </c>
    </row>
    <row r="33" spans="1:14" ht="14.45" customHeight="1" x14ac:dyDescent="0.2">
      <c r="A33" s="729" t="s">
        <v>587</v>
      </c>
      <c r="B33" s="730" t="s">
        <v>588</v>
      </c>
      <c r="C33" s="731" t="s">
        <v>603</v>
      </c>
      <c r="D33" s="732" t="s">
        <v>604</v>
      </c>
      <c r="E33" s="733">
        <v>50113001</v>
      </c>
      <c r="F33" s="732" t="s">
        <v>622</v>
      </c>
      <c r="G33" s="731" t="s">
        <v>634</v>
      </c>
      <c r="H33" s="731">
        <v>233579</v>
      </c>
      <c r="I33" s="731">
        <v>233579</v>
      </c>
      <c r="J33" s="731" t="s">
        <v>677</v>
      </c>
      <c r="K33" s="731" t="s">
        <v>678</v>
      </c>
      <c r="L33" s="734">
        <v>26.11000000000001</v>
      </c>
      <c r="M33" s="734">
        <v>1</v>
      </c>
      <c r="N33" s="735">
        <v>26.11000000000001</v>
      </c>
    </row>
    <row r="34" spans="1:14" ht="14.45" customHeight="1" x14ac:dyDescent="0.2">
      <c r="A34" s="729" t="s">
        <v>587</v>
      </c>
      <c r="B34" s="730" t="s">
        <v>588</v>
      </c>
      <c r="C34" s="731" t="s">
        <v>603</v>
      </c>
      <c r="D34" s="732" t="s">
        <v>604</v>
      </c>
      <c r="E34" s="733">
        <v>50113001</v>
      </c>
      <c r="F34" s="732" t="s">
        <v>622</v>
      </c>
      <c r="G34" s="731" t="s">
        <v>634</v>
      </c>
      <c r="H34" s="731">
        <v>233584</v>
      </c>
      <c r="I34" s="731">
        <v>233584</v>
      </c>
      <c r="J34" s="731" t="s">
        <v>677</v>
      </c>
      <c r="K34" s="731" t="s">
        <v>679</v>
      </c>
      <c r="L34" s="734">
        <v>87.019999999999968</v>
      </c>
      <c r="M34" s="734">
        <v>1</v>
      </c>
      <c r="N34" s="735">
        <v>87.019999999999968</v>
      </c>
    </row>
    <row r="35" spans="1:14" ht="14.45" customHeight="1" x14ac:dyDescent="0.2">
      <c r="A35" s="729" t="s">
        <v>587</v>
      </c>
      <c r="B35" s="730" t="s">
        <v>588</v>
      </c>
      <c r="C35" s="731" t="s">
        <v>603</v>
      </c>
      <c r="D35" s="732" t="s">
        <v>604</v>
      </c>
      <c r="E35" s="733">
        <v>50113001</v>
      </c>
      <c r="F35" s="732" t="s">
        <v>622</v>
      </c>
      <c r="G35" s="731" t="s">
        <v>623</v>
      </c>
      <c r="H35" s="731">
        <v>167939</v>
      </c>
      <c r="I35" s="731">
        <v>167939</v>
      </c>
      <c r="J35" s="731" t="s">
        <v>680</v>
      </c>
      <c r="K35" s="731" t="s">
        <v>681</v>
      </c>
      <c r="L35" s="734">
        <v>1623.42</v>
      </c>
      <c r="M35" s="734">
        <v>4</v>
      </c>
      <c r="N35" s="735">
        <v>6493.68</v>
      </c>
    </row>
    <row r="36" spans="1:14" ht="14.45" customHeight="1" x14ac:dyDescent="0.2">
      <c r="A36" s="729" t="s">
        <v>587</v>
      </c>
      <c r="B36" s="730" t="s">
        <v>588</v>
      </c>
      <c r="C36" s="731" t="s">
        <v>603</v>
      </c>
      <c r="D36" s="732" t="s">
        <v>604</v>
      </c>
      <c r="E36" s="733">
        <v>50113001</v>
      </c>
      <c r="F36" s="732" t="s">
        <v>622</v>
      </c>
      <c r="G36" s="731" t="s">
        <v>623</v>
      </c>
      <c r="H36" s="731">
        <v>199466</v>
      </c>
      <c r="I36" s="731">
        <v>199466</v>
      </c>
      <c r="J36" s="731" t="s">
        <v>682</v>
      </c>
      <c r="K36" s="731" t="s">
        <v>683</v>
      </c>
      <c r="L36" s="734">
        <v>112.38</v>
      </c>
      <c r="M36" s="734">
        <v>3</v>
      </c>
      <c r="N36" s="735">
        <v>337.14</v>
      </c>
    </row>
    <row r="37" spans="1:14" ht="14.45" customHeight="1" x14ac:dyDescent="0.2">
      <c r="A37" s="729" t="s">
        <v>587</v>
      </c>
      <c r="B37" s="730" t="s">
        <v>588</v>
      </c>
      <c r="C37" s="731" t="s">
        <v>603</v>
      </c>
      <c r="D37" s="732" t="s">
        <v>604</v>
      </c>
      <c r="E37" s="733">
        <v>50113001</v>
      </c>
      <c r="F37" s="732" t="s">
        <v>622</v>
      </c>
      <c r="G37" s="731" t="s">
        <v>623</v>
      </c>
      <c r="H37" s="731">
        <v>188663</v>
      </c>
      <c r="I37" s="731">
        <v>17994</v>
      </c>
      <c r="J37" s="731" t="s">
        <v>684</v>
      </c>
      <c r="K37" s="731" t="s">
        <v>685</v>
      </c>
      <c r="L37" s="734">
        <v>115.42000000000003</v>
      </c>
      <c r="M37" s="734">
        <v>2</v>
      </c>
      <c r="N37" s="735">
        <v>230.84000000000006</v>
      </c>
    </row>
    <row r="38" spans="1:14" ht="14.45" customHeight="1" x14ac:dyDescent="0.2">
      <c r="A38" s="729" t="s">
        <v>587</v>
      </c>
      <c r="B38" s="730" t="s">
        <v>588</v>
      </c>
      <c r="C38" s="731" t="s">
        <v>603</v>
      </c>
      <c r="D38" s="732" t="s">
        <v>604</v>
      </c>
      <c r="E38" s="733">
        <v>50113001</v>
      </c>
      <c r="F38" s="732" t="s">
        <v>622</v>
      </c>
      <c r="G38" s="731" t="s">
        <v>623</v>
      </c>
      <c r="H38" s="731">
        <v>189775</v>
      </c>
      <c r="I38" s="731">
        <v>89775</v>
      </c>
      <c r="J38" s="731" t="s">
        <v>684</v>
      </c>
      <c r="K38" s="731" t="s">
        <v>686</v>
      </c>
      <c r="L38" s="734">
        <v>69.480000000000018</v>
      </c>
      <c r="M38" s="734">
        <v>2</v>
      </c>
      <c r="N38" s="735">
        <v>138.96000000000004</v>
      </c>
    </row>
    <row r="39" spans="1:14" ht="14.45" customHeight="1" x14ac:dyDescent="0.2">
      <c r="A39" s="729" t="s">
        <v>587</v>
      </c>
      <c r="B39" s="730" t="s">
        <v>588</v>
      </c>
      <c r="C39" s="731" t="s">
        <v>603</v>
      </c>
      <c r="D39" s="732" t="s">
        <v>604</v>
      </c>
      <c r="E39" s="733">
        <v>50113001</v>
      </c>
      <c r="F39" s="732" t="s">
        <v>622</v>
      </c>
      <c r="G39" s="731" t="s">
        <v>623</v>
      </c>
      <c r="H39" s="731">
        <v>149317</v>
      </c>
      <c r="I39" s="731">
        <v>49317</v>
      </c>
      <c r="J39" s="731" t="s">
        <v>687</v>
      </c>
      <c r="K39" s="731" t="s">
        <v>688</v>
      </c>
      <c r="L39" s="734">
        <v>299</v>
      </c>
      <c r="M39" s="734">
        <v>6</v>
      </c>
      <c r="N39" s="735">
        <v>1794</v>
      </c>
    </row>
    <row r="40" spans="1:14" ht="14.45" customHeight="1" x14ac:dyDescent="0.2">
      <c r="A40" s="729" t="s">
        <v>587</v>
      </c>
      <c r="B40" s="730" t="s">
        <v>588</v>
      </c>
      <c r="C40" s="731" t="s">
        <v>603</v>
      </c>
      <c r="D40" s="732" t="s">
        <v>604</v>
      </c>
      <c r="E40" s="733">
        <v>50113001</v>
      </c>
      <c r="F40" s="732" t="s">
        <v>622</v>
      </c>
      <c r="G40" s="731" t="s">
        <v>623</v>
      </c>
      <c r="H40" s="731">
        <v>850078</v>
      </c>
      <c r="I40" s="731">
        <v>102608</v>
      </c>
      <c r="J40" s="731" t="s">
        <v>689</v>
      </c>
      <c r="K40" s="731" t="s">
        <v>690</v>
      </c>
      <c r="L40" s="734">
        <v>43.77000000000001</v>
      </c>
      <c r="M40" s="734">
        <v>3</v>
      </c>
      <c r="N40" s="735">
        <v>131.31000000000003</v>
      </c>
    </row>
    <row r="41" spans="1:14" ht="14.45" customHeight="1" x14ac:dyDescent="0.2">
      <c r="A41" s="729" t="s">
        <v>587</v>
      </c>
      <c r="B41" s="730" t="s">
        <v>588</v>
      </c>
      <c r="C41" s="731" t="s">
        <v>603</v>
      </c>
      <c r="D41" s="732" t="s">
        <v>604</v>
      </c>
      <c r="E41" s="733">
        <v>50113001</v>
      </c>
      <c r="F41" s="732" t="s">
        <v>622</v>
      </c>
      <c r="G41" s="731" t="s">
        <v>634</v>
      </c>
      <c r="H41" s="731">
        <v>104062</v>
      </c>
      <c r="I41" s="731">
        <v>4062</v>
      </c>
      <c r="J41" s="731" t="s">
        <v>691</v>
      </c>
      <c r="K41" s="731" t="s">
        <v>656</v>
      </c>
      <c r="L41" s="734">
        <v>111.90000000000002</v>
      </c>
      <c r="M41" s="734">
        <v>2</v>
      </c>
      <c r="N41" s="735">
        <v>223.80000000000004</v>
      </c>
    </row>
    <row r="42" spans="1:14" ht="14.45" customHeight="1" x14ac:dyDescent="0.2">
      <c r="A42" s="729" t="s">
        <v>587</v>
      </c>
      <c r="B42" s="730" t="s">
        <v>588</v>
      </c>
      <c r="C42" s="731" t="s">
        <v>603</v>
      </c>
      <c r="D42" s="732" t="s">
        <v>604</v>
      </c>
      <c r="E42" s="733">
        <v>50113001</v>
      </c>
      <c r="F42" s="732" t="s">
        <v>622</v>
      </c>
      <c r="G42" s="731" t="s">
        <v>623</v>
      </c>
      <c r="H42" s="731">
        <v>846446</v>
      </c>
      <c r="I42" s="731">
        <v>124343</v>
      </c>
      <c r="J42" s="731" t="s">
        <v>692</v>
      </c>
      <c r="K42" s="731" t="s">
        <v>693</v>
      </c>
      <c r="L42" s="734">
        <v>43.699999999999996</v>
      </c>
      <c r="M42" s="734">
        <v>1</v>
      </c>
      <c r="N42" s="735">
        <v>43.699999999999996</v>
      </c>
    </row>
    <row r="43" spans="1:14" ht="14.45" customHeight="1" x14ac:dyDescent="0.2">
      <c r="A43" s="729" t="s">
        <v>587</v>
      </c>
      <c r="B43" s="730" t="s">
        <v>588</v>
      </c>
      <c r="C43" s="731" t="s">
        <v>603</v>
      </c>
      <c r="D43" s="732" t="s">
        <v>604</v>
      </c>
      <c r="E43" s="733">
        <v>50113001</v>
      </c>
      <c r="F43" s="732" t="s">
        <v>622</v>
      </c>
      <c r="G43" s="731" t="s">
        <v>623</v>
      </c>
      <c r="H43" s="731">
        <v>230417</v>
      </c>
      <c r="I43" s="731">
        <v>230417</v>
      </c>
      <c r="J43" s="731" t="s">
        <v>694</v>
      </c>
      <c r="K43" s="731" t="s">
        <v>695</v>
      </c>
      <c r="L43" s="734">
        <v>54.129999999999988</v>
      </c>
      <c r="M43" s="734">
        <v>2</v>
      </c>
      <c r="N43" s="735">
        <v>108.25999999999998</v>
      </c>
    </row>
    <row r="44" spans="1:14" ht="14.45" customHeight="1" x14ac:dyDescent="0.2">
      <c r="A44" s="729" t="s">
        <v>587</v>
      </c>
      <c r="B44" s="730" t="s">
        <v>588</v>
      </c>
      <c r="C44" s="731" t="s">
        <v>603</v>
      </c>
      <c r="D44" s="732" t="s">
        <v>604</v>
      </c>
      <c r="E44" s="733">
        <v>50113001</v>
      </c>
      <c r="F44" s="732" t="s">
        <v>622</v>
      </c>
      <c r="G44" s="731" t="s">
        <v>623</v>
      </c>
      <c r="H44" s="731">
        <v>216104</v>
      </c>
      <c r="I44" s="731">
        <v>216104</v>
      </c>
      <c r="J44" s="731" t="s">
        <v>696</v>
      </c>
      <c r="K44" s="731" t="s">
        <v>697</v>
      </c>
      <c r="L44" s="734">
        <v>190.26999999999998</v>
      </c>
      <c r="M44" s="734">
        <v>1</v>
      </c>
      <c r="N44" s="735">
        <v>190.26999999999998</v>
      </c>
    </row>
    <row r="45" spans="1:14" ht="14.45" customHeight="1" x14ac:dyDescent="0.2">
      <c r="A45" s="729" t="s">
        <v>587</v>
      </c>
      <c r="B45" s="730" t="s">
        <v>588</v>
      </c>
      <c r="C45" s="731" t="s">
        <v>603</v>
      </c>
      <c r="D45" s="732" t="s">
        <v>604</v>
      </c>
      <c r="E45" s="733">
        <v>50113001</v>
      </c>
      <c r="F45" s="732" t="s">
        <v>622</v>
      </c>
      <c r="G45" s="731" t="s">
        <v>623</v>
      </c>
      <c r="H45" s="731">
        <v>207940</v>
      </c>
      <c r="I45" s="731">
        <v>207940</v>
      </c>
      <c r="J45" s="731" t="s">
        <v>698</v>
      </c>
      <c r="K45" s="731" t="s">
        <v>699</v>
      </c>
      <c r="L45" s="734">
        <v>72.44</v>
      </c>
      <c r="M45" s="734">
        <v>4</v>
      </c>
      <c r="N45" s="735">
        <v>289.76</v>
      </c>
    </row>
    <row r="46" spans="1:14" ht="14.45" customHeight="1" x14ac:dyDescent="0.2">
      <c r="A46" s="729" t="s">
        <v>587</v>
      </c>
      <c r="B46" s="730" t="s">
        <v>588</v>
      </c>
      <c r="C46" s="731" t="s">
        <v>603</v>
      </c>
      <c r="D46" s="732" t="s">
        <v>604</v>
      </c>
      <c r="E46" s="733">
        <v>50113001</v>
      </c>
      <c r="F46" s="732" t="s">
        <v>622</v>
      </c>
      <c r="G46" s="731" t="s">
        <v>623</v>
      </c>
      <c r="H46" s="731">
        <v>849382</v>
      </c>
      <c r="I46" s="731">
        <v>119697</v>
      </c>
      <c r="J46" s="731" t="s">
        <v>700</v>
      </c>
      <c r="K46" s="731" t="s">
        <v>701</v>
      </c>
      <c r="L46" s="734">
        <v>172.01</v>
      </c>
      <c r="M46" s="734">
        <v>1</v>
      </c>
      <c r="N46" s="735">
        <v>172.01</v>
      </c>
    </row>
    <row r="47" spans="1:14" ht="14.45" customHeight="1" x14ac:dyDescent="0.2">
      <c r="A47" s="729" t="s">
        <v>587</v>
      </c>
      <c r="B47" s="730" t="s">
        <v>588</v>
      </c>
      <c r="C47" s="731" t="s">
        <v>603</v>
      </c>
      <c r="D47" s="732" t="s">
        <v>604</v>
      </c>
      <c r="E47" s="733">
        <v>50113001</v>
      </c>
      <c r="F47" s="732" t="s">
        <v>622</v>
      </c>
      <c r="G47" s="731" t="s">
        <v>623</v>
      </c>
      <c r="H47" s="731">
        <v>214526</v>
      </c>
      <c r="I47" s="731">
        <v>214526</v>
      </c>
      <c r="J47" s="731" t="s">
        <v>702</v>
      </c>
      <c r="K47" s="731" t="s">
        <v>703</v>
      </c>
      <c r="L47" s="734">
        <v>86.12166666666667</v>
      </c>
      <c r="M47" s="734">
        <v>6</v>
      </c>
      <c r="N47" s="735">
        <v>516.73</v>
      </c>
    </row>
    <row r="48" spans="1:14" ht="14.45" customHeight="1" x14ac:dyDescent="0.2">
      <c r="A48" s="729" t="s">
        <v>587</v>
      </c>
      <c r="B48" s="730" t="s">
        <v>588</v>
      </c>
      <c r="C48" s="731" t="s">
        <v>603</v>
      </c>
      <c r="D48" s="732" t="s">
        <v>604</v>
      </c>
      <c r="E48" s="733">
        <v>50113001</v>
      </c>
      <c r="F48" s="732" t="s">
        <v>622</v>
      </c>
      <c r="G48" s="731" t="s">
        <v>634</v>
      </c>
      <c r="H48" s="731">
        <v>214435</v>
      </c>
      <c r="I48" s="731">
        <v>214435</v>
      </c>
      <c r="J48" s="731" t="s">
        <v>704</v>
      </c>
      <c r="K48" s="731" t="s">
        <v>705</v>
      </c>
      <c r="L48" s="734">
        <v>43.097142857142863</v>
      </c>
      <c r="M48" s="734">
        <v>7</v>
      </c>
      <c r="N48" s="735">
        <v>301.68000000000006</v>
      </c>
    </row>
    <row r="49" spans="1:14" ht="14.45" customHeight="1" x14ac:dyDescent="0.2">
      <c r="A49" s="729" t="s">
        <v>587</v>
      </c>
      <c r="B49" s="730" t="s">
        <v>588</v>
      </c>
      <c r="C49" s="731" t="s">
        <v>603</v>
      </c>
      <c r="D49" s="732" t="s">
        <v>604</v>
      </c>
      <c r="E49" s="733">
        <v>50113001</v>
      </c>
      <c r="F49" s="732" t="s">
        <v>622</v>
      </c>
      <c r="G49" s="731" t="s">
        <v>623</v>
      </c>
      <c r="H49" s="731">
        <v>214525</v>
      </c>
      <c r="I49" s="731">
        <v>214525</v>
      </c>
      <c r="J49" s="731" t="s">
        <v>706</v>
      </c>
      <c r="K49" s="731" t="s">
        <v>707</v>
      </c>
      <c r="L49" s="734">
        <v>26.43</v>
      </c>
      <c r="M49" s="734">
        <v>18</v>
      </c>
      <c r="N49" s="735">
        <v>475.74</v>
      </c>
    </row>
    <row r="50" spans="1:14" ht="14.45" customHeight="1" x14ac:dyDescent="0.2">
      <c r="A50" s="729" t="s">
        <v>587</v>
      </c>
      <c r="B50" s="730" t="s">
        <v>588</v>
      </c>
      <c r="C50" s="731" t="s">
        <v>603</v>
      </c>
      <c r="D50" s="732" t="s">
        <v>604</v>
      </c>
      <c r="E50" s="733">
        <v>50113001</v>
      </c>
      <c r="F50" s="732" t="s">
        <v>622</v>
      </c>
      <c r="G50" s="731" t="s">
        <v>634</v>
      </c>
      <c r="H50" s="731">
        <v>214427</v>
      </c>
      <c r="I50" s="731">
        <v>214427</v>
      </c>
      <c r="J50" s="731" t="s">
        <v>708</v>
      </c>
      <c r="K50" s="731" t="s">
        <v>709</v>
      </c>
      <c r="L50" s="734">
        <v>16.550318181818181</v>
      </c>
      <c r="M50" s="734">
        <v>44</v>
      </c>
      <c r="N50" s="735">
        <v>728.21399999999994</v>
      </c>
    </row>
    <row r="51" spans="1:14" ht="14.45" customHeight="1" x14ac:dyDescent="0.2">
      <c r="A51" s="729" t="s">
        <v>587</v>
      </c>
      <c r="B51" s="730" t="s">
        <v>588</v>
      </c>
      <c r="C51" s="731" t="s">
        <v>603</v>
      </c>
      <c r="D51" s="732" t="s">
        <v>604</v>
      </c>
      <c r="E51" s="733">
        <v>50113001</v>
      </c>
      <c r="F51" s="732" t="s">
        <v>622</v>
      </c>
      <c r="G51" s="731" t="s">
        <v>634</v>
      </c>
      <c r="H51" s="731">
        <v>113768</v>
      </c>
      <c r="I51" s="731">
        <v>13768</v>
      </c>
      <c r="J51" s="731" t="s">
        <v>710</v>
      </c>
      <c r="K51" s="731" t="s">
        <v>711</v>
      </c>
      <c r="L51" s="734">
        <v>89.65000000000002</v>
      </c>
      <c r="M51" s="734">
        <v>7</v>
      </c>
      <c r="N51" s="735">
        <v>627.55000000000018</v>
      </c>
    </row>
    <row r="52" spans="1:14" ht="14.45" customHeight="1" x14ac:dyDescent="0.2">
      <c r="A52" s="729" t="s">
        <v>587</v>
      </c>
      <c r="B52" s="730" t="s">
        <v>588</v>
      </c>
      <c r="C52" s="731" t="s">
        <v>603</v>
      </c>
      <c r="D52" s="732" t="s">
        <v>604</v>
      </c>
      <c r="E52" s="733">
        <v>50113001</v>
      </c>
      <c r="F52" s="732" t="s">
        <v>622</v>
      </c>
      <c r="G52" s="731" t="s">
        <v>623</v>
      </c>
      <c r="H52" s="731">
        <v>176155</v>
      </c>
      <c r="I52" s="731">
        <v>76155</v>
      </c>
      <c r="J52" s="731" t="s">
        <v>712</v>
      </c>
      <c r="K52" s="731" t="s">
        <v>713</v>
      </c>
      <c r="L52" s="734">
        <v>58.33</v>
      </c>
      <c r="M52" s="734">
        <v>2</v>
      </c>
      <c r="N52" s="735">
        <v>116.66</v>
      </c>
    </row>
    <row r="53" spans="1:14" ht="14.45" customHeight="1" x14ac:dyDescent="0.2">
      <c r="A53" s="729" t="s">
        <v>587</v>
      </c>
      <c r="B53" s="730" t="s">
        <v>588</v>
      </c>
      <c r="C53" s="731" t="s">
        <v>603</v>
      </c>
      <c r="D53" s="732" t="s">
        <v>604</v>
      </c>
      <c r="E53" s="733">
        <v>50113001</v>
      </c>
      <c r="F53" s="732" t="s">
        <v>622</v>
      </c>
      <c r="G53" s="731" t="s">
        <v>623</v>
      </c>
      <c r="H53" s="731">
        <v>845813</v>
      </c>
      <c r="I53" s="731">
        <v>9999999</v>
      </c>
      <c r="J53" s="731" t="s">
        <v>714</v>
      </c>
      <c r="K53" s="731" t="s">
        <v>329</v>
      </c>
      <c r="L53" s="734">
        <v>178.81625</v>
      </c>
      <c r="M53" s="734">
        <v>8</v>
      </c>
      <c r="N53" s="735">
        <v>1430.53</v>
      </c>
    </row>
    <row r="54" spans="1:14" ht="14.45" customHeight="1" x14ac:dyDescent="0.2">
      <c r="A54" s="729" t="s">
        <v>587</v>
      </c>
      <c r="B54" s="730" t="s">
        <v>588</v>
      </c>
      <c r="C54" s="731" t="s">
        <v>603</v>
      </c>
      <c r="D54" s="732" t="s">
        <v>604</v>
      </c>
      <c r="E54" s="733">
        <v>50113001</v>
      </c>
      <c r="F54" s="732" t="s">
        <v>622</v>
      </c>
      <c r="G54" s="731" t="s">
        <v>623</v>
      </c>
      <c r="H54" s="731">
        <v>193105</v>
      </c>
      <c r="I54" s="731">
        <v>93105</v>
      </c>
      <c r="J54" s="731" t="s">
        <v>715</v>
      </c>
      <c r="K54" s="731" t="s">
        <v>716</v>
      </c>
      <c r="L54" s="734">
        <v>204.08999999999995</v>
      </c>
      <c r="M54" s="734">
        <v>1</v>
      </c>
      <c r="N54" s="735">
        <v>204.08999999999995</v>
      </c>
    </row>
    <row r="55" spans="1:14" ht="14.45" customHeight="1" x14ac:dyDescent="0.2">
      <c r="A55" s="729" t="s">
        <v>587</v>
      </c>
      <c r="B55" s="730" t="s">
        <v>588</v>
      </c>
      <c r="C55" s="731" t="s">
        <v>603</v>
      </c>
      <c r="D55" s="732" t="s">
        <v>604</v>
      </c>
      <c r="E55" s="733">
        <v>50113001</v>
      </c>
      <c r="F55" s="732" t="s">
        <v>622</v>
      </c>
      <c r="G55" s="731" t="s">
        <v>623</v>
      </c>
      <c r="H55" s="731">
        <v>198791</v>
      </c>
      <c r="I55" s="731">
        <v>98791</v>
      </c>
      <c r="J55" s="731" t="s">
        <v>717</v>
      </c>
      <c r="K55" s="731" t="s">
        <v>718</v>
      </c>
      <c r="L55" s="734">
        <v>97.319999999999965</v>
      </c>
      <c r="M55" s="734">
        <v>1</v>
      </c>
      <c r="N55" s="735">
        <v>97.319999999999965</v>
      </c>
    </row>
    <row r="56" spans="1:14" ht="14.45" customHeight="1" x14ac:dyDescent="0.2">
      <c r="A56" s="729" t="s">
        <v>587</v>
      </c>
      <c r="B56" s="730" t="s">
        <v>588</v>
      </c>
      <c r="C56" s="731" t="s">
        <v>603</v>
      </c>
      <c r="D56" s="732" t="s">
        <v>604</v>
      </c>
      <c r="E56" s="733">
        <v>50113001</v>
      </c>
      <c r="F56" s="732" t="s">
        <v>622</v>
      </c>
      <c r="G56" s="731" t="s">
        <v>623</v>
      </c>
      <c r="H56" s="731">
        <v>201992</v>
      </c>
      <c r="I56" s="731">
        <v>201992</v>
      </c>
      <c r="J56" s="731" t="s">
        <v>719</v>
      </c>
      <c r="K56" s="731" t="s">
        <v>720</v>
      </c>
      <c r="L56" s="734">
        <v>552.81000000000017</v>
      </c>
      <c r="M56" s="734">
        <v>1</v>
      </c>
      <c r="N56" s="735">
        <v>552.81000000000017</v>
      </c>
    </row>
    <row r="57" spans="1:14" ht="14.45" customHeight="1" x14ac:dyDescent="0.2">
      <c r="A57" s="729" t="s">
        <v>587</v>
      </c>
      <c r="B57" s="730" t="s">
        <v>588</v>
      </c>
      <c r="C57" s="731" t="s">
        <v>603</v>
      </c>
      <c r="D57" s="732" t="s">
        <v>604</v>
      </c>
      <c r="E57" s="733">
        <v>50113001</v>
      </c>
      <c r="F57" s="732" t="s">
        <v>622</v>
      </c>
      <c r="G57" s="731" t="s">
        <v>623</v>
      </c>
      <c r="H57" s="731">
        <v>184090</v>
      </c>
      <c r="I57" s="731">
        <v>84090</v>
      </c>
      <c r="J57" s="731" t="s">
        <v>721</v>
      </c>
      <c r="K57" s="731" t="s">
        <v>722</v>
      </c>
      <c r="L57" s="734">
        <v>60.080000000000013</v>
      </c>
      <c r="M57" s="734">
        <v>2</v>
      </c>
      <c r="N57" s="735">
        <v>120.16000000000003</v>
      </c>
    </row>
    <row r="58" spans="1:14" ht="14.45" customHeight="1" x14ac:dyDescent="0.2">
      <c r="A58" s="729" t="s">
        <v>587</v>
      </c>
      <c r="B58" s="730" t="s">
        <v>588</v>
      </c>
      <c r="C58" s="731" t="s">
        <v>603</v>
      </c>
      <c r="D58" s="732" t="s">
        <v>604</v>
      </c>
      <c r="E58" s="733">
        <v>50113001</v>
      </c>
      <c r="F58" s="732" t="s">
        <v>622</v>
      </c>
      <c r="G58" s="731" t="s">
        <v>623</v>
      </c>
      <c r="H58" s="731">
        <v>141824</v>
      </c>
      <c r="I58" s="731">
        <v>41824</v>
      </c>
      <c r="J58" s="731" t="s">
        <v>723</v>
      </c>
      <c r="K58" s="731" t="s">
        <v>724</v>
      </c>
      <c r="L58" s="734">
        <v>225.93</v>
      </c>
      <c r="M58" s="734">
        <v>1</v>
      </c>
      <c r="N58" s="735">
        <v>225.93</v>
      </c>
    </row>
    <row r="59" spans="1:14" ht="14.45" customHeight="1" x14ac:dyDescent="0.2">
      <c r="A59" s="729" t="s">
        <v>587</v>
      </c>
      <c r="B59" s="730" t="s">
        <v>588</v>
      </c>
      <c r="C59" s="731" t="s">
        <v>603</v>
      </c>
      <c r="D59" s="732" t="s">
        <v>604</v>
      </c>
      <c r="E59" s="733">
        <v>50113001</v>
      </c>
      <c r="F59" s="732" t="s">
        <v>622</v>
      </c>
      <c r="G59" s="731" t="s">
        <v>623</v>
      </c>
      <c r="H59" s="731">
        <v>230421</v>
      </c>
      <c r="I59" s="731">
        <v>230421</v>
      </c>
      <c r="J59" s="731" t="s">
        <v>725</v>
      </c>
      <c r="K59" s="731" t="s">
        <v>726</v>
      </c>
      <c r="L59" s="734">
        <v>76.982500000000002</v>
      </c>
      <c r="M59" s="734">
        <v>12</v>
      </c>
      <c r="N59" s="735">
        <v>923.79</v>
      </c>
    </row>
    <row r="60" spans="1:14" ht="14.45" customHeight="1" x14ac:dyDescent="0.2">
      <c r="A60" s="729" t="s">
        <v>587</v>
      </c>
      <c r="B60" s="730" t="s">
        <v>588</v>
      </c>
      <c r="C60" s="731" t="s">
        <v>603</v>
      </c>
      <c r="D60" s="732" t="s">
        <v>604</v>
      </c>
      <c r="E60" s="733">
        <v>50113001</v>
      </c>
      <c r="F60" s="732" t="s">
        <v>622</v>
      </c>
      <c r="G60" s="731" t="s">
        <v>623</v>
      </c>
      <c r="H60" s="731">
        <v>230423</v>
      </c>
      <c r="I60" s="731">
        <v>230423</v>
      </c>
      <c r="J60" s="731" t="s">
        <v>725</v>
      </c>
      <c r="K60" s="731" t="s">
        <v>727</v>
      </c>
      <c r="L60" s="734">
        <v>39.51</v>
      </c>
      <c r="M60" s="734">
        <v>4</v>
      </c>
      <c r="N60" s="735">
        <v>158.04</v>
      </c>
    </row>
    <row r="61" spans="1:14" ht="14.45" customHeight="1" x14ac:dyDescent="0.2">
      <c r="A61" s="729" t="s">
        <v>587</v>
      </c>
      <c r="B61" s="730" t="s">
        <v>588</v>
      </c>
      <c r="C61" s="731" t="s">
        <v>603</v>
      </c>
      <c r="D61" s="732" t="s">
        <v>604</v>
      </c>
      <c r="E61" s="733">
        <v>50113001</v>
      </c>
      <c r="F61" s="732" t="s">
        <v>622</v>
      </c>
      <c r="G61" s="731" t="s">
        <v>623</v>
      </c>
      <c r="H61" s="731">
        <v>846346</v>
      </c>
      <c r="I61" s="731">
        <v>119672</v>
      </c>
      <c r="J61" s="731" t="s">
        <v>728</v>
      </c>
      <c r="K61" s="731" t="s">
        <v>729</v>
      </c>
      <c r="L61" s="734">
        <v>120.96000000000002</v>
      </c>
      <c r="M61" s="734">
        <v>1</v>
      </c>
      <c r="N61" s="735">
        <v>120.96000000000002</v>
      </c>
    </row>
    <row r="62" spans="1:14" ht="14.45" customHeight="1" x14ac:dyDescent="0.2">
      <c r="A62" s="729" t="s">
        <v>587</v>
      </c>
      <c r="B62" s="730" t="s">
        <v>588</v>
      </c>
      <c r="C62" s="731" t="s">
        <v>603</v>
      </c>
      <c r="D62" s="732" t="s">
        <v>604</v>
      </c>
      <c r="E62" s="733">
        <v>50113001</v>
      </c>
      <c r="F62" s="732" t="s">
        <v>622</v>
      </c>
      <c r="G62" s="731" t="s">
        <v>623</v>
      </c>
      <c r="H62" s="731">
        <v>117011</v>
      </c>
      <c r="I62" s="731">
        <v>17011</v>
      </c>
      <c r="J62" s="731" t="s">
        <v>730</v>
      </c>
      <c r="K62" s="731" t="s">
        <v>731</v>
      </c>
      <c r="L62" s="734">
        <v>144.87</v>
      </c>
      <c r="M62" s="734">
        <v>2</v>
      </c>
      <c r="N62" s="735">
        <v>289.74</v>
      </c>
    </row>
    <row r="63" spans="1:14" ht="14.45" customHeight="1" x14ac:dyDescent="0.2">
      <c r="A63" s="729" t="s">
        <v>587</v>
      </c>
      <c r="B63" s="730" t="s">
        <v>588</v>
      </c>
      <c r="C63" s="731" t="s">
        <v>603</v>
      </c>
      <c r="D63" s="732" t="s">
        <v>604</v>
      </c>
      <c r="E63" s="733">
        <v>50113001</v>
      </c>
      <c r="F63" s="732" t="s">
        <v>622</v>
      </c>
      <c r="G63" s="731" t="s">
        <v>623</v>
      </c>
      <c r="H63" s="731">
        <v>183318</v>
      </c>
      <c r="I63" s="731">
        <v>83318</v>
      </c>
      <c r="J63" s="731" t="s">
        <v>732</v>
      </c>
      <c r="K63" s="731" t="s">
        <v>733</v>
      </c>
      <c r="L63" s="734">
        <v>31.77</v>
      </c>
      <c r="M63" s="734">
        <v>2</v>
      </c>
      <c r="N63" s="735">
        <v>63.54</v>
      </c>
    </row>
    <row r="64" spans="1:14" ht="14.45" customHeight="1" x14ac:dyDescent="0.2">
      <c r="A64" s="729" t="s">
        <v>587</v>
      </c>
      <c r="B64" s="730" t="s">
        <v>588</v>
      </c>
      <c r="C64" s="731" t="s">
        <v>603</v>
      </c>
      <c r="D64" s="732" t="s">
        <v>604</v>
      </c>
      <c r="E64" s="733">
        <v>50113001</v>
      </c>
      <c r="F64" s="732" t="s">
        <v>622</v>
      </c>
      <c r="G64" s="731" t="s">
        <v>623</v>
      </c>
      <c r="H64" s="731">
        <v>241672</v>
      </c>
      <c r="I64" s="731">
        <v>241672</v>
      </c>
      <c r="J64" s="731" t="s">
        <v>734</v>
      </c>
      <c r="K64" s="731" t="s">
        <v>735</v>
      </c>
      <c r="L64" s="734">
        <v>104.28999999999999</v>
      </c>
      <c r="M64" s="734">
        <v>14</v>
      </c>
      <c r="N64" s="735">
        <v>1460.06</v>
      </c>
    </row>
    <row r="65" spans="1:14" ht="14.45" customHeight="1" x14ac:dyDescent="0.2">
      <c r="A65" s="729" t="s">
        <v>587</v>
      </c>
      <c r="B65" s="730" t="s">
        <v>588</v>
      </c>
      <c r="C65" s="731" t="s">
        <v>603</v>
      </c>
      <c r="D65" s="732" t="s">
        <v>604</v>
      </c>
      <c r="E65" s="733">
        <v>50113001</v>
      </c>
      <c r="F65" s="732" t="s">
        <v>622</v>
      </c>
      <c r="G65" s="731" t="s">
        <v>623</v>
      </c>
      <c r="H65" s="731">
        <v>101328</v>
      </c>
      <c r="I65" s="731">
        <v>1328</v>
      </c>
      <c r="J65" s="731" t="s">
        <v>736</v>
      </c>
      <c r="K65" s="731" t="s">
        <v>737</v>
      </c>
      <c r="L65" s="734">
        <v>126.63999999999999</v>
      </c>
      <c r="M65" s="734">
        <v>1</v>
      </c>
      <c r="N65" s="735">
        <v>126.63999999999999</v>
      </c>
    </row>
    <row r="66" spans="1:14" ht="14.45" customHeight="1" x14ac:dyDescent="0.2">
      <c r="A66" s="729" t="s">
        <v>587</v>
      </c>
      <c r="B66" s="730" t="s">
        <v>588</v>
      </c>
      <c r="C66" s="731" t="s">
        <v>603</v>
      </c>
      <c r="D66" s="732" t="s">
        <v>604</v>
      </c>
      <c r="E66" s="733">
        <v>50113001</v>
      </c>
      <c r="F66" s="732" t="s">
        <v>622</v>
      </c>
      <c r="G66" s="731" t="s">
        <v>623</v>
      </c>
      <c r="H66" s="731">
        <v>226525</v>
      </c>
      <c r="I66" s="731">
        <v>226525</v>
      </c>
      <c r="J66" s="731" t="s">
        <v>738</v>
      </c>
      <c r="K66" s="731" t="s">
        <v>739</v>
      </c>
      <c r="L66" s="734">
        <v>132.35999999999999</v>
      </c>
      <c r="M66" s="734">
        <v>3</v>
      </c>
      <c r="N66" s="735">
        <v>397.07999999999993</v>
      </c>
    </row>
    <row r="67" spans="1:14" ht="14.45" customHeight="1" x14ac:dyDescent="0.2">
      <c r="A67" s="729" t="s">
        <v>587</v>
      </c>
      <c r="B67" s="730" t="s">
        <v>588</v>
      </c>
      <c r="C67" s="731" t="s">
        <v>603</v>
      </c>
      <c r="D67" s="732" t="s">
        <v>604</v>
      </c>
      <c r="E67" s="733">
        <v>50113001</v>
      </c>
      <c r="F67" s="732" t="s">
        <v>622</v>
      </c>
      <c r="G67" s="731" t="s">
        <v>623</v>
      </c>
      <c r="H67" s="731">
        <v>23987</v>
      </c>
      <c r="I67" s="731">
        <v>23987</v>
      </c>
      <c r="J67" s="731" t="s">
        <v>740</v>
      </c>
      <c r="K67" s="731" t="s">
        <v>741</v>
      </c>
      <c r="L67" s="734">
        <v>167.42000000000002</v>
      </c>
      <c r="M67" s="734">
        <v>7</v>
      </c>
      <c r="N67" s="735">
        <v>1171.94</v>
      </c>
    </row>
    <row r="68" spans="1:14" ht="14.45" customHeight="1" x14ac:dyDescent="0.2">
      <c r="A68" s="729" t="s">
        <v>587</v>
      </c>
      <c r="B68" s="730" t="s">
        <v>588</v>
      </c>
      <c r="C68" s="731" t="s">
        <v>603</v>
      </c>
      <c r="D68" s="732" t="s">
        <v>604</v>
      </c>
      <c r="E68" s="733">
        <v>50113001</v>
      </c>
      <c r="F68" s="732" t="s">
        <v>622</v>
      </c>
      <c r="G68" s="731" t="s">
        <v>623</v>
      </c>
      <c r="H68" s="731">
        <v>920219</v>
      </c>
      <c r="I68" s="731">
        <v>0</v>
      </c>
      <c r="J68" s="731" t="s">
        <v>742</v>
      </c>
      <c r="K68" s="731" t="s">
        <v>329</v>
      </c>
      <c r="L68" s="734">
        <v>36.106404088568517</v>
      </c>
      <c r="M68" s="734">
        <v>1</v>
      </c>
      <c r="N68" s="735">
        <v>36.106404088568517</v>
      </c>
    </row>
    <row r="69" spans="1:14" ht="14.45" customHeight="1" x14ac:dyDescent="0.2">
      <c r="A69" s="729" t="s">
        <v>587</v>
      </c>
      <c r="B69" s="730" t="s">
        <v>588</v>
      </c>
      <c r="C69" s="731" t="s">
        <v>603</v>
      </c>
      <c r="D69" s="732" t="s">
        <v>604</v>
      </c>
      <c r="E69" s="733">
        <v>50113001</v>
      </c>
      <c r="F69" s="732" t="s">
        <v>622</v>
      </c>
      <c r="G69" s="731" t="s">
        <v>623</v>
      </c>
      <c r="H69" s="731">
        <v>900240</v>
      </c>
      <c r="I69" s="731">
        <v>0</v>
      </c>
      <c r="J69" s="731" t="s">
        <v>743</v>
      </c>
      <c r="K69" s="731" t="s">
        <v>329</v>
      </c>
      <c r="L69" s="734">
        <v>67.75999977459675</v>
      </c>
      <c r="M69" s="734">
        <v>6</v>
      </c>
      <c r="N69" s="735">
        <v>406.55999864758053</v>
      </c>
    </row>
    <row r="70" spans="1:14" ht="14.45" customHeight="1" x14ac:dyDescent="0.2">
      <c r="A70" s="729" t="s">
        <v>587</v>
      </c>
      <c r="B70" s="730" t="s">
        <v>588</v>
      </c>
      <c r="C70" s="731" t="s">
        <v>603</v>
      </c>
      <c r="D70" s="732" t="s">
        <v>604</v>
      </c>
      <c r="E70" s="733">
        <v>50113001</v>
      </c>
      <c r="F70" s="732" t="s">
        <v>622</v>
      </c>
      <c r="G70" s="731" t="s">
        <v>623</v>
      </c>
      <c r="H70" s="731">
        <v>229192</v>
      </c>
      <c r="I70" s="731">
        <v>229192</v>
      </c>
      <c r="J70" s="731" t="s">
        <v>744</v>
      </c>
      <c r="K70" s="731" t="s">
        <v>745</v>
      </c>
      <c r="L70" s="734">
        <v>224.65</v>
      </c>
      <c r="M70" s="734">
        <v>2</v>
      </c>
      <c r="N70" s="735">
        <v>449.3</v>
      </c>
    </row>
    <row r="71" spans="1:14" ht="14.45" customHeight="1" x14ac:dyDescent="0.2">
      <c r="A71" s="729" t="s">
        <v>587</v>
      </c>
      <c r="B71" s="730" t="s">
        <v>588</v>
      </c>
      <c r="C71" s="731" t="s">
        <v>603</v>
      </c>
      <c r="D71" s="732" t="s">
        <v>604</v>
      </c>
      <c r="E71" s="733">
        <v>50113001</v>
      </c>
      <c r="F71" s="732" t="s">
        <v>622</v>
      </c>
      <c r="G71" s="731" t="s">
        <v>623</v>
      </c>
      <c r="H71" s="731">
        <v>209040</v>
      </c>
      <c r="I71" s="731">
        <v>209040</v>
      </c>
      <c r="J71" s="731" t="s">
        <v>746</v>
      </c>
      <c r="K71" s="731" t="s">
        <v>747</v>
      </c>
      <c r="L71" s="734">
        <v>2845.52</v>
      </c>
      <c r="M71" s="734">
        <v>1</v>
      </c>
      <c r="N71" s="735">
        <v>2845.52</v>
      </c>
    </row>
    <row r="72" spans="1:14" ht="14.45" customHeight="1" x14ac:dyDescent="0.2">
      <c r="A72" s="729" t="s">
        <v>587</v>
      </c>
      <c r="B72" s="730" t="s">
        <v>588</v>
      </c>
      <c r="C72" s="731" t="s">
        <v>603</v>
      </c>
      <c r="D72" s="732" t="s">
        <v>604</v>
      </c>
      <c r="E72" s="733">
        <v>50113001</v>
      </c>
      <c r="F72" s="732" t="s">
        <v>622</v>
      </c>
      <c r="G72" s="731" t="s">
        <v>623</v>
      </c>
      <c r="H72" s="731">
        <v>447</v>
      </c>
      <c r="I72" s="731">
        <v>447</v>
      </c>
      <c r="J72" s="731" t="s">
        <v>748</v>
      </c>
      <c r="K72" s="731" t="s">
        <v>749</v>
      </c>
      <c r="L72" s="734">
        <v>180.16</v>
      </c>
      <c r="M72" s="734">
        <v>1</v>
      </c>
      <c r="N72" s="735">
        <v>180.16</v>
      </c>
    </row>
    <row r="73" spans="1:14" ht="14.45" customHeight="1" x14ac:dyDescent="0.2">
      <c r="A73" s="729" t="s">
        <v>587</v>
      </c>
      <c r="B73" s="730" t="s">
        <v>588</v>
      </c>
      <c r="C73" s="731" t="s">
        <v>603</v>
      </c>
      <c r="D73" s="732" t="s">
        <v>604</v>
      </c>
      <c r="E73" s="733">
        <v>50113001</v>
      </c>
      <c r="F73" s="732" t="s">
        <v>622</v>
      </c>
      <c r="G73" s="731" t="s">
        <v>623</v>
      </c>
      <c r="H73" s="731">
        <v>199680</v>
      </c>
      <c r="I73" s="731">
        <v>199680</v>
      </c>
      <c r="J73" s="731" t="s">
        <v>750</v>
      </c>
      <c r="K73" s="731" t="s">
        <v>751</v>
      </c>
      <c r="L73" s="734">
        <v>362.46</v>
      </c>
      <c r="M73" s="734">
        <v>1</v>
      </c>
      <c r="N73" s="735">
        <v>362.46</v>
      </c>
    </row>
    <row r="74" spans="1:14" ht="14.45" customHeight="1" x14ac:dyDescent="0.2">
      <c r="A74" s="729" t="s">
        <v>587</v>
      </c>
      <c r="B74" s="730" t="s">
        <v>588</v>
      </c>
      <c r="C74" s="731" t="s">
        <v>603</v>
      </c>
      <c r="D74" s="732" t="s">
        <v>604</v>
      </c>
      <c r="E74" s="733">
        <v>50113001</v>
      </c>
      <c r="F74" s="732" t="s">
        <v>622</v>
      </c>
      <c r="G74" s="731" t="s">
        <v>623</v>
      </c>
      <c r="H74" s="731">
        <v>187076</v>
      </c>
      <c r="I74" s="731">
        <v>87076</v>
      </c>
      <c r="J74" s="731" t="s">
        <v>752</v>
      </c>
      <c r="K74" s="731" t="s">
        <v>753</v>
      </c>
      <c r="L74" s="734">
        <v>135.09249999999997</v>
      </c>
      <c r="M74" s="734">
        <v>4</v>
      </c>
      <c r="N74" s="735">
        <v>540.36999999999989</v>
      </c>
    </row>
    <row r="75" spans="1:14" ht="14.45" customHeight="1" x14ac:dyDescent="0.2">
      <c r="A75" s="729" t="s">
        <v>587</v>
      </c>
      <c r="B75" s="730" t="s">
        <v>588</v>
      </c>
      <c r="C75" s="731" t="s">
        <v>603</v>
      </c>
      <c r="D75" s="732" t="s">
        <v>604</v>
      </c>
      <c r="E75" s="733">
        <v>50113001</v>
      </c>
      <c r="F75" s="732" t="s">
        <v>622</v>
      </c>
      <c r="G75" s="731" t="s">
        <v>623</v>
      </c>
      <c r="H75" s="731">
        <v>846413</v>
      </c>
      <c r="I75" s="731">
        <v>57585</v>
      </c>
      <c r="J75" s="731" t="s">
        <v>754</v>
      </c>
      <c r="K75" s="731" t="s">
        <v>755</v>
      </c>
      <c r="L75" s="734">
        <v>133.11999999999998</v>
      </c>
      <c r="M75" s="734">
        <v>1</v>
      </c>
      <c r="N75" s="735">
        <v>133.11999999999998</v>
      </c>
    </row>
    <row r="76" spans="1:14" ht="14.45" customHeight="1" x14ac:dyDescent="0.2">
      <c r="A76" s="729" t="s">
        <v>587</v>
      </c>
      <c r="B76" s="730" t="s">
        <v>588</v>
      </c>
      <c r="C76" s="731" t="s">
        <v>603</v>
      </c>
      <c r="D76" s="732" t="s">
        <v>604</v>
      </c>
      <c r="E76" s="733">
        <v>50113001</v>
      </c>
      <c r="F76" s="732" t="s">
        <v>622</v>
      </c>
      <c r="G76" s="731" t="s">
        <v>623</v>
      </c>
      <c r="H76" s="731">
        <v>225510</v>
      </c>
      <c r="I76" s="731">
        <v>225510</v>
      </c>
      <c r="J76" s="731" t="s">
        <v>756</v>
      </c>
      <c r="K76" s="731" t="s">
        <v>757</v>
      </c>
      <c r="L76" s="734">
        <v>64.72</v>
      </c>
      <c r="M76" s="734">
        <v>2</v>
      </c>
      <c r="N76" s="735">
        <v>129.44</v>
      </c>
    </row>
    <row r="77" spans="1:14" ht="14.45" customHeight="1" x14ac:dyDescent="0.2">
      <c r="A77" s="729" t="s">
        <v>587</v>
      </c>
      <c r="B77" s="730" t="s">
        <v>588</v>
      </c>
      <c r="C77" s="731" t="s">
        <v>603</v>
      </c>
      <c r="D77" s="732" t="s">
        <v>604</v>
      </c>
      <c r="E77" s="733">
        <v>50113001</v>
      </c>
      <c r="F77" s="732" t="s">
        <v>622</v>
      </c>
      <c r="G77" s="731" t="s">
        <v>634</v>
      </c>
      <c r="H77" s="731">
        <v>243138</v>
      </c>
      <c r="I77" s="731">
        <v>243138</v>
      </c>
      <c r="J77" s="731" t="s">
        <v>758</v>
      </c>
      <c r="K77" s="731" t="s">
        <v>759</v>
      </c>
      <c r="L77" s="734">
        <v>61.04</v>
      </c>
      <c r="M77" s="734">
        <v>2</v>
      </c>
      <c r="N77" s="735">
        <v>122.08</v>
      </c>
    </row>
    <row r="78" spans="1:14" ht="14.45" customHeight="1" x14ac:dyDescent="0.2">
      <c r="A78" s="729" t="s">
        <v>587</v>
      </c>
      <c r="B78" s="730" t="s">
        <v>588</v>
      </c>
      <c r="C78" s="731" t="s">
        <v>603</v>
      </c>
      <c r="D78" s="732" t="s">
        <v>604</v>
      </c>
      <c r="E78" s="733">
        <v>50113001</v>
      </c>
      <c r="F78" s="732" t="s">
        <v>622</v>
      </c>
      <c r="G78" s="731" t="s">
        <v>623</v>
      </c>
      <c r="H78" s="731">
        <v>116462</v>
      </c>
      <c r="I78" s="731">
        <v>238146</v>
      </c>
      <c r="J78" s="731" t="s">
        <v>760</v>
      </c>
      <c r="K78" s="731" t="s">
        <v>761</v>
      </c>
      <c r="L78" s="734">
        <v>133.84</v>
      </c>
      <c r="M78" s="734">
        <v>1</v>
      </c>
      <c r="N78" s="735">
        <v>133.84</v>
      </c>
    </row>
    <row r="79" spans="1:14" ht="14.45" customHeight="1" x14ac:dyDescent="0.2">
      <c r="A79" s="729" t="s">
        <v>587</v>
      </c>
      <c r="B79" s="730" t="s">
        <v>588</v>
      </c>
      <c r="C79" s="731" t="s">
        <v>603</v>
      </c>
      <c r="D79" s="732" t="s">
        <v>604</v>
      </c>
      <c r="E79" s="733">
        <v>50113001</v>
      </c>
      <c r="F79" s="732" t="s">
        <v>622</v>
      </c>
      <c r="G79" s="731" t="s">
        <v>623</v>
      </c>
      <c r="H79" s="731">
        <v>189178</v>
      </c>
      <c r="I79" s="731">
        <v>189178</v>
      </c>
      <c r="J79" s="731" t="s">
        <v>762</v>
      </c>
      <c r="K79" s="731" t="s">
        <v>763</v>
      </c>
      <c r="L79" s="734">
        <v>92.04333367399262</v>
      </c>
      <c r="M79" s="734">
        <v>3</v>
      </c>
      <c r="N79" s="735">
        <v>276.13000102197788</v>
      </c>
    </row>
    <row r="80" spans="1:14" ht="14.45" customHeight="1" x14ac:dyDescent="0.2">
      <c r="A80" s="729" t="s">
        <v>587</v>
      </c>
      <c r="B80" s="730" t="s">
        <v>588</v>
      </c>
      <c r="C80" s="731" t="s">
        <v>603</v>
      </c>
      <c r="D80" s="732" t="s">
        <v>604</v>
      </c>
      <c r="E80" s="733">
        <v>50113001</v>
      </c>
      <c r="F80" s="732" t="s">
        <v>622</v>
      </c>
      <c r="G80" s="731" t="s">
        <v>623</v>
      </c>
      <c r="H80" s="731">
        <v>173498</v>
      </c>
      <c r="I80" s="731">
        <v>173498</v>
      </c>
      <c r="J80" s="731" t="s">
        <v>764</v>
      </c>
      <c r="K80" s="731" t="s">
        <v>765</v>
      </c>
      <c r="L80" s="734">
        <v>219.76999999999998</v>
      </c>
      <c r="M80" s="734">
        <v>1</v>
      </c>
      <c r="N80" s="735">
        <v>219.76999999999998</v>
      </c>
    </row>
    <row r="81" spans="1:14" ht="14.45" customHeight="1" x14ac:dyDescent="0.2">
      <c r="A81" s="729" t="s">
        <v>587</v>
      </c>
      <c r="B81" s="730" t="s">
        <v>588</v>
      </c>
      <c r="C81" s="731" t="s">
        <v>603</v>
      </c>
      <c r="D81" s="732" t="s">
        <v>604</v>
      </c>
      <c r="E81" s="733">
        <v>50113001</v>
      </c>
      <c r="F81" s="732" t="s">
        <v>622</v>
      </c>
      <c r="G81" s="731" t="s">
        <v>623</v>
      </c>
      <c r="H81" s="731">
        <v>847477</v>
      </c>
      <c r="I81" s="731">
        <v>151436</v>
      </c>
      <c r="J81" s="731" t="s">
        <v>766</v>
      </c>
      <c r="K81" s="731" t="s">
        <v>767</v>
      </c>
      <c r="L81" s="734">
        <v>522.59</v>
      </c>
      <c r="M81" s="734">
        <v>3</v>
      </c>
      <c r="N81" s="735">
        <v>1567.77</v>
      </c>
    </row>
    <row r="82" spans="1:14" ht="14.45" customHeight="1" x14ac:dyDescent="0.2">
      <c r="A82" s="729" t="s">
        <v>587</v>
      </c>
      <c r="B82" s="730" t="s">
        <v>588</v>
      </c>
      <c r="C82" s="731" t="s">
        <v>603</v>
      </c>
      <c r="D82" s="732" t="s">
        <v>604</v>
      </c>
      <c r="E82" s="733">
        <v>50113001</v>
      </c>
      <c r="F82" s="732" t="s">
        <v>622</v>
      </c>
      <c r="G82" s="731" t="s">
        <v>623</v>
      </c>
      <c r="H82" s="731">
        <v>499365</v>
      </c>
      <c r="I82" s="731">
        <v>9999999</v>
      </c>
      <c r="J82" s="731" t="s">
        <v>768</v>
      </c>
      <c r="K82" s="731" t="s">
        <v>769</v>
      </c>
      <c r="L82" s="734">
        <v>1012</v>
      </c>
      <c r="M82" s="734">
        <v>7</v>
      </c>
      <c r="N82" s="735">
        <v>7084</v>
      </c>
    </row>
    <row r="83" spans="1:14" ht="14.45" customHeight="1" x14ac:dyDescent="0.2">
      <c r="A83" s="729" t="s">
        <v>587</v>
      </c>
      <c r="B83" s="730" t="s">
        <v>588</v>
      </c>
      <c r="C83" s="731" t="s">
        <v>603</v>
      </c>
      <c r="D83" s="732" t="s">
        <v>604</v>
      </c>
      <c r="E83" s="733">
        <v>50113001</v>
      </c>
      <c r="F83" s="732" t="s">
        <v>622</v>
      </c>
      <c r="G83" s="731" t="s">
        <v>623</v>
      </c>
      <c r="H83" s="731">
        <v>126898</v>
      </c>
      <c r="I83" s="731">
        <v>126898</v>
      </c>
      <c r="J83" s="731" t="s">
        <v>770</v>
      </c>
      <c r="K83" s="731" t="s">
        <v>771</v>
      </c>
      <c r="L83" s="734">
        <v>1041.69</v>
      </c>
      <c r="M83" s="734">
        <v>2</v>
      </c>
      <c r="N83" s="735">
        <v>2083.38</v>
      </c>
    </row>
    <row r="84" spans="1:14" ht="14.45" customHeight="1" x14ac:dyDescent="0.2">
      <c r="A84" s="729" t="s">
        <v>587</v>
      </c>
      <c r="B84" s="730" t="s">
        <v>588</v>
      </c>
      <c r="C84" s="731" t="s">
        <v>603</v>
      </c>
      <c r="D84" s="732" t="s">
        <v>604</v>
      </c>
      <c r="E84" s="733">
        <v>50113001</v>
      </c>
      <c r="F84" s="732" t="s">
        <v>622</v>
      </c>
      <c r="G84" s="731" t="s">
        <v>634</v>
      </c>
      <c r="H84" s="731">
        <v>213487</v>
      </c>
      <c r="I84" s="731">
        <v>213487</v>
      </c>
      <c r="J84" s="731" t="s">
        <v>772</v>
      </c>
      <c r="K84" s="731" t="s">
        <v>773</v>
      </c>
      <c r="L84" s="734">
        <v>287.57621621621627</v>
      </c>
      <c r="M84" s="734">
        <v>37</v>
      </c>
      <c r="N84" s="735">
        <v>10640.320000000002</v>
      </c>
    </row>
    <row r="85" spans="1:14" ht="14.45" customHeight="1" x14ac:dyDescent="0.2">
      <c r="A85" s="729" t="s">
        <v>587</v>
      </c>
      <c r="B85" s="730" t="s">
        <v>588</v>
      </c>
      <c r="C85" s="731" t="s">
        <v>603</v>
      </c>
      <c r="D85" s="732" t="s">
        <v>604</v>
      </c>
      <c r="E85" s="733">
        <v>50113001</v>
      </c>
      <c r="F85" s="732" t="s">
        <v>622</v>
      </c>
      <c r="G85" s="731" t="s">
        <v>634</v>
      </c>
      <c r="H85" s="731">
        <v>213490</v>
      </c>
      <c r="I85" s="731">
        <v>213490</v>
      </c>
      <c r="J85" s="731" t="s">
        <v>772</v>
      </c>
      <c r="K85" s="731" t="s">
        <v>774</v>
      </c>
      <c r="L85" s="734">
        <v>913.54999999999984</v>
      </c>
      <c r="M85" s="734">
        <v>3</v>
      </c>
      <c r="N85" s="735">
        <v>2740.6499999999996</v>
      </c>
    </row>
    <row r="86" spans="1:14" ht="14.45" customHeight="1" x14ac:dyDescent="0.2">
      <c r="A86" s="729" t="s">
        <v>587</v>
      </c>
      <c r="B86" s="730" t="s">
        <v>588</v>
      </c>
      <c r="C86" s="731" t="s">
        <v>603</v>
      </c>
      <c r="D86" s="732" t="s">
        <v>604</v>
      </c>
      <c r="E86" s="733">
        <v>50113001</v>
      </c>
      <c r="F86" s="732" t="s">
        <v>622</v>
      </c>
      <c r="G86" s="731" t="s">
        <v>634</v>
      </c>
      <c r="H86" s="731">
        <v>213485</v>
      </c>
      <c r="I86" s="731">
        <v>213485</v>
      </c>
      <c r="J86" s="731" t="s">
        <v>772</v>
      </c>
      <c r="K86" s="731" t="s">
        <v>775</v>
      </c>
      <c r="L86" s="734">
        <v>721.16</v>
      </c>
      <c r="M86" s="734">
        <v>13</v>
      </c>
      <c r="N86" s="735">
        <v>9375.08</v>
      </c>
    </row>
    <row r="87" spans="1:14" ht="14.45" customHeight="1" x14ac:dyDescent="0.2">
      <c r="A87" s="729" t="s">
        <v>587</v>
      </c>
      <c r="B87" s="730" t="s">
        <v>588</v>
      </c>
      <c r="C87" s="731" t="s">
        <v>603</v>
      </c>
      <c r="D87" s="732" t="s">
        <v>604</v>
      </c>
      <c r="E87" s="733">
        <v>50113001</v>
      </c>
      <c r="F87" s="732" t="s">
        <v>622</v>
      </c>
      <c r="G87" s="731" t="s">
        <v>634</v>
      </c>
      <c r="H87" s="731">
        <v>213489</v>
      </c>
      <c r="I87" s="731">
        <v>213489</v>
      </c>
      <c r="J87" s="731" t="s">
        <v>772</v>
      </c>
      <c r="K87" s="731" t="s">
        <v>776</v>
      </c>
      <c r="L87" s="734">
        <v>624.25</v>
      </c>
      <c r="M87" s="734">
        <v>25</v>
      </c>
      <c r="N87" s="735">
        <v>15606.25</v>
      </c>
    </row>
    <row r="88" spans="1:14" ht="14.45" customHeight="1" x14ac:dyDescent="0.2">
      <c r="A88" s="729" t="s">
        <v>587</v>
      </c>
      <c r="B88" s="730" t="s">
        <v>588</v>
      </c>
      <c r="C88" s="731" t="s">
        <v>603</v>
      </c>
      <c r="D88" s="732" t="s">
        <v>604</v>
      </c>
      <c r="E88" s="733">
        <v>50113001</v>
      </c>
      <c r="F88" s="732" t="s">
        <v>622</v>
      </c>
      <c r="G88" s="731" t="s">
        <v>634</v>
      </c>
      <c r="H88" s="731">
        <v>213494</v>
      </c>
      <c r="I88" s="731">
        <v>213494</v>
      </c>
      <c r="J88" s="731" t="s">
        <v>772</v>
      </c>
      <c r="K88" s="731" t="s">
        <v>777</v>
      </c>
      <c r="L88" s="734">
        <v>408.86999999999995</v>
      </c>
      <c r="M88" s="734">
        <v>24</v>
      </c>
      <c r="N88" s="735">
        <v>9812.8799999999992</v>
      </c>
    </row>
    <row r="89" spans="1:14" ht="14.45" customHeight="1" x14ac:dyDescent="0.2">
      <c r="A89" s="729" t="s">
        <v>587</v>
      </c>
      <c r="B89" s="730" t="s">
        <v>588</v>
      </c>
      <c r="C89" s="731" t="s">
        <v>603</v>
      </c>
      <c r="D89" s="732" t="s">
        <v>604</v>
      </c>
      <c r="E89" s="733">
        <v>50113001</v>
      </c>
      <c r="F89" s="732" t="s">
        <v>622</v>
      </c>
      <c r="G89" s="731" t="s">
        <v>634</v>
      </c>
      <c r="H89" s="731">
        <v>213482</v>
      </c>
      <c r="I89" s="731">
        <v>213482</v>
      </c>
      <c r="J89" s="731" t="s">
        <v>778</v>
      </c>
      <c r="K89" s="731" t="s">
        <v>779</v>
      </c>
      <c r="L89" s="734">
        <v>1500.95</v>
      </c>
      <c r="M89" s="734">
        <v>3</v>
      </c>
      <c r="N89" s="735">
        <v>4502.8500000000004</v>
      </c>
    </row>
    <row r="90" spans="1:14" ht="14.45" customHeight="1" x14ac:dyDescent="0.2">
      <c r="A90" s="729" t="s">
        <v>587</v>
      </c>
      <c r="B90" s="730" t="s">
        <v>588</v>
      </c>
      <c r="C90" s="731" t="s">
        <v>603</v>
      </c>
      <c r="D90" s="732" t="s">
        <v>604</v>
      </c>
      <c r="E90" s="733">
        <v>50113001</v>
      </c>
      <c r="F90" s="732" t="s">
        <v>622</v>
      </c>
      <c r="G90" s="731" t="s">
        <v>634</v>
      </c>
      <c r="H90" s="731">
        <v>156805</v>
      </c>
      <c r="I90" s="731">
        <v>56805</v>
      </c>
      <c r="J90" s="731" t="s">
        <v>780</v>
      </c>
      <c r="K90" s="731" t="s">
        <v>781</v>
      </c>
      <c r="L90" s="734">
        <v>58.140000000000008</v>
      </c>
      <c r="M90" s="734">
        <v>4</v>
      </c>
      <c r="N90" s="735">
        <v>232.56000000000003</v>
      </c>
    </row>
    <row r="91" spans="1:14" ht="14.45" customHeight="1" x14ac:dyDescent="0.2">
      <c r="A91" s="729" t="s">
        <v>587</v>
      </c>
      <c r="B91" s="730" t="s">
        <v>588</v>
      </c>
      <c r="C91" s="731" t="s">
        <v>603</v>
      </c>
      <c r="D91" s="732" t="s">
        <v>604</v>
      </c>
      <c r="E91" s="733">
        <v>50113001</v>
      </c>
      <c r="F91" s="732" t="s">
        <v>622</v>
      </c>
      <c r="G91" s="731" t="s">
        <v>623</v>
      </c>
      <c r="H91" s="731">
        <v>243407</v>
      </c>
      <c r="I91" s="731">
        <v>243407</v>
      </c>
      <c r="J91" s="731" t="s">
        <v>782</v>
      </c>
      <c r="K91" s="731" t="s">
        <v>783</v>
      </c>
      <c r="L91" s="734">
        <v>246.77000000000007</v>
      </c>
      <c r="M91" s="734">
        <v>3</v>
      </c>
      <c r="N91" s="735">
        <v>740.31000000000017</v>
      </c>
    </row>
    <row r="92" spans="1:14" ht="14.45" customHeight="1" x14ac:dyDescent="0.2">
      <c r="A92" s="729" t="s">
        <v>587</v>
      </c>
      <c r="B92" s="730" t="s">
        <v>588</v>
      </c>
      <c r="C92" s="731" t="s">
        <v>603</v>
      </c>
      <c r="D92" s="732" t="s">
        <v>604</v>
      </c>
      <c r="E92" s="733">
        <v>50113001</v>
      </c>
      <c r="F92" s="732" t="s">
        <v>622</v>
      </c>
      <c r="G92" s="731" t="s">
        <v>623</v>
      </c>
      <c r="H92" s="731">
        <v>221744</v>
      </c>
      <c r="I92" s="731">
        <v>221744</v>
      </c>
      <c r="J92" s="731" t="s">
        <v>784</v>
      </c>
      <c r="K92" s="731" t="s">
        <v>785</v>
      </c>
      <c r="L92" s="734">
        <v>33</v>
      </c>
      <c r="M92" s="734">
        <v>26</v>
      </c>
      <c r="N92" s="735">
        <v>858</v>
      </c>
    </row>
    <row r="93" spans="1:14" ht="14.45" customHeight="1" x14ac:dyDescent="0.2">
      <c r="A93" s="729" t="s">
        <v>587</v>
      </c>
      <c r="B93" s="730" t="s">
        <v>588</v>
      </c>
      <c r="C93" s="731" t="s">
        <v>603</v>
      </c>
      <c r="D93" s="732" t="s">
        <v>604</v>
      </c>
      <c r="E93" s="733">
        <v>50113001</v>
      </c>
      <c r="F93" s="732" t="s">
        <v>622</v>
      </c>
      <c r="G93" s="731" t="s">
        <v>623</v>
      </c>
      <c r="H93" s="731">
        <v>165633</v>
      </c>
      <c r="I93" s="731">
        <v>165751</v>
      </c>
      <c r="J93" s="731" t="s">
        <v>786</v>
      </c>
      <c r="K93" s="731" t="s">
        <v>787</v>
      </c>
      <c r="L93" s="734">
        <v>3951.64</v>
      </c>
      <c r="M93" s="734">
        <v>1</v>
      </c>
      <c r="N93" s="735">
        <v>3951.64</v>
      </c>
    </row>
    <row r="94" spans="1:14" ht="14.45" customHeight="1" x14ac:dyDescent="0.2">
      <c r="A94" s="729" t="s">
        <v>587</v>
      </c>
      <c r="B94" s="730" t="s">
        <v>588</v>
      </c>
      <c r="C94" s="731" t="s">
        <v>603</v>
      </c>
      <c r="D94" s="732" t="s">
        <v>604</v>
      </c>
      <c r="E94" s="733">
        <v>50113001</v>
      </c>
      <c r="F94" s="732" t="s">
        <v>622</v>
      </c>
      <c r="G94" s="731" t="s">
        <v>623</v>
      </c>
      <c r="H94" s="731">
        <v>31915</v>
      </c>
      <c r="I94" s="731">
        <v>31915</v>
      </c>
      <c r="J94" s="731" t="s">
        <v>788</v>
      </c>
      <c r="K94" s="731" t="s">
        <v>789</v>
      </c>
      <c r="L94" s="734">
        <v>173.69</v>
      </c>
      <c r="M94" s="734">
        <v>7</v>
      </c>
      <c r="N94" s="735">
        <v>1215.83</v>
      </c>
    </row>
    <row r="95" spans="1:14" ht="14.45" customHeight="1" x14ac:dyDescent="0.2">
      <c r="A95" s="729" t="s">
        <v>587</v>
      </c>
      <c r="B95" s="730" t="s">
        <v>588</v>
      </c>
      <c r="C95" s="731" t="s">
        <v>603</v>
      </c>
      <c r="D95" s="732" t="s">
        <v>604</v>
      </c>
      <c r="E95" s="733">
        <v>50113001</v>
      </c>
      <c r="F95" s="732" t="s">
        <v>622</v>
      </c>
      <c r="G95" s="731" t="s">
        <v>623</v>
      </c>
      <c r="H95" s="731">
        <v>207771</v>
      </c>
      <c r="I95" s="731">
        <v>207771</v>
      </c>
      <c r="J95" s="731" t="s">
        <v>790</v>
      </c>
      <c r="K95" s="731" t="s">
        <v>791</v>
      </c>
      <c r="L95" s="734">
        <v>365.97000000000008</v>
      </c>
      <c r="M95" s="734">
        <v>1</v>
      </c>
      <c r="N95" s="735">
        <v>365.97000000000008</v>
      </c>
    </row>
    <row r="96" spans="1:14" ht="14.45" customHeight="1" x14ac:dyDescent="0.2">
      <c r="A96" s="729" t="s">
        <v>587</v>
      </c>
      <c r="B96" s="730" t="s">
        <v>588</v>
      </c>
      <c r="C96" s="731" t="s">
        <v>603</v>
      </c>
      <c r="D96" s="732" t="s">
        <v>604</v>
      </c>
      <c r="E96" s="733">
        <v>50113001</v>
      </c>
      <c r="F96" s="732" t="s">
        <v>622</v>
      </c>
      <c r="G96" s="731" t="s">
        <v>623</v>
      </c>
      <c r="H96" s="731">
        <v>47256</v>
      </c>
      <c r="I96" s="731">
        <v>47256</v>
      </c>
      <c r="J96" s="731" t="s">
        <v>792</v>
      </c>
      <c r="K96" s="731" t="s">
        <v>793</v>
      </c>
      <c r="L96" s="734">
        <v>222.19999999999996</v>
      </c>
      <c r="M96" s="734">
        <v>3</v>
      </c>
      <c r="N96" s="735">
        <v>666.59999999999991</v>
      </c>
    </row>
    <row r="97" spans="1:14" ht="14.45" customHeight="1" x14ac:dyDescent="0.2">
      <c r="A97" s="729" t="s">
        <v>587</v>
      </c>
      <c r="B97" s="730" t="s">
        <v>588</v>
      </c>
      <c r="C97" s="731" t="s">
        <v>603</v>
      </c>
      <c r="D97" s="732" t="s">
        <v>604</v>
      </c>
      <c r="E97" s="733">
        <v>50113001</v>
      </c>
      <c r="F97" s="732" t="s">
        <v>622</v>
      </c>
      <c r="G97" s="731" t="s">
        <v>623</v>
      </c>
      <c r="H97" s="731">
        <v>223137</v>
      </c>
      <c r="I97" s="731">
        <v>223137</v>
      </c>
      <c r="J97" s="731" t="s">
        <v>794</v>
      </c>
      <c r="K97" s="731" t="s">
        <v>795</v>
      </c>
      <c r="L97" s="734">
        <v>122.29999999999998</v>
      </c>
      <c r="M97" s="734">
        <v>1</v>
      </c>
      <c r="N97" s="735">
        <v>122.29999999999998</v>
      </c>
    </row>
    <row r="98" spans="1:14" ht="14.45" customHeight="1" x14ac:dyDescent="0.2">
      <c r="A98" s="729" t="s">
        <v>587</v>
      </c>
      <c r="B98" s="730" t="s">
        <v>588</v>
      </c>
      <c r="C98" s="731" t="s">
        <v>603</v>
      </c>
      <c r="D98" s="732" t="s">
        <v>604</v>
      </c>
      <c r="E98" s="733">
        <v>50113001</v>
      </c>
      <c r="F98" s="732" t="s">
        <v>622</v>
      </c>
      <c r="G98" s="731" t="s">
        <v>623</v>
      </c>
      <c r="H98" s="731">
        <v>112061</v>
      </c>
      <c r="I98" s="731">
        <v>12061</v>
      </c>
      <c r="J98" s="731" t="s">
        <v>796</v>
      </c>
      <c r="K98" s="731" t="s">
        <v>797</v>
      </c>
      <c r="L98" s="734">
        <v>168.73000000000002</v>
      </c>
      <c r="M98" s="734">
        <v>1</v>
      </c>
      <c r="N98" s="735">
        <v>168.73000000000002</v>
      </c>
    </row>
    <row r="99" spans="1:14" ht="14.45" customHeight="1" x14ac:dyDescent="0.2">
      <c r="A99" s="729" t="s">
        <v>587</v>
      </c>
      <c r="B99" s="730" t="s">
        <v>588</v>
      </c>
      <c r="C99" s="731" t="s">
        <v>603</v>
      </c>
      <c r="D99" s="732" t="s">
        <v>604</v>
      </c>
      <c r="E99" s="733">
        <v>50113001</v>
      </c>
      <c r="F99" s="732" t="s">
        <v>622</v>
      </c>
      <c r="G99" s="731" t="s">
        <v>623</v>
      </c>
      <c r="H99" s="731">
        <v>125366</v>
      </c>
      <c r="I99" s="731">
        <v>25366</v>
      </c>
      <c r="J99" s="731" t="s">
        <v>798</v>
      </c>
      <c r="K99" s="731" t="s">
        <v>799</v>
      </c>
      <c r="L99" s="734">
        <v>65.419999999999959</v>
      </c>
      <c r="M99" s="734">
        <v>3</v>
      </c>
      <c r="N99" s="735">
        <v>196.25999999999988</v>
      </c>
    </row>
    <row r="100" spans="1:14" ht="14.45" customHeight="1" x14ac:dyDescent="0.2">
      <c r="A100" s="729" t="s">
        <v>587</v>
      </c>
      <c r="B100" s="730" t="s">
        <v>588</v>
      </c>
      <c r="C100" s="731" t="s">
        <v>603</v>
      </c>
      <c r="D100" s="732" t="s">
        <v>604</v>
      </c>
      <c r="E100" s="733">
        <v>50113001</v>
      </c>
      <c r="F100" s="732" t="s">
        <v>622</v>
      </c>
      <c r="G100" s="731" t="s">
        <v>623</v>
      </c>
      <c r="H100" s="731">
        <v>109139</v>
      </c>
      <c r="I100" s="731">
        <v>176129</v>
      </c>
      <c r="J100" s="731" t="s">
        <v>800</v>
      </c>
      <c r="K100" s="731" t="s">
        <v>801</v>
      </c>
      <c r="L100" s="734">
        <v>639.14</v>
      </c>
      <c r="M100" s="734">
        <v>3</v>
      </c>
      <c r="N100" s="735">
        <v>1917.42</v>
      </c>
    </row>
    <row r="101" spans="1:14" ht="14.45" customHeight="1" x14ac:dyDescent="0.2">
      <c r="A101" s="729" t="s">
        <v>587</v>
      </c>
      <c r="B101" s="730" t="s">
        <v>588</v>
      </c>
      <c r="C101" s="731" t="s">
        <v>603</v>
      </c>
      <c r="D101" s="732" t="s">
        <v>604</v>
      </c>
      <c r="E101" s="733">
        <v>50113001</v>
      </c>
      <c r="F101" s="732" t="s">
        <v>622</v>
      </c>
      <c r="G101" s="731" t="s">
        <v>634</v>
      </c>
      <c r="H101" s="731">
        <v>845593</v>
      </c>
      <c r="I101" s="731">
        <v>100304</v>
      </c>
      <c r="J101" s="731" t="s">
        <v>802</v>
      </c>
      <c r="K101" s="731" t="s">
        <v>803</v>
      </c>
      <c r="L101" s="734">
        <v>40.238333333333337</v>
      </c>
      <c r="M101" s="734">
        <v>6</v>
      </c>
      <c r="N101" s="735">
        <v>241.43</v>
      </c>
    </row>
    <row r="102" spans="1:14" ht="14.45" customHeight="1" x14ac:dyDescent="0.2">
      <c r="A102" s="729" t="s">
        <v>587</v>
      </c>
      <c r="B102" s="730" t="s">
        <v>588</v>
      </c>
      <c r="C102" s="731" t="s">
        <v>603</v>
      </c>
      <c r="D102" s="732" t="s">
        <v>604</v>
      </c>
      <c r="E102" s="733">
        <v>50113001</v>
      </c>
      <c r="F102" s="732" t="s">
        <v>622</v>
      </c>
      <c r="G102" s="731" t="s">
        <v>634</v>
      </c>
      <c r="H102" s="731">
        <v>100308</v>
      </c>
      <c r="I102" s="731">
        <v>100308</v>
      </c>
      <c r="J102" s="731" t="s">
        <v>802</v>
      </c>
      <c r="K102" s="731" t="s">
        <v>804</v>
      </c>
      <c r="L102" s="734">
        <v>39.729999999999997</v>
      </c>
      <c r="M102" s="734">
        <v>9</v>
      </c>
      <c r="N102" s="735">
        <v>357.57</v>
      </c>
    </row>
    <row r="103" spans="1:14" ht="14.45" customHeight="1" x14ac:dyDescent="0.2">
      <c r="A103" s="729" t="s">
        <v>587</v>
      </c>
      <c r="B103" s="730" t="s">
        <v>588</v>
      </c>
      <c r="C103" s="731" t="s">
        <v>603</v>
      </c>
      <c r="D103" s="732" t="s">
        <v>604</v>
      </c>
      <c r="E103" s="733">
        <v>50113001</v>
      </c>
      <c r="F103" s="732" t="s">
        <v>622</v>
      </c>
      <c r="G103" s="731" t="s">
        <v>623</v>
      </c>
      <c r="H103" s="731">
        <v>214355</v>
      </c>
      <c r="I103" s="731">
        <v>214355</v>
      </c>
      <c r="J103" s="731" t="s">
        <v>805</v>
      </c>
      <c r="K103" s="731" t="s">
        <v>806</v>
      </c>
      <c r="L103" s="734">
        <v>277.89999999999998</v>
      </c>
      <c r="M103" s="734">
        <v>2</v>
      </c>
      <c r="N103" s="735">
        <v>555.79999999999995</v>
      </c>
    </row>
    <row r="104" spans="1:14" ht="14.45" customHeight="1" x14ac:dyDescent="0.2">
      <c r="A104" s="729" t="s">
        <v>587</v>
      </c>
      <c r="B104" s="730" t="s">
        <v>588</v>
      </c>
      <c r="C104" s="731" t="s">
        <v>603</v>
      </c>
      <c r="D104" s="732" t="s">
        <v>604</v>
      </c>
      <c r="E104" s="733">
        <v>50113001</v>
      </c>
      <c r="F104" s="732" t="s">
        <v>622</v>
      </c>
      <c r="G104" s="731" t="s">
        <v>623</v>
      </c>
      <c r="H104" s="731">
        <v>100858</v>
      </c>
      <c r="I104" s="731">
        <v>858</v>
      </c>
      <c r="J104" s="731" t="s">
        <v>807</v>
      </c>
      <c r="K104" s="731" t="s">
        <v>808</v>
      </c>
      <c r="L104" s="734">
        <v>59.153333333333336</v>
      </c>
      <c r="M104" s="734">
        <v>3</v>
      </c>
      <c r="N104" s="735">
        <v>177.46</v>
      </c>
    </row>
    <row r="105" spans="1:14" ht="14.45" customHeight="1" x14ac:dyDescent="0.2">
      <c r="A105" s="729" t="s">
        <v>587</v>
      </c>
      <c r="B105" s="730" t="s">
        <v>588</v>
      </c>
      <c r="C105" s="731" t="s">
        <v>603</v>
      </c>
      <c r="D105" s="732" t="s">
        <v>604</v>
      </c>
      <c r="E105" s="733">
        <v>50113001</v>
      </c>
      <c r="F105" s="732" t="s">
        <v>622</v>
      </c>
      <c r="G105" s="731" t="s">
        <v>623</v>
      </c>
      <c r="H105" s="731">
        <v>216572</v>
      </c>
      <c r="I105" s="731">
        <v>216572</v>
      </c>
      <c r="J105" s="731" t="s">
        <v>809</v>
      </c>
      <c r="K105" s="731" t="s">
        <v>810</v>
      </c>
      <c r="L105" s="734">
        <v>43.818189655172411</v>
      </c>
      <c r="M105" s="734">
        <v>58</v>
      </c>
      <c r="N105" s="735">
        <v>2541.4549999999999</v>
      </c>
    </row>
    <row r="106" spans="1:14" ht="14.45" customHeight="1" x14ac:dyDescent="0.2">
      <c r="A106" s="729" t="s">
        <v>587</v>
      </c>
      <c r="B106" s="730" t="s">
        <v>588</v>
      </c>
      <c r="C106" s="731" t="s">
        <v>603</v>
      </c>
      <c r="D106" s="732" t="s">
        <v>604</v>
      </c>
      <c r="E106" s="733">
        <v>50113001</v>
      </c>
      <c r="F106" s="732" t="s">
        <v>622</v>
      </c>
      <c r="G106" s="731" t="s">
        <v>623</v>
      </c>
      <c r="H106" s="731">
        <v>223200</v>
      </c>
      <c r="I106" s="731">
        <v>223200</v>
      </c>
      <c r="J106" s="731" t="s">
        <v>811</v>
      </c>
      <c r="K106" s="731" t="s">
        <v>812</v>
      </c>
      <c r="L106" s="734">
        <v>121.94000000000003</v>
      </c>
      <c r="M106" s="734">
        <v>2</v>
      </c>
      <c r="N106" s="735">
        <v>243.88000000000005</v>
      </c>
    </row>
    <row r="107" spans="1:14" ht="14.45" customHeight="1" x14ac:dyDescent="0.2">
      <c r="A107" s="729" t="s">
        <v>587</v>
      </c>
      <c r="B107" s="730" t="s">
        <v>588</v>
      </c>
      <c r="C107" s="731" t="s">
        <v>603</v>
      </c>
      <c r="D107" s="732" t="s">
        <v>604</v>
      </c>
      <c r="E107" s="733">
        <v>50113001</v>
      </c>
      <c r="F107" s="732" t="s">
        <v>622</v>
      </c>
      <c r="G107" s="731" t="s">
        <v>623</v>
      </c>
      <c r="H107" s="731">
        <v>51367</v>
      </c>
      <c r="I107" s="731">
        <v>51367</v>
      </c>
      <c r="J107" s="731" t="s">
        <v>813</v>
      </c>
      <c r="K107" s="731" t="s">
        <v>814</v>
      </c>
      <c r="L107" s="734">
        <v>92.950000000000017</v>
      </c>
      <c r="M107" s="734">
        <v>7</v>
      </c>
      <c r="N107" s="735">
        <v>650.65000000000009</v>
      </c>
    </row>
    <row r="108" spans="1:14" ht="14.45" customHeight="1" x14ac:dyDescent="0.2">
      <c r="A108" s="729" t="s">
        <v>587</v>
      </c>
      <c r="B108" s="730" t="s">
        <v>588</v>
      </c>
      <c r="C108" s="731" t="s">
        <v>603</v>
      </c>
      <c r="D108" s="732" t="s">
        <v>604</v>
      </c>
      <c r="E108" s="733">
        <v>50113001</v>
      </c>
      <c r="F108" s="732" t="s">
        <v>622</v>
      </c>
      <c r="G108" s="731" t="s">
        <v>623</v>
      </c>
      <c r="H108" s="731">
        <v>51366</v>
      </c>
      <c r="I108" s="731">
        <v>51366</v>
      </c>
      <c r="J108" s="731" t="s">
        <v>813</v>
      </c>
      <c r="K108" s="731" t="s">
        <v>815</v>
      </c>
      <c r="L108" s="734">
        <v>171.60000000000002</v>
      </c>
      <c r="M108" s="734">
        <v>10</v>
      </c>
      <c r="N108" s="735">
        <v>1716.0000000000002</v>
      </c>
    </row>
    <row r="109" spans="1:14" ht="14.45" customHeight="1" x14ac:dyDescent="0.2">
      <c r="A109" s="729" t="s">
        <v>587</v>
      </c>
      <c r="B109" s="730" t="s">
        <v>588</v>
      </c>
      <c r="C109" s="731" t="s">
        <v>603</v>
      </c>
      <c r="D109" s="732" t="s">
        <v>604</v>
      </c>
      <c r="E109" s="733">
        <v>50113001</v>
      </c>
      <c r="F109" s="732" t="s">
        <v>622</v>
      </c>
      <c r="G109" s="731" t="s">
        <v>623</v>
      </c>
      <c r="H109" s="731">
        <v>51384</v>
      </c>
      <c r="I109" s="731">
        <v>51384</v>
      </c>
      <c r="J109" s="731" t="s">
        <v>813</v>
      </c>
      <c r="K109" s="731" t="s">
        <v>816</v>
      </c>
      <c r="L109" s="734">
        <v>192.5</v>
      </c>
      <c r="M109" s="734">
        <v>2</v>
      </c>
      <c r="N109" s="735">
        <v>385</v>
      </c>
    </row>
    <row r="110" spans="1:14" ht="14.45" customHeight="1" x14ac:dyDescent="0.2">
      <c r="A110" s="729" t="s">
        <v>587</v>
      </c>
      <c r="B110" s="730" t="s">
        <v>588</v>
      </c>
      <c r="C110" s="731" t="s">
        <v>603</v>
      </c>
      <c r="D110" s="732" t="s">
        <v>604</v>
      </c>
      <c r="E110" s="733">
        <v>50113001</v>
      </c>
      <c r="F110" s="732" t="s">
        <v>622</v>
      </c>
      <c r="G110" s="731" t="s">
        <v>623</v>
      </c>
      <c r="H110" s="731">
        <v>51383</v>
      </c>
      <c r="I110" s="731">
        <v>51383</v>
      </c>
      <c r="J110" s="731" t="s">
        <v>813</v>
      </c>
      <c r="K110" s="731" t="s">
        <v>817</v>
      </c>
      <c r="L110" s="734">
        <v>93.5</v>
      </c>
      <c r="M110" s="734">
        <v>2</v>
      </c>
      <c r="N110" s="735">
        <v>187</v>
      </c>
    </row>
    <row r="111" spans="1:14" ht="14.45" customHeight="1" x14ac:dyDescent="0.2">
      <c r="A111" s="729" t="s">
        <v>587</v>
      </c>
      <c r="B111" s="730" t="s">
        <v>588</v>
      </c>
      <c r="C111" s="731" t="s">
        <v>603</v>
      </c>
      <c r="D111" s="732" t="s">
        <v>604</v>
      </c>
      <c r="E111" s="733">
        <v>50113001</v>
      </c>
      <c r="F111" s="732" t="s">
        <v>622</v>
      </c>
      <c r="G111" s="731" t="s">
        <v>623</v>
      </c>
      <c r="H111" s="731">
        <v>229969</v>
      </c>
      <c r="I111" s="731">
        <v>229969</v>
      </c>
      <c r="J111" s="731" t="s">
        <v>818</v>
      </c>
      <c r="K111" s="731" t="s">
        <v>819</v>
      </c>
      <c r="L111" s="734">
        <v>40.900000000000006</v>
      </c>
      <c r="M111" s="734">
        <v>2</v>
      </c>
      <c r="N111" s="735">
        <v>81.800000000000011</v>
      </c>
    </row>
    <row r="112" spans="1:14" ht="14.45" customHeight="1" x14ac:dyDescent="0.2">
      <c r="A112" s="729" t="s">
        <v>587</v>
      </c>
      <c r="B112" s="730" t="s">
        <v>588</v>
      </c>
      <c r="C112" s="731" t="s">
        <v>603</v>
      </c>
      <c r="D112" s="732" t="s">
        <v>604</v>
      </c>
      <c r="E112" s="733">
        <v>50113001</v>
      </c>
      <c r="F112" s="732" t="s">
        <v>622</v>
      </c>
      <c r="G112" s="731" t="s">
        <v>623</v>
      </c>
      <c r="H112" s="731">
        <v>229793</v>
      </c>
      <c r="I112" s="731">
        <v>229793</v>
      </c>
      <c r="J112" s="731" t="s">
        <v>820</v>
      </c>
      <c r="K112" s="731" t="s">
        <v>821</v>
      </c>
      <c r="L112" s="734">
        <v>131.41500000000002</v>
      </c>
      <c r="M112" s="734">
        <v>4</v>
      </c>
      <c r="N112" s="735">
        <v>525.66000000000008</v>
      </c>
    </row>
    <row r="113" spans="1:14" ht="14.45" customHeight="1" x14ac:dyDescent="0.2">
      <c r="A113" s="729" t="s">
        <v>587</v>
      </c>
      <c r="B113" s="730" t="s">
        <v>588</v>
      </c>
      <c r="C113" s="731" t="s">
        <v>603</v>
      </c>
      <c r="D113" s="732" t="s">
        <v>604</v>
      </c>
      <c r="E113" s="733">
        <v>50113001</v>
      </c>
      <c r="F113" s="732" t="s">
        <v>622</v>
      </c>
      <c r="G113" s="731" t="s">
        <v>623</v>
      </c>
      <c r="H113" s="731">
        <v>100296</v>
      </c>
      <c r="I113" s="731">
        <v>100296</v>
      </c>
      <c r="J113" s="731" t="s">
        <v>822</v>
      </c>
      <c r="K113" s="731" t="s">
        <v>823</v>
      </c>
      <c r="L113" s="734">
        <v>28.02</v>
      </c>
      <c r="M113" s="734">
        <v>1</v>
      </c>
      <c r="N113" s="735">
        <v>28.02</v>
      </c>
    </row>
    <row r="114" spans="1:14" ht="14.45" customHeight="1" x14ac:dyDescent="0.2">
      <c r="A114" s="729" t="s">
        <v>587</v>
      </c>
      <c r="B114" s="730" t="s">
        <v>588</v>
      </c>
      <c r="C114" s="731" t="s">
        <v>603</v>
      </c>
      <c r="D114" s="732" t="s">
        <v>604</v>
      </c>
      <c r="E114" s="733">
        <v>50113001</v>
      </c>
      <c r="F114" s="732" t="s">
        <v>622</v>
      </c>
      <c r="G114" s="731" t="s">
        <v>623</v>
      </c>
      <c r="H114" s="731">
        <v>208990</v>
      </c>
      <c r="I114" s="731">
        <v>208990</v>
      </c>
      <c r="J114" s="731" t="s">
        <v>824</v>
      </c>
      <c r="K114" s="731" t="s">
        <v>825</v>
      </c>
      <c r="L114" s="734">
        <v>668.46999999999991</v>
      </c>
      <c r="M114" s="734">
        <v>1</v>
      </c>
      <c r="N114" s="735">
        <v>668.46999999999991</v>
      </c>
    </row>
    <row r="115" spans="1:14" ht="14.45" customHeight="1" x14ac:dyDescent="0.2">
      <c r="A115" s="729" t="s">
        <v>587</v>
      </c>
      <c r="B115" s="730" t="s">
        <v>588</v>
      </c>
      <c r="C115" s="731" t="s">
        <v>603</v>
      </c>
      <c r="D115" s="732" t="s">
        <v>604</v>
      </c>
      <c r="E115" s="733">
        <v>50113001</v>
      </c>
      <c r="F115" s="732" t="s">
        <v>622</v>
      </c>
      <c r="G115" s="731" t="s">
        <v>623</v>
      </c>
      <c r="H115" s="731">
        <v>196696</v>
      </c>
      <c r="I115" s="731">
        <v>96696</v>
      </c>
      <c r="J115" s="731" t="s">
        <v>826</v>
      </c>
      <c r="K115" s="731" t="s">
        <v>827</v>
      </c>
      <c r="L115" s="734">
        <v>47.74</v>
      </c>
      <c r="M115" s="734">
        <v>1</v>
      </c>
      <c r="N115" s="735">
        <v>47.74</v>
      </c>
    </row>
    <row r="116" spans="1:14" ht="14.45" customHeight="1" x14ac:dyDescent="0.2">
      <c r="A116" s="729" t="s">
        <v>587</v>
      </c>
      <c r="B116" s="730" t="s">
        <v>588</v>
      </c>
      <c r="C116" s="731" t="s">
        <v>603</v>
      </c>
      <c r="D116" s="732" t="s">
        <v>604</v>
      </c>
      <c r="E116" s="733">
        <v>50113001</v>
      </c>
      <c r="F116" s="732" t="s">
        <v>622</v>
      </c>
      <c r="G116" s="731" t="s">
        <v>634</v>
      </c>
      <c r="H116" s="731">
        <v>125745</v>
      </c>
      <c r="I116" s="731">
        <v>25745</v>
      </c>
      <c r="J116" s="731" t="s">
        <v>828</v>
      </c>
      <c r="K116" s="731" t="s">
        <v>829</v>
      </c>
      <c r="L116" s="734">
        <v>478.01000000000005</v>
      </c>
      <c r="M116" s="734">
        <v>1</v>
      </c>
      <c r="N116" s="735">
        <v>478.01000000000005</v>
      </c>
    </row>
    <row r="117" spans="1:14" ht="14.45" customHeight="1" x14ac:dyDescent="0.2">
      <c r="A117" s="729" t="s">
        <v>587</v>
      </c>
      <c r="B117" s="730" t="s">
        <v>588</v>
      </c>
      <c r="C117" s="731" t="s">
        <v>603</v>
      </c>
      <c r="D117" s="732" t="s">
        <v>604</v>
      </c>
      <c r="E117" s="733">
        <v>50113001</v>
      </c>
      <c r="F117" s="732" t="s">
        <v>622</v>
      </c>
      <c r="G117" s="731" t="s">
        <v>623</v>
      </c>
      <c r="H117" s="731">
        <v>218183</v>
      </c>
      <c r="I117" s="731">
        <v>218183</v>
      </c>
      <c r="J117" s="731" t="s">
        <v>830</v>
      </c>
      <c r="K117" s="731" t="s">
        <v>831</v>
      </c>
      <c r="L117" s="734">
        <v>565.88000000000011</v>
      </c>
      <c r="M117" s="734">
        <v>4</v>
      </c>
      <c r="N117" s="735">
        <v>2263.5200000000004</v>
      </c>
    </row>
    <row r="118" spans="1:14" ht="14.45" customHeight="1" x14ac:dyDescent="0.2">
      <c r="A118" s="729" t="s">
        <v>587</v>
      </c>
      <c r="B118" s="730" t="s">
        <v>588</v>
      </c>
      <c r="C118" s="731" t="s">
        <v>603</v>
      </c>
      <c r="D118" s="732" t="s">
        <v>604</v>
      </c>
      <c r="E118" s="733">
        <v>50113001</v>
      </c>
      <c r="F118" s="732" t="s">
        <v>622</v>
      </c>
      <c r="G118" s="731" t="s">
        <v>623</v>
      </c>
      <c r="H118" s="731">
        <v>218186</v>
      </c>
      <c r="I118" s="731">
        <v>218186</v>
      </c>
      <c r="J118" s="731" t="s">
        <v>832</v>
      </c>
      <c r="K118" s="731" t="s">
        <v>833</v>
      </c>
      <c r="L118" s="734">
        <v>172.57</v>
      </c>
      <c r="M118" s="734">
        <v>2</v>
      </c>
      <c r="N118" s="735">
        <v>345.14</v>
      </c>
    </row>
    <row r="119" spans="1:14" ht="14.45" customHeight="1" x14ac:dyDescent="0.2">
      <c r="A119" s="729" t="s">
        <v>587</v>
      </c>
      <c r="B119" s="730" t="s">
        <v>588</v>
      </c>
      <c r="C119" s="731" t="s">
        <v>603</v>
      </c>
      <c r="D119" s="732" t="s">
        <v>604</v>
      </c>
      <c r="E119" s="733">
        <v>50113001</v>
      </c>
      <c r="F119" s="732" t="s">
        <v>622</v>
      </c>
      <c r="G119" s="731" t="s">
        <v>623</v>
      </c>
      <c r="H119" s="731">
        <v>134821</v>
      </c>
      <c r="I119" s="731">
        <v>134821</v>
      </c>
      <c r="J119" s="731" t="s">
        <v>834</v>
      </c>
      <c r="K119" s="731" t="s">
        <v>835</v>
      </c>
      <c r="L119" s="734">
        <v>375.42999999999995</v>
      </c>
      <c r="M119" s="734">
        <v>7</v>
      </c>
      <c r="N119" s="735">
        <v>2628.0099999999998</v>
      </c>
    </row>
    <row r="120" spans="1:14" ht="14.45" customHeight="1" x14ac:dyDescent="0.2">
      <c r="A120" s="729" t="s">
        <v>587</v>
      </c>
      <c r="B120" s="730" t="s">
        <v>588</v>
      </c>
      <c r="C120" s="731" t="s">
        <v>603</v>
      </c>
      <c r="D120" s="732" t="s">
        <v>604</v>
      </c>
      <c r="E120" s="733">
        <v>50113001</v>
      </c>
      <c r="F120" s="732" t="s">
        <v>622</v>
      </c>
      <c r="G120" s="731" t="s">
        <v>634</v>
      </c>
      <c r="H120" s="731">
        <v>844716</v>
      </c>
      <c r="I120" s="731">
        <v>107676</v>
      </c>
      <c r="J120" s="731" t="s">
        <v>836</v>
      </c>
      <c r="K120" s="731" t="s">
        <v>837</v>
      </c>
      <c r="L120" s="734">
        <v>362.25</v>
      </c>
      <c r="M120" s="734">
        <v>2</v>
      </c>
      <c r="N120" s="735">
        <v>724.5</v>
      </c>
    </row>
    <row r="121" spans="1:14" ht="14.45" customHeight="1" x14ac:dyDescent="0.2">
      <c r="A121" s="729" t="s">
        <v>587</v>
      </c>
      <c r="B121" s="730" t="s">
        <v>588</v>
      </c>
      <c r="C121" s="731" t="s">
        <v>603</v>
      </c>
      <c r="D121" s="732" t="s">
        <v>604</v>
      </c>
      <c r="E121" s="733">
        <v>50113001</v>
      </c>
      <c r="F121" s="732" t="s">
        <v>622</v>
      </c>
      <c r="G121" s="731" t="s">
        <v>623</v>
      </c>
      <c r="H121" s="731">
        <v>210023</v>
      </c>
      <c r="I121" s="731">
        <v>210023</v>
      </c>
      <c r="J121" s="731" t="s">
        <v>838</v>
      </c>
      <c r="K121" s="731" t="s">
        <v>839</v>
      </c>
      <c r="L121" s="734">
        <v>966.19000000000028</v>
      </c>
      <c r="M121" s="734">
        <v>1</v>
      </c>
      <c r="N121" s="735">
        <v>966.19000000000028</v>
      </c>
    </row>
    <row r="122" spans="1:14" ht="14.45" customHeight="1" x14ac:dyDescent="0.2">
      <c r="A122" s="729" t="s">
        <v>587</v>
      </c>
      <c r="B122" s="730" t="s">
        <v>588</v>
      </c>
      <c r="C122" s="731" t="s">
        <v>603</v>
      </c>
      <c r="D122" s="732" t="s">
        <v>604</v>
      </c>
      <c r="E122" s="733">
        <v>50113001</v>
      </c>
      <c r="F122" s="732" t="s">
        <v>622</v>
      </c>
      <c r="G122" s="731" t="s">
        <v>623</v>
      </c>
      <c r="H122" s="731">
        <v>848725</v>
      </c>
      <c r="I122" s="731">
        <v>107677</v>
      </c>
      <c r="J122" s="731" t="s">
        <v>840</v>
      </c>
      <c r="K122" s="731" t="s">
        <v>841</v>
      </c>
      <c r="L122" s="734">
        <v>382.10999999999996</v>
      </c>
      <c r="M122" s="734">
        <v>3</v>
      </c>
      <c r="N122" s="735">
        <v>1146.33</v>
      </c>
    </row>
    <row r="123" spans="1:14" ht="14.45" customHeight="1" x14ac:dyDescent="0.2">
      <c r="A123" s="729" t="s">
        <v>587</v>
      </c>
      <c r="B123" s="730" t="s">
        <v>588</v>
      </c>
      <c r="C123" s="731" t="s">
        <v>603</v>
      </c>
      <c r="D123" s="732" t="s">
        <v>604</v>
      </c>
      <c r="E123" s="733">
        <v>50113001</v>
      </c>
      <c r="F123" s="732" t="s">
        <v>622</v>
      </c>
      <c r="G123" s="731" t="s">
        <v>623</v>
      </c>
      <c r="H123" s="731">
        <v>845697</v>
      </c>
      <c r="I123" s="731">
        <v>200935</v>
      </c>
      <c r="J123" s="731" t="s">
        <v>842</v>
      </c>
      <c r="K123" s="731" t="s">
        <v>843</v>
      </c>
      <c r="L123" s="734">
        <v>44.789999999999992</v>
      </c>
      <c r="M123" s="734">
        <v>10</v>
      </c>
      <c r="N123" s="735">
        <v>447.89999999999992</v>
      </c>
    </row>
    <row r="124" spans="1:14" ht="14.45" customHeight="1" x14ac:dyDescent="0.2">
      <c r="A124" s="729" t="s">
        <v>587</v>
      </c>
      <c r="B124" s="730" t="s">
        <v>588</v>
      </c>
      <c r="C124" s="731" t="s">
        <v>603</v>
      </c>
      <c r="D124" s="732" t="s">
        <v>604</v>
      </c>
      <c r="E124" s="733">
        <v>50113001</v>
      </c>
      <c r="F124" s="732" t="s">
        <v>622</v>
      </c>
      <c r="G124" s="731" t="s">
        <v>623</v>
      </c>
      <c r="H124" s="731">
        <v>230426</v>
      </c>
      <c r="I124" s="731">
        <v>230426</v>
      </c>
      <c r="J124" s="731" t="s">
        <v>844</v>
      </c>
      <c r="K124" s="731" t="s">
        <v>845</v>
      </c>
      <c r="L124" s="734">
        <v>77.87</v>
      </c>
      <c r="M124" s="734">
        <v>1</v>
      </c>
      <c r="N124" s="735">
        <v>77.87</v>
      </c>
    </row>
    <row r="125" spans="1:14" ht="14.45" customHeight="1" x14ac:dyDescent="0.2">
      <c r="A125" s="729" t="s">
        <v>587</v>
      </c>
      <c r="B125" s="730" t="s">
        <v>588</v>
      </c>
      <c r="C125" s="731" t="s">
        <v>603</v>
      </c>
      <c r="D125" s="732" t="s">
        <v>604</v>
      </c>
      <c r="E125" s="733">
        <v>50113001</v>
      </c>
      <c r="F125" s="732" t="s">
        <v>622</v>
      </c>
      <c r="G125" s="731" t="s">
        <v>634</v>
      </c>
      <c r="H125" s="731">
        <v>237595</v>
      </c>
      <c r="I125" s="731">
        <v>237595</v>
      </c>
      <c r="J125" s="731" t="s">
        <v>846</v>
      </c>
      <c r="K125" s="731" t="s">
        <v>847</v>
      </c>
      <c r="L125" s="734">
        <v>122.74599999999998</v>
      </c>
      <c r="M125" s="734">
        <v>5</v>
      </c>
      <c r="N125" s="735">
        <v>613.7299999999999</v>
      </c>
    </row>
    <row r="126" spans="1:14" ht="14.45" customHeight="1" x14ac:dyDescent="0.2">
      <c r="A126" s="729" t="s">
        <v>587</v>
      </c>
      <c r="B126" s="730" t="s">
        <v>588</v>
      </c>
      <c r="C126" s="731" t="s">
        <v>603</v>
      </c>
      <c r="D126" s="732" t="s">
        <v>604</v>
      </c>
      <c r="E126" s="733">
        <v>50113001</v>
      </c>
      <c r="F126" s="732" t="s">
        <v>622</v>
      </c>
      <c r="G126" s="731" t="s">
        <v>623</v>
      </c>
      <c r="H126" s="731">
        <v>900881</v>
      </c>
      <c r="I126" s="731">
        <v>0</v>
      </c>
      <c r="J126" s="731" t="s">
        <v>848</v>
      </c>
      <c r="K126" s="731" t="s">
        <v>329</v>
      </c>
      <c r="L126" s="734">
        <v>145.57096972809828</v>
      </c>
      <c r="M126" s="734">
        <v>1</v>
      </c>
      <c r="N126" s="735">
        <v>145.57096972809828</v>
      </c>
    </row>
    <row r="127" spans="1:14" ht="14.45" customHeight="1" x14ac:dyDescent="0.2">
      <c r="A127" s="729" t="s">
        <v>587</v>
      </c>
      <c r="B127" s="730" t="s">
        <v>588</v>
      </c>
      <c r="C127" s="731" t="s">
        <v>603</v>
      </c>
      <c r="D127" s="732" t="s">
        <v>604</v>
      </c>
      <c r="E127" s="733">
        <v>50113001</v>
      </c>
      <c r="F127" s="732" t="s">
        <v>622</v>
      </c>
      <c r="G127" s="731" t="s">
        <v>623</v>
      </c>
      <c r="H127" s="731">
        <v>841566</v>
      </c>
      <c r="I127" s="731">
        <v>0</v>
      </c>
      <c r="J127" s="731" t="s">
        <v>849</v>
      </c>
      <c r="K127" s="731" t="s">
        <v>329</v>
      </c>
      <c r="L127" s="734">
        <v>89.2211900725097</v>
      </c>
      <c r="M127" s="734">
        <v>4</v>
      </c>
      <c r="N127" s="735">
        <v>356.8847602900388</v>
      </c>
    </row>
    <row r="128" spans="1:14" ht="14.45" customHeight="1" x14ac:dyDescent="0.2">
      <c r="A128" s="729" t="s">
        <v>587</v>
      </c>
      <c r="B128" s="730" t="s">
        <v>588</v>
      </c>
      <c r="C128" s="731" t="s">
        <v>603</v>
      </c>
      <c r="D128" s="732" t="s">
        <v>604</v>
      </c>
      <c r="E128" s="733">
        <v>50113001</v>
      </c>
      <c r="F128" s="732" t="s">
        <v>622</v>
      </c>
      <c r="G128" s="731" t="s">
        <v>623</v>
      </c>
      <c r="H128" s="731">
        <v>921284</v>
      </c>
      <c r="I128" s="731">
        <v>0</v>
      </c>
      <c r="J128" s="731" t="s">
        <v>850</v>
      </c>
      <c r="K128" s="731" t="s">
        <v>329</v>
      </c>
      <c r="L128" s="734">
        <v>176.551050631051</v>
      </c>
      <c r="M128" s="734">
        <v>4</v>
      </c>
      <c r="N128" s="735">
        <v>706.20420252420399</v>
      </c>
    </row>
    <row r="129" spans="1:14" ht="14.45" customHeight="1" x14ac:dyDescent="0.2">
      <c r="A129" s="729" t="s">
        <v>587</v>
      </c>
      <c r="B129" s="730" t="s">
        <v>588</v>
      </c>
      <c r="C129" s="731" t="s">
        <v>603</v>
      </c>
      <c r="D129" s="732" t="s">
        <v>604</v>
      </c>
      <c r="E129" s="733">
        <v>50113001</v>
      </c>
      <c r="F129" s="732" t="s">
        <v>622</v>
      </c>
      <c r="G129" s="731" t="s">
        <v>623</v>
      </c>
      <c r="H129" s="731">
        <v>921320</v>
      </c>
      <c r="I129" s="731">
        <v>0</v>
      </c>
      <c r="J129" s="731" t="s">
        <v>851</v>
      </c>
      <c r="K129" s="731" t="s">
        <v>329</v>
      </c>
      <c r="L129" s="734">
        <v>68.353492857179674</v>
      </c>
      <c r="M129" s="734">
        <v>1</v>
      </c>
      <c r="N129" s="735">
        <v>68.353492857179674</v>
      </c>
    </row>
    <row r="130" spans="1:14" ht="14.45" customHeight="1" x14ac:dyDescent="0.2">
      <c r="A130" s="729" t="s">
        <v>587</v>
      </c>
      <c r="B130" s="730" t="s">
        <v>588</v>
      </c>
      <c r="C130" s="731" t="s">
        <v>603</v>
      </c>
      <c r="D130" s="732" t="s">
        <v>604</v>
      </c>
      <c r="E130" s="733">
        <v>50113001</v>
      </c>
      <c r="F130" s="732" t="s">
        <v>622</v>
      </c>
      <c r="G130" s="731" t="s">
        <v>623</v>
      </c>
      <c r="H130" s="731">
        <v>900071</v>
      </c>
      <c r="I130" s="731">
        <v>0</v>
      </c>
      <c r="J130" s="731" t="s">
        <v>852</v>
      </c>
      <c r="K130" s="731" t="s">
        <v>329</v>
      </c>
      <c r="L130" s="734">
        <v>139.47002147921219</v>
      </c>
      <c r="M130" s="734">
        <v>4</v>
      </c>
      <c r="N130" s="735">
        <v>557.88008591684877</v>
      </c>
    </row>
    <row r="131" spans="1:14" ht="14.45" customHeight="1" x14ac:dyDescent="0.2">
      <c r="A131" s="729" t="s">
        <v>587</v>
      </c>
      <c r="B131" s="730" t="s">
        <v>588</v>
      </c>
      <c r="C131" s="731" t="s">
        <v>603</v>
      </c>
      <c r="D131" s="732" t="s">
        <v>604</v>
      </c>
      <c r="E131" s="733">
        <v>50113001</v>
      </c>
      <c r="F131" s="732" t="s">
        <v>622</v>
      </c>
      <c r="G131" s="731" t="s">
        <v>623</v>
      </c>
      <c r="H131" s="731">
        <v>188219</v>
      </c>
      <c r="I131" s="731">
        <v>88219</v>
      </c>
      <c r="J131" s="731" t="s">
        <v>853</v>
      </c>
      <c r="K131" s="731" t="s">
        <v>854</v>
      </c>
      <c r="L131" s="734">
        <v>141.07833378825723</v>
      </c>
      <c r="M131" s="734">
        <v>24</v>
      </c>
      <c r="N131" s="735">
        <v>3385.8800109181734</v>
      </c>
    </row>
    <row r="132" spans="1:14" ht="14.45" customHeight="1" x14ac:dyDescent="0.2">
      <c r="A132" s="729" t="s">
        <v>587</v>
      </c>
      <c r="B132" s="730" t="s">
        <v>588</v>
      </c>
      <c r="C132" s="731" t="s">
        <v>603</v>
      </c>
      <c r="D132" s="732" t="s">
        <v>604</v>
      </c>
      <c r="E132" s="733">
        <v>50113001</v>
      </c>
      <c r="F132" s="732" t="s">
        <v>622</v>
      </c>
      <c r="G132" s="731" t="s">
        <v>623</v>
      </c>
      <c r="H132" s="731">
        <v>110151</v>
      </c>
      <c r="I132" s="731">
        <v>10151</v>
      </c>
      <c r="J132" s="731" t="s">
        <v>855</v>
      </c>
      <c r="K132" s="731" t="s">
        <v>856</v>
      </c>
      <c r="L132" s="734">
        <v>66.180000000000007</v>
      </c>
      <c r="M132" s="734">
        <v>4</v>
      </c>
      <c r="N132" s="735">
        <v>264.72000000000003</v>
      </c>
    </row>
    <row r="133" spans="1:14" ht="14.45" customHeight="1" x14ac:dyDescent="0.2">
      <c r="A133" s="729" t="s">
        <v>587</v>
      </c>
      <c r="B133" s="730" t="s">
        <v>588</v>
      </c>
      <c r="C133" s="731" t="s">
        <v>603</v>
      </c>
      <c r="D133" s="732" t="s">
        <v>604</v>
      </c>
      <c r="E133" s="733">
        <v>50113001</v>
      </c>
      <c r="F133" s="732" t="s">
        <v>622</v>
      </c>
      <c r="G133" s="731" t="s">
        <v>623</v>
      </c>
      <c r="H133" s="731">
        <v>117992</v>
      </c>
      <c r="I133" s="731">
        <v>17992</v>
      </c>
      <c r="J133" s="731" t="s">
        <v>857</v>
      </c>
      <c r="K133" s="731" t="s">
        <v>858</v>
      </c>
      <c r="L133" s="734">
        <v>95.549999999999983</v>
      </c>
      <c r="M133" s="734">
        <v>1</v>
      </c>
      <c r="N133" s="735">
        <v>95.549999999999983</v>
      </c>
    </row>
    <row r="134" spans="1:14" ht="14.45" customHeight="1" x14ac:dyDescent="0.2">
      <c r="A134" s="729" t="s">
        <v>587</v>
      </c>
      <c r="B134" s="730" t="s">
        <v>588</v>
      </c>
      <c r="C134" s="731" t="s">
        <v>603</v>
      </c>
      <c r="D134" s="732" t="s">
        <v>604</v>
      </c>
      <c r="E134" s="733">
        <v>50113001</v>
      </c>
      <c r="F134" s="732" t="s">
        <v>622</v>
      </c>
      <c r="G134" s="731" t="s">
        <v>623</v>
      </c>
      <c r="H134" s="731">
        <v>231541</v>
      </c>
      <c r="I134" s="731">
        <v>231541</v>
      </c>
      <c r="J134" s="731" t="s">
        <v>859</v>
      </c>
      <c r="K134" s="731" t="s">
        <v>860</v>
      </c>
      <c r="L134" s="734">
        <v>80.690000000000012</v>
      </c>
      <c r="M134" s="734">
        <v>4</v>
      </c>
      <c r="N134" s="735">
        <v>322.76000000000005</v>
      </c>
    </row>
    <row r="135" spans="1:14" ht="14.45" customHeight="1" x14ac:dyDescent="0.2">
      <c r="A135" s="729" t="s">
        <v>587</v>
      </c>
      <c r="B135" s="730" t="s">
        <v>588</v>
      </c>
      <c r="C135" s="731" t="s">
        <v>603</v>
      </c>
      <c r="D135" s="732" t="s">
        <v>604</v>
      </c>
      <c r="E135" s="733">
        <v>50113001</v>
      </c>
      <c r="F135" s="732" t="s">
        <v>622</v>
      </c>
      <c r="G135" s="731" t="s">
        <v>623</v>
      </c>
      <c r="H135" s="731">
        <v>231544</v>
      </c>
      <c r="I135" s="731">
        <v>231544</v>
      </c>
      <c r="J135" s="731" t="s">
        <v>859</v>
      </c>
      <c r="K135" s="731" t="s">
        <v>861</v>
      </c>
      <c r="L135" s="734">
        <v>80.690000000000026</v>
      </c>
      <c r="M135" s="734">
        <v>28</v>
      </c>
      <c r="N135" s="735">
        <v>2259.3200000000006</v>
      </c>
    </row>
    <row r="136" spans="1:14" ht="14.45" customHeight="1" x14ac:dyDescent="0.2">
      <c r="A136" s="729" t="s">
        <v>587</v>
      </c>
      <c r="B136" s="730" t="s">
        <v>588</v>
      </c>
      <c r="C136" s="731" t="s">
        <v>603</v>
      </c>
      <c r="D136" s="732" t="s">
        <v>604</v>
      </c>
      <c r="E136" s="733">
        <v>50113001</v>
      </c>
      <c r="F136" s="732" t="s">
        <v>622</v>
      </c>
      <c r="G136" s="731" t="s">
        <v>623</v>
      </c>
      <c r="H136" s="731">
        <v>987685</v>
      </c>
      <c r="I136" s="731">
        <v>0</v>
      </c>
      <c r="J136" s="731" t="s">
        <v>862</v>
      </c>
      <c r="K136" s="731" t="s">
        <v>329</v>
      </c>
      <c r="L136" s="734">
        <v>126.625</v>
      </c>
      <c r="M136" s="734">
        <v>2</v>
      </c>
      <c r="N136" s="735">
        <v>253.25</v>
      </c>
    </row>
    <row r="137" spans="1:14" ht="14.45" customHeight="1" x14ac:dyDescent="0.2">
      <c r="A137" s="729" t="s">
        <v>587</v>
      </c>
      <c r="B137" s="730" t="s">
        <v>588</v>
      </c>
      <c r="C137" s="731" t="s">
        <v>603</v>
      </c>
      <c r="D137" s="732" t="s">
        <v>604</v>
      </c>
      <c r="E137" s="733">
        <v>50113001</v>
      </c>
      <c r="F137" s="732" t="s">
        <v>622</v>
      </c>
      <c r="G137" s="731" t="s">
        <v>623</v>
      </c>
      <c r="H137" s="731">
        <v>234736</v>
      </c>
      <c r="I137" s="731">
        <v>234736</v>
      </c>
      <c r="J137" s="731" t="s">
        <v>863</v>
      </c>
      <c r="K137" s="731" t="s">
        <v>864</v>
      </c>
      <c r="L137" s="734">
        <v>120.54000906726796</v>
      </c>
      <c r="M137" s="734">
        <v>1</v>
      </c>
      <c r="N137" s="735">
        <v>120.54000906726796</v>
      </c>
    </row>
    <row r="138" spans="1:14" ht="14.45" customHeight="1" x14ac:dyDescent="0.2">
      <c r="A138" s="729" t="s">
        <v>587</v>
      </c>
      <c r="B138" s="730" t="s">
        <v>588</v>
      </c>
      <c r="C138" s="731" t="s">
        <v>603</v>
      </c>
      <c r="D138" s="732" t="s">
        <v>604</v>
      </c>
      <c r="E138" s="733">
        <v>50113001</v>
      </c>
      <c r="F138" s="732" t="s">
        <v>622</v>
      </c>
      <c r="G138" s="731" t="s">
        <v>623</v>
      </c>
      <c r="H138" s="731">
        <v>102684</v>
      </c>
      <c r="I138" s="731">
        <v>2684</v>
      </c>
      <c r="J138" s="731" t="s">
        <v>865</v>
      </c>
      <c r="K138" s="731" t="s">
        <v>866</v>
      </c>
      <c r="L138" s="734">
        <v>133.61000000000001</v>
      </c>
      <c r="M138" s="734">
        <v>2</v>
      </c>
      <c r="N138" s="735">
        <v>267.22000000000003</v>
      </c>
    </row>
    <row r="139" spans="1:14" ht="14.45" customHeight="1" x14ac:dyDescent="0.2">
      <c r="A139" s="729" t="s">
        <v>587</v>
      </c>
      <c r="B139" s="730" t="s">
        <v>588</v>
      </c>
      <c r="C139" s="731" t="s">
        <v>603</v>
      </c>
      <c r="D139" s="732" t="s">
        <v>604</v>
      </c>
      <c r="E139" s="733">
        <v>50113001</v>
      </c>
      <c r="F139" s="732" t="s">
        <v>622</v>
      </c>
      <c r="G139" s="731" t="s">
        <v>634</v>
      </c>
      <c r="H139" s="731">
        <v>239963</v>
      </c>
      <c r="I139" s="731">
        <v>239963</v>
      </c>
      <c r="J139" s="731" t="s">
        <v>867</v>
      </c>
      <c r="K139" s="731" t="s">
        <v>868</v>
      </c>
      <c r="L139" s="734">
        <v>155.51999999999995</v>
      </c>
      <c r="M139" s="734">
        <v>4</v>
      </c>
      <c r="N139" s="735">
        <v>622.07999999999981</v>
      </c>
    </row>
    <row r="140" spans="1:14" ht="14.45" customHeight="1" x14ac:dyDescent="0.2">
      <c r="A140" s="729" t="s">
        <v>587</v>
      </c>
      <c r="B140" s="730" t="s">
        <v>588</v>
      </c>
      <c r="C140" s="731" t="s">
        <v>603</v>
      </c>
      <c r="D140" s="732" t="s">
        <v>604</v>
      </c>
      <c r="E140" s="733">
        <v>50113001</v>
      </c>
      <c r="F140" s="732" t="s">
        <v>622</v>
      </c>
      <c r="G140" s="731" t="s">
        <v>634</v>
      </c>
      <c r="H140" s="731">
        <v>239964</v>
      </c>
      <c r="I140" s="731">
        <v>239964</v>
      </c>
      <c r="J140" s="731" t="s">
        <v>869</v>
      </c>
      <c r="K140" s="731" t="s">
        <v>870</v>
      </c>
      <c r="L140" s="734">
        <v>67.31</v>
      </c>
      <c r="M140" s="734">
        <v>8</v>
      </c>
      <c r="N140" s="735">
        <v>538.48</v>
      </c>
    </row>
    <row r="141" spans="1:14" ht="14.45" customHeight="1" x14ac:dyDescent="0.2">
      <c r="A141" s="729" t="s">
        <v>587</v>
      </c>
      <c r="B141" s="730" t="s">
        <v>588</v>
      </c>
      <c r="C141" s="731" t="s">
        <v>603</v>
      </c>
      <c r="D141" s="732" t="s">
        <v>604</v>
      </c>
      <c r="E141" s="733">
        <v>50113001</v>
      </c>
      <c r="F141" s="732" t="s">
        <v>622</v>
      </c>
      <c r="G141" s="731" t="s">
        <v>623</v>
      </c>
      <c r="H141" s="731">
        <v>845376</v>
      </c>
      <c r="I141" s="731">
        <v>107641</v>
      </c>
      <c r="J141" s="731" t="s">
        <v>871</v>
      </c>
      <c r="K141" s="731" t="s">
        <v>872</v>
      </c>
      <c r="L141" s="734">
        <v>119.76</v>
      </c>
      <c r="M141" s="734">
        <v>1</v>
      </c>
      <c r="N141" s="735">
        <v>119.76</v>
      </c>
    </row>
    <row r="142" spans="1:14" ht="14.45" customHeight="1" x14ac:dyDescent="0.2">
      <c r="A142" s="729" t="s">
        <v>587</v>
      </c>
      <c r="B142" s="730" t="s">
        <v>588</v>
      </c>
      <c r="C142" s="731" t="s">
        <v>603</v>
      </c>
      <c r="D142" s="732" t="s">
        <v>604</v>
      </c>
      <c r="E142" s="733">
        <v>50113001</v>
      </c>
      <c r="F142" s="732" t="s">
        <v>622</v>
      </c>
      <c r="G142" s="731" t="s">
        <v>623</v>
      </c>
      <c r="H142" s="731">
        <v>850104</v>
      </c>
      <c r="I142" s="731">
        <v>164344</v>
      </c>
      <c r="J142" s="731" t="s">
        <v>873</v>
      </c>
      <c r="K142" s="731" t="s">
        <v>874</v>
      </c>
      <c r="L142" s="734">
        <v>227.14</v>
      </c>
      <c r="M142" s="734">
        <v>1</v>
      </c>
      <c r="N142" s="735">
        <v>227.14</v>
      </c>
    </row>
    <row r="143" spans="1:14" ht="14.45" customHeight="1" x14ac:dyDescent="0.2">
      <c r="A143" s="729" t="s">
        <v>587</v>
      </c>
      <c r="B143" s="730" t="s">
        <v>588</v>
      </c>
      <c r="C143" s="731" t="s">
        <v>603</v>
      </c>
      <c r="D143" s="732" t="s">
        <v>604</v>
      </c>
      <c r="E143" s="733">
        <v>50113001</v>
      </c>
      <c r="F143" s="732" t="s">
        <v>622</v>
      </c>
      <c r="G143" s="731" t="s">
        <v>623</v>
      </c>
      <c r="H143" s="731">
        <v>101125</v>
      </c>
      <c r="I143" s="731">
        <v>1125</v>
      </c>
      <c r="J143" s="731" t="s">
        <v>875</v>
      </c>
      <c r="K143" s="731" t="s">
        <v>876</v>
      </c>
      <c r="L143" s="734">
        <v>77.279999999999987</v>
      </c>
      <c r="M143" s="734">
        <v>11</v>
      </c>
      <c r="N143" s="735">
        <v>850.07999999999993</v>
      </c>
    </row>
    <row r="144" spans="1:14" ht="14.45" customHeight="1" x14ac:dyDescent="0.2">
      <c r="A144" s="729" t="s">
        <v>587</v>
      </c>
      <c r="B144" s="730" t="s">
        <v>588</v>
      </c>
      <c r="C144" s="731" t="s">
        <v>603</v>
      </c>
      <c r="D144" s="732" t="s">
        <v>604</v>
      </c>
      <c r="E144" s="733">
        <v>50113001</v>
      </c>
      <c r="F144" s="732" t="s">
        <v>622</v>
      </c>
      <c r="G144" s="731" t="s">
        <v>634</v>
      </c>
      <c r="H144" s="731">
        <v>232296</v>
      </c>
      <c r="I144" s="731">
        <v>232296</v>
      </c>
      <c r="J144" s="731" t="s">
        <v>877</v>
      </c>
      <c r="K144" s="731" t="s">
        <v>878</v>
      </c>
      <c r="L144" s="734">
        <v>86.25</v>
      </c>
      <c r="M144" s="734">
        <v>2</v>
      </c>
      <c r="N144" s="735">
        <v>172.5</v>
      </c>
    </row>
    <row r="145" spans="1:14" ht="14.45" customHeight="1" x14ac:dyDescent="0.2">
      <c r="A145" s="729" t="s">
        <v>587</v>
      </c>
      <c r="B145" s="730" t="s">
        <v>588</v>
      </c>
      <c r="C145" s="731" t="s">
        <v>603</v>
      </c>
      <c r="D145" s="732" t="s">
        <v>604</v>
      </c>
      <c r="E145" s="733">
        <v>50113001</v>
      </c>
      <c r="F145" s="732" t="s">
        <v>622</v>
      </c>
      <c r="G145" s="731" t="s">
        <v>623</v>
      </c>
      <c r="H145" s="731">
        <v>132858</v>
      </c>
      <c r="I145" s="731">
        <v>32858</v>
      </c>
      <c r="J145" s="731" t="s">
        <v>879</v>
      </c>
      <c r="K145" s="731" t="s">
        <v>880</v>
      </c>
      <c r="L145" s="734">
        <v>85.33</v>
      </c>
      <c r="M145" s="734">
        <v>1</v>
      </c>
      <c r="N145" s="735">
        <v>85.33</v>
      </c>
    </row>
    <row r="146" spans="1:14" ht="14.45" customHeight="1" x14ac:dyDescent="0.2">
      <c r="A146" s="729" t="s">
        <v>587</v>
      </c>
      <c r="B146" s="730" t="s">
        <v>588</v>
      </c>
      <c r="C146" s="731" t="s">
        <v>603</v>
      </c>
      <c r="D146" s="732" t="s">
        <v>604</v>
      </c>
      <c r="E146" s="733">
        <v>50113001</v>
      </c>
      <c r="F146" s="732" t="s">
        <v>622</v>
      </c>
      <c r="G146" s="731" t="s">
        <v>634</v>
      </c>
      <c r="H146" s="731">
        <v>232297</v>
      </c>
      <c r="I146" s="731">
        <v>232297</v>
      </c>
      <c r="J146" s="731" t="s">
        <v>879</v>
      </c>
      <c r="K146" s="731" t="s">
        <v>881</v>
      </c>
      <c r="L146" s="734">
        <v>162.83000000000001</v>
      </c>
      <c r="M146" s="734">
        <v>2</v>
      </c>
      <c r="N146" s="735">
        <v>325.66000000000003</v>
      </c>
    </row>
    <row r="147" spans="1:14" ht="14.45" customHeight="1" x14ac:dyDescent="0.2">
      <c r="A147" s="729" t="s">
        <v>587</v>
      </c>
      <c r="B147" s="730" t="s">
        <v>588</v>
      </c>
      <c r="C147" s="731" t="s">
        <v>603</v>
      </c>
      <c r="D147" s="732" t="s">
        <v>604</v>
      </c>
      <c r="E147" s="733">
        <v>50113001</v>
      </c>
      <c r="F147" s="732" t="s">
        <v>622</v>
      </c>
      <c r="G147" s="731" t="s">
        <v>623</v>
      </c>
      <c r="H147" s="731">
        <v>118656</v>
      </c>
      <c r="I147" s="731">
        <v>118656</v>
      </c>
      <c r="J147" s="731" t="s">
        <v>882</v>
      </c>
      <c r="K147" s="731" t="s">
        <v>883</v>
      </c>
      <c r="L147" s="734">
        <v>654.83000000000004</v>
      </c>
      <c r="M147" s="734">
        <v>1</v>
      </c>
      <c r="N147" s="735">
        <v>654.83000000000004</v>
      </c>
    </row>
    <row r="148" spans="1:14" ht="14.45" customHeight="1" x14ac:dyDescent="0.2">
      <c r="A148" s="729" t="s">
        <v>587</v>
      </c>
      <c r="B148" s="730" t="s">
        <v>588</v>
      </c>
      <c r="C148" s="731" t="s">
        <v>603</v>
      </c>
      <c r="D148" s="732" t="s">
        <v>604</v>
      </c>
      <c r="E148" s="733">
        <v>50113001</v>
      </c>
      <c r="F148" s="732" t="s">
        <v>622</v>
      </c>
      <c r="G148" s="731" t="s">
        <v>623</v>
      </c>
      <c r="H148" s="731">
        <v>172410</v>
      </c>
      <c r="I148" s="731">
        <v>172410</v>
      </c>
      <c r="J148" s="731" t="s">
        <v>884</v>
      </c>
      <c r="K148" s="731" t="s">
        <v>885</v>
      </c>
      <c r="L148" s="734">
        <v>147.97</v>
      </c>
      <c r="M148" s="734">
        <v>1</v>
      </c>
      <c r="N148" s="735">
        <v>147.97</v>
      </c>
    </row>
    <row r="149" spans="1:14" ht="14.45" customHeight="1" x14ac:dyDescent="0.2">
      <c r="A149" s="729" t="s">
        <v>587</v>
      </c>
      <c r="B149" s="730" t="s">
        <v>588</v>
      </c>
      <c r="C149" s="731" t="s">
        <v>603</v>
      </c>
      <c r="D149" s="732" t="s">
        <v>604</v>
      </c>
      <c r="E149" s="733">
        <v>50113001</v>
      </c>
      <c r="F149" s="732" t="s">
        <v>622</v>
      </c>
      <c r="G149" s="731" t="s">
        <v>623</v>
      </c>
      <c r="H149" s="731">
        <v>230353</v>
      </c>
      <c r="I149" s="731">
        <v>230353</v>
      </c>
      <c r="J149" s="731" t="s">
        <v>886</v>
      </c>
      <c r="K149" s="731" t="s">
        <v>887</v>
      </c>
      <c r="L149" s="734">
        <v>1758.3300000000002</v>
      </c>
      <c r="M149" s="734">
        <v>11</v>
      </c>
      <c r="N149" s="735">
        <v>19341.63</v>
      </c>
    </row>
    <row r="150" spans="1:14" ht="14.45" customHeight="1" x14ac:dyDescent="0.2">
      <c r="A150" s="729" t="s">
        <v>587</v>
      </c>
      <c r="B150" s="730" t="s">
        <v>588</v>
      </c>
      <c r="C150" s="731" t="s">
        <v>603</v>
      </c>
      <c r="D150" s="732" t="s">
        <v>604</v>
      </c>
      <c r="E150" s="733">
        <v>50113001</v>
      </c>
      <c r="F150" s="732" t="s">
        <v>622</v>
      </c>
      <c r="G150" s="731" t="s">
        <v>634</v>
      </c>
      <c r="H150" s="731">
        <v>191788</v>
      </c>
      <c r="I150" s="731">
        <v>91788</v>
      </c>
      <c r="J150" s="731" t="s">
        <v>888</v>
      </c>
      <c r="K150" s="731" t="s">
        <v>889</v>
      </c>
      <c r="L150" s="734">
        <v>9.1333333333333329</v>
      </c>
      <c r="M150" s="734">
        <v>12</v>
      </c>
      <c r="N150" s="735">
        <v>109.6</v>
      </c>
    </row>
    <row r="151" spans="1:14" ht="14.45" customHeight="1" x14ac:dyDescent="0.2">
      <c r="A151" s="729" t="s">
        <v>587</v>
      </c>
      <c r="B151" s="730" t="s">
        <v>588</v>
      </c>
      <c r="C151" s="731" t="s">
        <v>603</v>
      </c>
      <c r="D151" s="732" t="s">
        <v>604</v>
      </c>
      <c r="E151" s="733">
        <v>50113001</v>
      </c>
      <c r="F151" s="732" t="s">
        <v>622</v>
      </c>
      <c r="G151" s="731" t="s">
        <v>623</v>
      </c>
      <c r="H151" s="731">
        <v>207807</v>
      </c>
      <c r="I151" s="731">
        <v>207807</v>
      </c>
      <c r="J151" s="731" t="s">
        <v>890</v>
      </c>
      <c r="K151" s="731" t="s">
        <v>891</v>
      </c>
      <c r="L151" s="734">
        <v>145.44999999999999</v>
      </c>
      <c r="M151" s="734">
        <v>5</v>
      </c>
      <c r="N151" s="735">
        <v>727.24999999999989</v>
      </c>
    </row>
    <row r="152" spans="1:14" ht="14.45" customHeight="1" x14ac:dyDescent="0.2">
      <c r="A152" s="729" t="s">
        <v>587</v>
      </c>
      <c r="B152" s="730" t="s">
        <v>588</v>
      </c>
      <c r="C152" s="731" t="s">
        <v>603</v>
      </c>
      <c r="D152" s="732" t="s">
        <v>604</v>
      </c>
      <c r="E152" s="733">
        <v>50113001</v>
      </c>
      <c r="F152" s="732" t="s">
        <v>622</v>
      </c>
      <c r="G152" s="731" t="s">
        <v>634</v>
      </c>
      <c r="H152" s="731">
        <v>100536</v>
      </c>
      <c r="I152" s="731">
        <v>536</v>
      </c>
      <c r="J152" s="731" t="s">
        <v>892</v>
      </c>
      <c r="K152" s="731" t="s">
        <v>631</v>
      </c>
      <c r="L152" s="734">
        <v>140.12</v>
      </c>
      <c r="M152" s="734">
        <v>34</v>
      </c>
      <c r="N152" s="735">
        <v>4764.08</v>
      </c>
    </row>
    <row r="153" spans="1:14" ht="14.45" customHeight="1" x14ac:dyDescent="0.2">
      <c r="A153" s="729" t="s">
        <v>587</v>
      </c>
      <c r="B153" s="730" t="s">
        <v>588</v>
      </c>
      <c r="C153" s="731" t="s">
        <v>603</v>
      </c>
      <c r="D153" s="732" t="s">
        <v>604</v>
      </c>
      <c r="E153" s="733">
        <v>50113001</v>
      </c>
      <c r="F153" s="732" t="s">
        <v>622</v>
      </c>
      <c r="G153" s="731" t="s">
        <v>634</v>
      </c>
      <c r="H153" s="731">
        <v>107981</v>
      </c>
      <c r="I153" s="731">
        <v>7981</v>
      </c>
      <c r="J153" s="731" t="s">
        <v>893</v>
      </c>
      <c r="K153" s="731" t="s">
        <v>894</v>
      </c>
      <c r="L153" s="734">
        <v>41.88</v>
      </c>
      <c r="M153" s="734">
        <v>16</v>
      </c>
      <c r="N153" s="735">
        <v>670.08</v>
      </c>
    </row>
    <row r="154" spans="1:14" ht="14.45" customHeight="1" x14ac:dyDescent="0.2">
      <c r="A154" s="729" t="s">
        <v>587</v>
      </c>
      <c r="B154" s="730" t="s">
        <v>588</v>
      </c>
      <c r="C154" s="731" t="s">
        <v>603</v>
      </c>
      <c r="D154" s="732" t="s">
        <v>604</v>
      </c>
      <c r="E154" s="733">
        <v>50113001</v>
      </c>
      <c r="F154" s="732" t="s">
        <v>622</v>
      </c>
      <c r="G154" s="731" t="s">
        <v>329</v>
      </c>
      <c r="H154" s="731">
        <v>243453</v>
      </c>
      <c r="I154" s="731">
        <v>243453</v>
      </c>
      <c r="J154" s="731" t="s">
        <v>893</v>
      </c>
      <c r="K154" s="731" t="s">
        <v>895</v>
      </c>
      <c r="L154" s="734">
        <v>82.533000000000001</v>
      </c>
      <c r="M154" s="734">
        <v>2</v>
      </c>
      <c r="N154" s="735">
        <v>165.066</v>
      </c>
    </row>
    <row r="155" spans="1:14" ht="14.45" customHeight="1" x14ac:dyDescent="0.2">
      <c r="A155" s="729" t="s">
        <v>587</v>
      </c>
      <c r="B155" s="730" t="s">
        <v>588</v>
      </c>
      <c r="C155" s="731" t="s">
        <v>603</v>
      </c>
      <c r="D155" s="732" t="s">
        <v>604</v>
      </c>
      <c r="E155" s="733">
        <v>50113001</v>
      </c>
      <c r="F155" s="732" t="s">
        <v>622</v>
      </c>
      <c r="G155" s="731" t="s">
        <v>634</v>
      </c>
      <c r="H155" s="731">
        <v>155823</v>
      </c>
      <c r="I155" s="731">
        <v>55823</v>
      </c>
      <c r="J155" s="731" t="s">
        <v>893</v>
      </c>
      <c r="K155" s="731" t="s">
        <v>896</v>
      </c>
      <c r="L155" s="734">
        <v>33.010999999999996</v>
      </c>
      <c r="M155" s="734">
        <v>16</v>
      </c>
      <c r="N155" s="735">
        <v>528.17599999999993</v>
      </c>
    </row>
    <row r="156" spans="1:14" ht="14.45" customHeight="1" x14ac:dyDescent="0.2">
      <c r="A156" s="729" t="s">
        <v>587</v>
      </c>
      <c r="B156" s="730" t="s">
        <v>588</v>
      </c>
      <c r="C156" s="731" t="s">
        <v>603</v>
      </c>
      <c r="D156" s="732" t="s">
        <v>604</v>
      </c>
      <c r="E156" s="733">
        <v>50113001</v>
      </c>
      <c r="F156" s="732" t="s">
        <v>622</v>
      </c>
      <c r="G156" s="731" t="s">
        <v>634</v>
      </c>
      <c r="H156" s="731">
        <v>155824</v>
      </c>
      <c r="I156" s="731">
        <v>55824</v>
      </c>
      <c r="J156" s="731" t="s">
        <v>893</v>
      </c>
      <c r="K156" s="731" t="s">
        <v>897</v>
      </c>
      <c r="L156" s="734">
        <v>41.470000000000006</v>
      </c>
      <c r="M156" s="734">
        <v>14</v>
      </c>
      <c r="N156" s="735">
        <v>580.58000000000004</v>
      </c>
    </row>
    <row r="157" spans="1:14" ht="14.45" customHeight="1" x14ac:dyDescent="0.2">
      <c r="A157" s="729" t="s">
        <v>587</v>
      </c>
      <c r="B157" s="730" t="s">
        <v>588</v>
      </c>
      <c r="C157" s="731" t="s">
        <v>603</v>
      </c>
      <c r="D157" s="732" t="s">
        <v>604</v>
      </c>
      <c r="E157" s="733">
        <v>50113001</v>
      </c>
      <c r="F157" s="732" t="s">
        <v>622</v>
      </c>
      <c r="G157" s="731" t="s">
        <v>634</v>
      </c>
      <c r="H157" s="731">
        <v>126786</v>
      </c>
      <c r="I157" s="731">
        <v>26786</v>
      </c>
      <c r="J157" s="731" t="s">
        <v>898</v>
      </c>
      <c r="K157" s="731" t="s">
        <v>899</v>
      </c>
      <c r="L157" s="734">
        <v>409.59</v>
      </c>
      <c r="M157" s="734">
        <v>2</v>
      </c>
      <c r="N157" s="735">
        <v>819.18</v>
      </c>
    </row>
    <row r="158" spans="1:14" ht="14.45" customHeight="1" x14ac:dyDescent="0.2">
      <c r="A158" s="729" t="s">
        <v>587</v>
      </c>
      <c r="B158" s="730" t="s">
        <v>588</v>
      </c>
      <c r="C158" s="731" t="s">
        <v>603</v>
      </c>
      <c r="D158" s="732" t="s">
        <v>604</v>
      </c>
      <c r="E158" s="733">
        <v>50113001</v>
      </c>
      <c r="F158" s="732" t="s">
        <v>622</v>
      </c>
      <c r="G158" s="731" t="s">
        <v>634</v>
      </c>
      <c r="H158" s="731">
        <v>187607</v>
      </c>
      <c r="I158" s="731">
        <v>187607</v>
      </c>
      <c r="J158" s="731" t="s">
        <v>900</v>
      </c>
      <c r="K158" s="731" t="s">
        <v>901</v>
      </c>
      <c r="L158" s="734">
        <v>273.90000000000003</v>
      </c>
      <c r="M158" s="734">
        <v>1</v>
      </c>
      <c r="N158" s="735">
        <v>273.90000000000003</v>
      </c>
    </row>
    <row r="159" spans="1:14" ht="14.45" customHeight="1" x14ac:dyDescent="0.2">
      <c r="A159" s="729" t="s">
        <v>587</v>
      </c>
      <c r="B159" s="730" t="s">
        <v>588</v>
      </c>
      <c r="C159" s="731" t="s">
        <v>603</v>
      </c>
      <c r="D159" s="732" t="s">
        <v>604</v>
      </c>
      <c r="E159" s="733">
        <v>50113001</v>
      </c>
      <c r="F159" s="732" t="s">
        <v>622</v>
      </c>
      <c r="G159" s="731" t="s">
        <v>623</v>
      </c>
      <c r="H159" s="731">
        <v>207820</v>
      </c>
      <c r="I159" s="731">
        <v>207820</v>
      </c>
      <c r="J159" s="731" t="s">
        <v>902</v>
      </c>
      <c r="K159" s="731" t="s">
        <v>903</v>
      </c>
      <c r="L159" s="734">
        <v>33.67</v>
      </c>
      <c r="M159" s="734">
        <v>12</v>
      </c>
      <c r="N159" s="735">
        <v>404.04</v>
      </c>
    </row>
    <row r="160" spans="1:14" ht="14.45" customHeight="1" x14ac:dyDescent="0.2">
      <c r="A160" s="729" t="s">
        <v>587</v>
      </c>
      <c r="B160" s="730" t="s">
        <v>588</v>
      </c>
      <c r="C160" s="731" t="s">
        <v>603</v>
      </c>
      <c r="D160" s="732" t="s">
        <v>604</v>
      </c>
      <c r="E160" s="733">
        <v>50113001</v>
      </c>
      <c r="F160" s="732" t="s">
        <v>622</v>
      </c>
      <c r="G160" s="731" t="s">
        <v>623</v>
      </c>
      <c r="H160" s="731">
        <v>207819</v>
      </c>
      <c r="I160" s="731">
        <v>207819</v>
      </c>
      <c r="J160" s="731" t="s">
        <v>904</v>
      </c>
      <c r="K160" s="731" t="s">
        <v>905</v>
      </c>
      <c r="L160" s="734">
        <v>23.839999999999993</v>
      </c>
      <c r="M160" s="734">
        <v>3</v>
      </c>
      <c r="N160" s="735">
        <v>71.519999999999982</v>
      </c>
    </row>
    <row r="161" spans="1:14" ht="14.45" customHeight="1" x14ac:dyDescent="0.2">
      <c r="A161" s="729" t="s">
        <v>587</v>
      </c>
      <c r="B161" s="730" t="s">
        <v>588</v>
      </c>
      <c r="C161" s="731" t="s">
        <v>603</v>
      </c>
      <c r="D161" s="732" t="s">
        <v>604</v>
      </c>
      <c r="E161" s="733">
        <v>50113001</v>
      </c>
      <c r="F161" s="732" t="s">
        <v>622</v>
      </c>
      <c r="G161" s="731" t="s">
        <v>623</v>
      </c>
      <c r="H161" s="731">
        <v>232603</v>
      </c>
      <c r="I161" s="731">
        <v>232603</v>
      </c>
      <c r="J161" s="731" t="s">
        <v>906</v>
      </c>
      <c r="K161" s="731" t="s">
        <v>907</v>
      </c>
      <c r="L161" s="734">
        <v>116.74333333333334</v>
      </c>
      <c r="M161" s="734">
        <v>12</v>
      </c>
      <c r="N161" s="735">
        <v>1400.92</v>
      </c>
    </row>
    <row r="162" spans="1:14" ht="14.45" customHeight="1" x14ac:dyDescent="0.2">
      <c r="A162" s="729" t="s">
        <v>587</v>
      </c>
      <c r="B162" s="730" t="s">
        <v>588</v>
      </c>
      <c r="C162" s="731" t="s">
        <v>603</v>
      </c>
      <c r="D162" s="732" t="s">
        <v>604</v>
      </c>
      <c r="E162" s="733">
        <v>50113001</v>
      </c>
      <c r="F162" s="732" t="s">
        <v>622</v>
      </c>
      <c r="G162" s="731" t="s">
        <v>623</v>
      </c>
      <c r="H162" s="731">
        <v>395188</v>
      </c>
      <c r="I162" s="731">
        <v>0</v>
      </c>
      <c r="J162" s="731" t="s">
        <v>908</v>
      </c>
      <c r="K162" s="731" t="s">
        <v>909</v>
      </c>
      <c r="L162" s="734">
        <v>38.090000000000011</v>
      </c>
      <c r="M162" s="734">
        <v>2</v>
      </c>
      <c r="N162" s="735">
        <v>76.180000000000021</v>
      </c>
    </row>
    <row r="163" spans="1:14" ht="14.45" customHeight="1" x14ac:dyDescent="0.2">
      <c r="A163" s="729" t="s">
        <v>587</v>
      </c>
      <c r="B163" s="730" t="s">
        <v>588</v>
      </c>
      <c r="C163" s="731" t="s">
        <v>603</v>
      </c>
      <c r="D163" s="732" t="s">
        <v>604</v>
      </c>
      <c r="E163" s="733">
        <v>50113001</v>
      </c>
      <c r="F163" s="732" t="s">
        <v>622</v>
      </c>
      <c r="G163" s="731" t="s">
        <v>623</v>
      </c>
      <c r="H163" s="731">
        <v>102963</v>
      </c>
      <c r="I163" s="731">
        <v>2963</v>
      </c>
      <c r="J163" s="731" t="s">
        <v>910</v>
      </c>
      <c r="K163" s="731" t="s">
        <v>911</v>
      </c>
      <c r="L163" s="734">
        <v>121.82999999999997</v>
      </c>
      <c r="M163" s="734">
        <v>1</v>
      </c>
      <c r="N163" s="735">
        <v>121.82999999999997</v>
      </c>
    </row>
    <row r="164" spans="1:14" ht="14.45" customHeight="1" x14ac:dyDescent="0.2">
      <c r="A164" s="729" t="s">
        <v>587</v>
      </c>
      <c r="B164" s="730" t="s">
        <v>588</v>
      </c>
      <c r="C164" s="731" t="s">
        <v>603</v>
      </c>
      <c r="D164" s="732" t="s">
        <v>604</v>
      </c>
      <c r="E164" s="733">
        <v>50113001</v>
      </c>
      <c r="F164" s="732" t="s">
        <v>622</v>
      </c>
      <c r="G164" s="731" t="s">
        <v>634</v>
      </c>
      <c r="H164" s="731">
        <v>210595</v>
      </c>
      <c r="I164" s="731">
        <v>210595</v>
      </c>
      <c r="J164" s="731" t="s">
        <v>912</v>
      </c>
      <c r="K164" s="731" t="s">
        <v>913</v>
      </c>
      <c r="L164" s="734">
        <v>526.5</v>
      </c>
      <c r="M164" s="734">
        <v>1</v>
      </c>
      <c r="N164" s="735">
        <v>526.5</v>
      </c>
    </row>
    <row r="165" spans="1:14" ht="14.45" customHeight="1" x14ac:dyDescent="0.2">
      <c r="A165" s="729" t="s">
        <v>587</v>
      </c>
      <c r="B165" s="730" t="s">
        <v>588</v>
      </c>
      <c r="C165" s="731" t="s">
        <v>603</v>
      </c>
      <c r="D165" s="732" t="s">
        <v>604</v>
      </c>
      <c r="E165" s="733">
        <v>50113001</v>
      </c>
      <c r="F165" s="732" t="s">
        <v>622</v>
      </c>
      <c r="G165" s="731" t="s">
        <v>634</v>
      </c>
      <c r="H165" s="731">
        <v>845220</v>
      </c>
      <c r="I165" s="731">
        <v>101211</v>
      </c>
      <c r="J165" s="731" t="s">
        <v>914</v>
      </c>
      <c r="K165" s="731" t="s">
        <v>915</v>
      </c>
      <c r="L165" s="734">
        <v>188.82000000000002</v>
      </c>
      <c r="M165" s="734">
        <v>2</v>
      </c>
      <c r="N165" s="735">
        <v>377.64000000000004</v>
      </c>
    </row>
    <row r="166" spans="1:14" ht="14.45" customHeight="1" x14ac:dyDescent="0.2">
      <c r="A166" s="729" t="s">
        <v>587</v>
      </c>
      <c r="B166" s="730" t="s">
        <v>588</v>
      </c>
      <c r="C166" s="731" t="s">
        <v>603</v>
      </c>
      <c r="D166" s="732" t="s">
        <v>604</v>
      </c>
      <c r="E166" s="733">
        <v>50113001</v>
      </c>
      <c r="F166" s="732" t="s">
        <v>622</v>
      </c>
      <c r="G166" s="731" t="s">
        <v>634</v>
      </c>
      <c r="H166" s="731">
        <v>845219</v>
      </c>
      <c r="I166" s="731">
        <v>101233</v>
      </c>
      <c r="J166" s="731" t="s">
        <v>916</v>
      </c>
      <c r="K166" s="731" t="s">
        <v>917</v>
      </c>
      <c r="L166" s="734">
        <v>307.58</v>
      </c>
      <c r="M166" s="734">
        <v>1</v>
      </c>
      <c r="N166" s="735">
        <v>307.58</v>
      </c>
    </row>
    <row r="167" spans="1:14" ht="14.45" customHeight="1" x14ac:dyDescent="0.2">
      <c r="A167" s="729" t="s">
        <v>587</v>
      </c>
      <c r="B167" s="730" t="s">
        <v>588</v>
      </c>
      <c r="C167" s="731" t="s">
        <v>603</v>
      </c>
      <c r="D167" s="732" t="s">
        <v>604</v>
      </c>
      <c r="E167" s="733">
        <v>50113001</v>
      </c>
      <c r="F167" s="732" t="s">
        <v>622</v>
      </c>
      <c r="G167" s="731" t="s">
        <v>634</v>
      </c>
      <c r="H167" s="731">
        <v>118167</v>
      </c>
      <c r="I167" s="731">
        <v>18167</v>
      </c>
      <c r="J167" s="731" t="s">
        <v>918</v>
      </c>
      <c r="K167" s="731" t="s">
        <v>919</v>
      </c>
      <c r="L167" s="734">
        <v>65.78</v>
      </c>
      <c r="M167" s="734">
        <v>6</v>
      </c>
      <c r="N167" s="735">
        <v>394.68</v>
      </c>
    </row>
    <row r="168" spans="1:14" ht="14.45" customHeight="1" x14ac:dyDescent="0.2">
      <c r="A168" s="729" t="s">
        <v>587</v>
      </c>
      <c r="B168" s="730" t="s">
        <v>588</v>
      </c>
      <c r="C168" s="731" t="s">
        <v>603</v>
      </c>
      <c r="D168" s="732" t="s">
        <v>604</v>
      </c>
      <c r="E168" s="733">
        <v>50113001</v>
      </c>
      <c r="F168" s="732" t="s">
        <v>622</v>
      </c>
      <c r="G168" s="731" t="s">
        <v>623</v>
      </c>
      <c r="H168" s="731">
        <v>191731</v>
      </c>
      <c r="I168" s="731">
        <v>91731</v>
      </c>
      <c r="J168" s="731" t="s">
        <v>920</v>
      </c>
      <c r="K168" s="731" t="s">
        <v>921</v>
      </c>
      <c r="L168" s="734">
        <v>3943.76</v>
      </c>
      <c r="M168" s="734">
        <v>1</v>
      </c>
      <c r="N168" s="735">
        <v>3943.76</v>
      </c>
    </row>
    <row r="169" spans="1:14" ht="14.45" customHeight="1" x14ac:dyDescent="0.2">
      <c r="A169" s="729" t="s">
        <v>587</v>
      </c>
      <c r="B169" s="730" t="s">
        <v>588</v>
      </c>
      <c r="C169" s="731" t="s">
        <v>603</v>
      </c>
      <c r="D169" s="732" t="s">
        <v>604</v>
      </c>
      <c r="E169" s="733">
        <v>50113001</v>
      </c>
      <c r="F169" s="732" t="s">
        <v>622</v>
      </c>
      <c r="G169" s="731" t="s">
        <v>634</v>
      </c>
      <c r="H169" s="731">
        <v>178689</v>
      </c>
      <c r="I169" s="731">
        <v>178689</v>
      </c>
      <c r="J169" s="731" t="s">
        <v>922</v>
      </c>
      <c r="K169" s="731" t="s">
        <v>923</v>
      </c>
      <c r="L169" s="734">
        <v>97.65000000000002</v>
      </c>
      <c r="M169" s="734">
        <v>1</v>
      </c>
      <c r="N169" s="735">
        <v>97.65000000000002</v>
      </c>
    </row>
    <row r="170" spans="1:14" ht="14.45" customHeight="1" x14ac:dyDescent="0.2">
      <c r="A170" s="729" t="s">
        <v>587</v>
      </c>
      <c r="B170" s="730" t="s">
        <v>588</v>
      </c>
      <c r="C170" s="731" t="s">
        <v>603</v>
      </c>
      <c r="D170" s="732" t="s">
        <v>604</v>
      </c>
      <c r="E170" s="733">
        <v>50113001</v>
      </c>
      <c r="F170" s="732" t="s">
        <v>622</v>
      </c>
      <c r="G170" s="731" t="s">
        <v>623</v>
      </c>
      <c r="H170" s="731">
        <v>182952</v>
      </c>
      <c r="I170" s="731">
        <v>82952</v>
      </c>
      <c r="J170" s="731" t="s">
        <v>924</v>
      </c>
      <c r="K170" s="731" t="s">
        <v>925</v>
      </c>
      <c r="L170" s="734">
        <v>156.76499999999999</v>
      </c>
      <c r="M170" s="734">
        <v>6</v>
      </c>
      <c r="N170" s="735">
        <v>940.58999999999992</v>
      </c>
    </row>
    <row r="171" spans="1:14" ht="14.45" customHeight="1" x14ac:dyDescent="0.2">
      <c r="A171" s="729" t="s">
        <v>587</v>
      </c>
      <c r="B171" s="730" t="s">
        <v>588</v>
      </c>
      <c r="C171" s="731" t="s">
        <v>603</v>
      </c>
      <c r="D171" s="732" t="s">
        <v>604</v>
      </c>
      <c r="E171" s="733">
        <v>50113001</v>
      </c>
      <c r="F171" s="732" t="s">
        <v>622</v>
      </c>
      <c r="G171" s="731" t="s">
        <v>623</v>
      </c>
      <c r="H171" s="731">
        <v>118305</v>
      </c>
      <c r="I171" s="731">
        <v>18305</v>
      </c>
      <c r="J171" s="731" t="s">
        <v>926</v>
      </c>
      <c r="K171" s="731" t="s">
        <v>927</v>
      </c>
      <c r="L171" s="734">
        <v>242</v>
      </c>
      <c r="M171" s="734">
        <v>16</v>
      </c>
      <c r="N171" s="735">
        <v>3872</v>
      </c>
    </row>
    <row r="172" spans="1:14" ht="14.45" customHeight="1" x14ac:dyDescent="0.2">
      <c r="A172" s="729" t="s">
        <v>587</v>
      </c>
      <c r="B172" s="730" t="s">
        <v>588</v>
      </c>
      <c r="C172" s="731" t="s">
        <v>603</v>
      </c>
      <c r="D172" s="732" t="s">
        <v>604</v>
      </c>
      <c r="E172" s="733">
        <v>50113001</v>
      </c>
      <c r="F172" s="732" t="s">
        <v>622</v>
      </c>
      <c r="G172" s="731" t="s">
        <v>623</v>
      </c>
      <c r="H172" s="731">
        <v>159357</v>
      </c>
      <c r="I172" s="731">
        <v>59357</v>
      </c>
      <c r="J172" s="731" t="s">
        <v>928</v>
      </c>
      <c r="K172" s="731" t="s">
        <v>929</v>
      </c>
      <c r="L172" s="734">
        <v>188.88</v>
      </c>
      <c r="M172" s="734">
        <v>2</v>
      </c>
      <c r="N172" s="735">
        <v>377.76</v>
      </c>
    </row>
    <row r="173" spans="1:14" ht="14.45" customHeight="1" x14ac:dyDescent="0.2">
      <c r="A173" s="729" t="s">
        <v>587</v>
      </c>
      <c r="B173" s="730" t="s">
        <v>588</v>
      </c>
      <c r="C173" s="731" t="s">
        <v>603</v>
      </c>
      <c r="D173" s="732" t="s">
        <v>604</v>
      </c>
      <c r="E173" s="733">
        <v>50113001</v>
      </c>
      <c r="F173" s="732" t="s">
        <v>622</v>
      </c>
      <c r="G173" s="731" t="s">
        <v>623</v>
      </c>
      <c r="H173" s="731">
        <v>145583</v>
      </c>
      <c r="I173" s="731">
        <v>145583</v>
      </c>
      <c r="J173" s="731" t="s">
        <v>930</v>
      </c>
      <c r="K173" s="731" t="s">
        <v>931</v>
      </c>
      <c r="L173" s="734">
        <v>96.425000000000011</v>
      </c>
      <c r="M173" s="734">
        <v>4</v>
      </c>
      <c r="N173" s="735">
        <v>385.70000000000005</v>
      </c>
    </row>
    <row r="174" spans="1:14" ht="14.45" customHeight="1" x14ac:dyDescent="0.2">
      <c r="A174" s="729" t="s">
        <v>587</v>
      </c>
      <c r="B174" s="730" t="s">
        <v>588</v>
      </c>
      <c r="C174" s="731" t="s">
        <v>603</v>
      </c>
      <c r="D174" s="732" t="s">
        <v>604</v>
      </c>
      <c r="E174" s="733">
        <v>50113001</v>
      </c>
      <c r="F174" s="732" t="s">
        <v>622</v>
      </c>
      <c r="G174" s="731" t="s">
        <v>634</v>
      </c>
      <c r="H174" s="731">
        <v>109709</v>
      </c>
      <c r="I174" s="731">
        <v>9709</v>
      </c>
      <c r="J174" s="731" t="s">
        <v>932</v>
      </c>
      <c r="K174" s="731" t="s">
        <v>933</v>
      </c>
      <c r="L174" s="734">
        <v>64.899999999999991</v>
      </c>
      <c r="M174" s="734">
        <v>14</v>
      </c>
      <c r="N174" s="735">
        <v>908.59999999999991</v>
      </c>
    </row>
    <row r="175" spans="1:14" ht="14.45" customHeight="1" x14ac:dyDescent="0.2">
      <c r="A175" s="729" t="s">
        <v>587</v>
      </c>
      <c r="B175" s="730" t="s">
        <v>588</v>
      </c>
      <c r="C175" s="731" t="s">
        <v>603</v>
      </c>
      <c r="D175" s="732" t="s">
        <v>604</v>
      </c>
      <c r="E175" s="733">
        <v>50113001</v>
      </c>
      <c r="F175" s="732" t="s">
        <v>622</v>
      </c>
      <c r="G175" s="731" t="s">
        <v>623</v>
      </c>
      <c r="H175" s="731">
        <v>848866</v>
      </c>
      <c r="I175" s="731">
        <v>119654</v>
      </c>
      <c r="J175" s="731" t="s">
        <v>934</v>
      </c>
      <c r="K175" s="731" t="s">
        <v>935</v>
      </c>
      <c r="L175" s="734">
        <v>255.1</v>
      </c>
      <c r="M175" s="734">
        <v>2</v>
      </c>
      <c r="N175" s="735">
        <v>510.2</v>
      </c>
    </row>
    <row r="176" spans="1:14" ht="14.45" customHeight="1" x14ac:dyDescent="0.2">
      <c r="A176" s="729" t="s">
        <v>587</v>
      </c>
      <c r="B176" s="730" t="s">
        <v>588</v>
      </c>
      <c r="C176" s="731" t="s">
        <v>603</v>
      </c>
      <c r="D176" s="732" t="s">
        <v>604</v>
      </c>
      <c r="E176" s="733">
        <v>50113001</v>
      </c>
      <c r="F176" s="732" t="s">
        <v>622</v>
      </c>
      <c r="G176" s="731" t="s">
        <v>623</v>
      </c>
      <c r="H176" s="731">
        <v>844145</v>
      </c>
      <c r="I176" s="731">
        <v>56350</v>
      </c>
      <c r="J176" s="731" t="s">
        <v>936</v>
      </c>
      <c r="K176" s="731" t="s">
        <v>937</v>
      </c>
      <c r="L176" s="734">
        <v>40.22999999999999</v>
      </c>
      <c r="M176" s="734">
        <v>4</v>
      </c>
      <c r="N176" s="735">
        <v>160.91999999999996</v>
      </c>
    </row>
    <row r="177" spans="1:14" ht="14.45" customHeight="1" x14ac:dyDescent="0.2">
      <c r="A177" s="729" t="s">
        <v>587</v>
      </c>
      <c r="B177" s="730" t="s">
        <v>588</v>
      </c>
      <c r="C177" s="731" t="s">
        <v>603</v>
      </c>
      <c r="D177" s="732" t="s">
        <v>604</v>
      </c>
      <c r="E177" s="733">
        <v>50113001</v>
      </c>
      <c r="F177" s="732" t="s">
        <v>622</v>
      </c>
      <c r="G177" s="731" t="s">
        <v>623</v>
      </c>
      <c r="H177" s="731">
        <v>230920</v>
      </c>
      <c r="I177" s="731">
        <v>230920</v>
      </c>
      <c r="J177" s="731" t="s">
        <v>938</v>
      </c>
      <c r="K177" s="731" t="s">
        <v>939</v>
      </c>
      <c r="L177" s="734">
        <v>684.73000000000013</v>
      </c>
      <c r="M177" s="734">
        <v>14</v>
      </c>
      <c r="N177" s="735">
        <v>9586.2200000000012</v>
      </c>
    </row>
    <row r="178" spans="1:14" ht="14.45" customHeight="1" x14ac:dyDescent="0.2">
      <c r="A178" s="729" t="s">
        <v>587</v>
      </c>
      <c r="B178" s="730" t="s">
        <v>588</v>
      </c>
      <c r="C178" s="731" t="s">
        <v>603</v>
      </c>
      <c r="D178" s="732" t="s">
        <v>604</v>
      </c>
      <c r="E178" s="733">
        <v>50113001</v>
      </c>
      <c r="F178" s="732" t="s">
        <v>622</v>
      </c>
      <c r="G178" s="731" t="s">
        <v>623</v>
      </c>
      <c r="H178" s="731">
        <v>988179</v>
      </c>
      <c r="I178" s="731">
        <v>0</v>
      </c>
      <c r="J178" s="731" t="s">
        <v>940</v>
      </c>
      <c r="K178" s="731" t="s">
        <v>329</v>
      </c>
      <c r="L178" s="734">
        <v>92.18</v>
      </c>
      <c r="M178" s="734">
        <v>4</v>
      </c>
      <c r="N178" s="735">
        <v>368.72</v>
      </c>
    </row>
    <row r="179" spans="1:14" ht="14.45" customHeight="1" x14ac:dyDescent="0.2">
      <c r="A179" s="729" t="s">
        <v>587</v>
      </c>
      <c r="B179" s="730" t="s">
        <v>588</v>
      </c>
      <c r="C179" s="731" t="s">
        <v>603</v>
      </c>
      <c r="D179" s="732" t="s">
        <v>604</v>
      </c>
      <c r="E179" s="733">
        <v>50113001</v>
      </c>
      <c r="F179" s="732" t="s">
        <v>622</v>
      </c>
      <c r="G179" s="731" t="s">
        <v>623</v>
      </c>
      <c r="H179" s="731">
        <v>397057</v>
      </c>
      <c r="I179" s="731">
        <v>0</v>
      </c>
      <c r="J179" s="731" t="s">
        <v>941</v>
      </c>
      <c r="K179" s="731" t="s">
        <v>329</v>
      </c>
      <c r="L179" s="734">
        <v>59.859999999999992</v>
      </c>
      <c r="M179" s="734">
        <v>4</v>
      </c>
      <c r="N179" s="735">
        <v>239.43999999999997</v>
      </c>
    </row>
    <row r="180" spans="1:14" ht="14.45" customHeight="1" x14ac:dyDescent="0.2">
      <c r="A180" s="729" t="s">
        <v>587</v>
      </c>
      <c r="B180" s="730" t="s">
        <v>588</v>
      </c>
      <c r="C180" s="731" t="s">
        <v>603</v>
      </c>
      <c r="D180" s="732" t="s">
        <v>604</v>
      </c>
      <c r="E180" s="733">
        <v>50113001</v>
      </c>
      <c r="F180" s="732" t="s">
        <v>622</v>
      </c>
      <c r="G180" s="731" t="s">
        <v>623</v>
      </c>
      <c r="H180" s="731">
        <v>244980</v>
      </c>
      <c r="I180" s="731">
        <v>244980</v>
      </c>
      <c r="J180" s="731" t="s">
        <v>942</v>
      </c>
      <c r="K180" s="731" t="s">
        <v>943</v>
      </c>
      <c r="L180" s="734">
        <v>57.857142857142875</v>
      </c>
      <c r="M180" s="734">
        <v>14</v>
      </c>
      <c r="N180" s="735">
        <v>810.00000000000023</v>
      </c>
    </row>
    <row r="181" spans="1:14" ht="14.45" customHeight="1" x14ac:dyDescent="0.2">
      <c r="A181" s="729" t="s">
        <v>587</v>
      </c>
      <c r="B181" s="730" t="s">
        <v>588</v>
      </c>
      <c r="C181" s="731" t="s">
        <v>603</v>
      </c>
      <c r="D181" s="732" t="s">
        <v>604</v>
      </c>
      <c r="E181" s="733">
        <v>50113001</v>
      </c>
      <c r="F181" s="732" t="s">
        <v>622</v>
      </c>
      <c r="G181" s="731" t="s">
        <v>634</v>
      </c>
      <c r="H181" s="731">
        <v>212646</v>
      </c>
      <c r="I181" s="731">
        <v>212646</v>
      </c>
      <c r="J181" s="731" t="s">
        <v>944</v>
      </c>
      <c r="K181" s="731" t="s">
        <v>945</v>
      </c>
      <c r="L181" s="734">
        <v>514.55999999999995</v>
      </c>
      <c r="M181" s="734">
        <v>3</v>
      </c>
      <c r="N181" s="735">
        <v>1543.6799999999998</v>
      </c>
    </row>
    <row r="182" spans="1:14" ht="14.45" customHeight="1" x14ac:dyDescent="0.2">
      <c r="A182" s="729" t="s">
        <v>587</v>
      </c>
      <c r="B182" s="730" t="s">
        <v>588</v>
      </c>
      <c r="C182" s="731" t="s">
        <v>603</v>
      </c>
      <c r="D182" s="732" t="s">
        <v>604</v>
      </c>
      <c r="E182" s="733">
        <v>50113001</v>
      </c>
      <c r="F182" s="732" t="s">
        <v>622</v>
      </c>
      <c r="G182" s="731" t="s">
        <v>623</v>
      </c>
      <c r="H182" s="731">
        <v>171615</v>
      </c>
      <c r="I182" s="731">
        <v>171615</v>
      </c>
      <c r="J182" s="731" t="s">
        <v>946</v>
      </c>
      <c r="K182" s="731" t="s">
        <v>947</v>
      </c>
      <c r="L182" s="734">
        <v>167.12</v>
      </c>
      <c r="M182" s="734">
        <v>1</v>
      </c>
      <c r="N182" s="735">
        <v>167.12</v>
      </c>
    </row>
    <row r="183" spans="1:14" ht="14.45" customHeight="1" x14ac:dyDescent="0.2">
      <c r="A183" s="729" t="s">
        <v>587</v>
      </c>
      <c r="B183" s="730" t="s">
        <v>588</v>
      </c>
      <c r="C183" s="731" t="s">
        <v>603</v>
      </c>
      <c r="D183" s="732" t="s">
        <v>604</v>
      </c>
      <c r="E183" s="733">
        <v>50113001</v>
      </c>
      <c r="F183" s="732" t="s">
        <v>622</v>
      </c>
      <c r="G183" s="731" t="s">
        <v>623</v>
      </c>
      <c r="H183" s="731">
        <v>395294</v>
      </c>
      <c r="I183" s="731">
        <v>180306</v>
      </c>
      <c r="J183" s="731" t="s">
        <v>948</v>
      </c>
      <c r="K183" s="731" t="s">
        <v>949</v>
      </c>
      <c r="L183" s="734">
        <v>208.43</v>
      </c>
      <c r="M183" s="734">
        <v>2</v>
      </c>
      <c r="N183" s="735">
        <v>416.86</v>
      </c>
    </row>
    <row r="184" spans="1:14" ht="14.45" customHeight="1" x14ac:dyDescent="0.2">
      <c r="A184" s="729" t="s">
        <v>587</v>
      </c>
      <c r="B184" s="730" t="s">
        <v>588</v>
      </c>
      <c r="C184" s="731" t="s">
        <v>603</v>
      </c>
      <c r="D184" s="732" t="s">
        <v>604</v>
      </c>
      <c r="E184" s="733">
        <v>50113001</v>
      </c>
      <c r="F184" s="732" t="s">
        <v>622</v>
      </c>
      <c r="G184" s="731" t="s">
        <v>623</v>
      </c>
      <c r="H184" s="731">
        <v>395293</v>
      </c>
      <c r="I184" s="731">
        <v>180305</v>
      </c>
      <c r="J184" s="731" t="s">
        <v>948</v>
      </c>
      <c r="K184" s="731" t="s">
        <v>950</v>
      </c>
      <c r="L184" s="734">
        <v>123.82999999999998</v>
      </c>
      <c r="M184" s="734">
        <v>1</v>
      </c>
      <c r="N184" s="735">
        <v>123.82999999999998</v>
      </c>
    </row>
    <row r="185" spans="1:14" ht="14.45" customHeight="1" x14ac:dyDescent="0.2">
      <c r="A185" s="729" t="s">
        <v>587</v>
      </c>
      <c r="B185" s="730" t="s">
        <v>588</v>
      </c>
      <c r="C185" s="731" t="s">
        <v>603</v>
      </c>
      <c r="D185" s="732" t="s">
        <v>604</v>
      </c>
      <c r="E185" s="733">
        <v>50113001</v>
      </c>
      <c r="F185" s="732" t="s">
        <v>622</v>
      </c>
      <c r="G185" s="731" t="s">
        <v>623</v>
      </c>
      <c r="H185" s="731">
        <v>848632</v>
      </c>
      <c r="I185" s="731">
        <v>125315</v>
      </c>
      <c r="J185" s="731" t="s">
        <v>951</v>
      </c>
      <c r="K185" s="731" t="s">
        <v>952</v>
      </c>
      <c r="L185" s="734">
        <v>58.15</v>
      </c>
      <c r="M185" s="734">
        <v>10</v>
      </c>
      <c r="N185" s="735">
        <v>581.5</v>
      </c>
    </row>
    <row r="186" spans="1:14" ht="14.45" customHeight="1" x14ac:dyDescent="0.2">
      <c r="A186" s="729" t="s">
        <v>587</v>
      </c>
      <c r="B186" s="730" t="s">
        <v>588</v>
      </c>
      <c r="C186" s="731" t="s">
        <v>603</v>
      </c>
      <c r="D186" s="732" t="s">
        <v>604</v>
      </c>
      <c r="E186" s="733">
        <v>50113001</v>
      </c>
      <c r="F186" s="732" t="s">
        <v>622</v>
      </c>
      <c r="G186" s="731" t="s">
        <v>623</v>
      </c>
      <c r="H186" s="731">
        <v>191836</v>
      </c>
      <c r="I186" s="731">
        <v>91836</v>
      </c>
      <c r="J186" s="731" t="s">
        <v>953</v>
      </c>
      <c r="K186" s="731" t="s">
        <v>954</v>
      </c>
      <c r="L186" s="734">
        <v>44.609999999999985</v>
      </c>
      <c r="M186" s="734">
        <v>4</v>
      </c>
      <c r="N186" s="735">
        <v>178.43999999999994</v>
      </c>
    </row>
    <row r="187" spans="1:14" ht="14.45" customHeight="1" x14ac:dyDescent="0.2">
      <c r="A187" s="729" t="s">
        <v>587</v>
      </c>
      <c r="B187" s="730" t="s">
        <v>588</v>
      </c>
      <c r="C187" s="731" t="s">
        <v>603</v>
      </c>
      <c r="D187" s="732" t="s">
        <v>604</v>
      </c>
      <c r="E187" s="733">
        <v>50113001</v>
      </c>
      <c r="F187" s="732" t="s">
        <v>622</v>
      </c>
      <c r="G187" s="731" t="s">
        <v>623</v>
      </c>
      <c r="H187" s="731">
        <v>190970</v>
      </c>
      <c r="I187" s="731">
        <v>190970</v>
      </c>
      <c r="J187" s="731" t="s">
        <v>955</v>
      </c>
      <c r="K187" s="731" t="s">
        <v>956</v>
      </c>
      <c r="L187" s="734">
        <v>545.79999999999995</v>
      </c>
      <c r="M187" s="734">
        <v>1</v>
      </c>
      <c r="N187" s="735">
        <v>545.79999999999995</v>
      </c>
    </row>
    <row r="188" spans="1:14" ht="14.45" customHeight="1" x14ac:dyDescent="0.2">
      <c r="A188" s="729" t="s">
        <v>587</v>
      </c>
      <c r="B188" s="730" t="s">
        <v>588</v>
      </c>
      <c r="C188" s="731" t="s">
        <v>603</v>
      </c>
      <c r="D188" s="732" t="s">
        <v>604</v>
      </c>
      <c r="E188" s="733">
        <v>50113001</v>
      </c>
      <c r="F188" s="732" t="s">
        <v>622</v>
      </c>
      <c r="G188" s="731" t="s">
        <v>623</v>
      </c>
      <c r="H188" s="731">
        <v>190958</v>
      </c>
      <c r="I188" s="731">
        <v>190958</v>
      </c>
      <c r="J188" s="731" t="s">
        <v>957</v>
      </c>
      <c r="K188" s="731" t="s">
        <v>958</v>
      </c>
      <c r="L188" s="734">
        <v>140.71999999999997</v>
      </c>
      <c r="M188" s="734">
        <v>2</v>
      </c>
      <c r="N188" s="735">
        <v>281.43999999999994</v>
      </c>
    </row>
    <row r="189" spans="1:14" ht="14.45" customHeight="1" x14ac:dyDescent="0.2">
      <c r="A189" s="729" t="s">
        <v>587</v>
      </c>
      <c r="B189" s="730" t="s">
        <v>588</v>
      </c>
      <c r="C189" s="731" t="s">
        <v>603</v>
      </c>
      <c r="D189" s="732" t="s">
        <v>604</v>
      </c>
      <c r="E189" s="733">
        <v>50113001</v>
      </c>
      <c r="F189" s="732" t="s">
        <v>622</v>
      </c>
      <c r="G189" s="731" t="s">
        <v>634</v>
      </c>
      <c r="H189" s="731">
        <v>56972</v>
      </c>
      <c r="I189" s="731">
        <v>56972</v>
      </c>
      <c r="J189" s="731" t="s">
        <v>959</v>
      </c>
      <c r="K189" s="731" t="s">
        <v>960</v>
      </c>
      <c r="L189" s="734">
        <v>15.499999999999995</v>
      </c>
      <c r="M189" s="734">
        <v>3</v>
      </c>
      <c r="N189" s="735">
        <v>46.499999999999986</v>
      </c>
    </row>
    <row r="190" spans="1:14" ht="14.45" customHeight="1" x14ac:dyDescent="0.2">
      <c r="A190" s="729" t="s">
        <v>587</v>
      </c>
      <c r="B190" s="730" t="s">
        <v>588</v>
      </c>
      <c r="C190" s="731" t="s">
        <v>603</v>
      </c>
      <c r="D190" s="732" t="s">
        <v>604</v>
      </c>
      <c r="E190" s="733">
        <v>50113001</v>
      </c>
      <c r="F190" s="732" t="s">
        <v>622</v>
      </c>
      <c r="G190" s="731" t="s">
        <v>634</v>
      </c>
      <c r="H190" s="731">
        <v>156981</v>
      </c>
      <c r="I190" s="731">
        <v>56981</v>
      </c>
      <c r="J190" s="731" t="s">
        <v>961</v>
      </c>
      <c r="K190" s="731" t="s">
        <v>962</v>
      </c>
      <c r="L190" s="734">
        <v>31.659999999999997</v>
      </c>
      <c r="M190" s="734">
        <v>3</v>
      </c>
      <c r="N190" s="735">
        <v>94.97999999999999</v>
      </c>
    </row>
    <row r="191" spans="1:14" ht="14.45" customHeight="1" x14ac:dyDescent="0.2">
      <c r="A191" s="729" t="s">
        <v>587</v>
      </c>
      <c r="B191" s="730" t="s">
        <v>588</v>
      </c>
      <c r="C191" s="731" t="s">
        <v>603</v>
      </c>
      <c r="D191" s="732" t="s">
        <v>604</v>
      </c>
      <c r="E191" s="733">
        <v>50113001</v>
      </c>
      <c r="F191" s="732" t="s">
        <v>622</v>
      </c>
      <c r="G191" s="731" t="s">
        <v>623</v>
      </c>
      <c r="H191" s="731">
        <v>146444</v>
      </c>
      <c r="I191" s="731">
        <v>46444</v>
      </c>
      <c r="J191" s="731" t="s">
        <v>963</v>
      </c>
      <c r="K191" s="731" t="s">
        <v>964</v>
      </c>
      <c r="L191" s="734">
        <v>250.70000000000002</v>
      </c>
      <c r="M191" s="734">
        <v>3</v>
      </c>
      <c r="N191" s="735">
        <v>752.1</v>
      </c>
    </row>
    <row r="192" spans="1:14" ht="14.45" customHeight="1" x14ac:dyDescent="0.2">
      <c r="A192" s="729" t="s">
        <v>587</v>
      </c>
      <c r="B192" s="730" t="s">
        <v>588</v>
      </c>
      <c r="C192" s="731" t="s">
        <v>603</v>
      </c>
      <c r="D192" s="732" t="s">
        <v>604</v>
      </c>
      <c r="E192" s="733">
        <v>50113001</v>
      </c>
      <c r="F192" s="732" t="s">
        <v>622</v>
      </c>
      <c r="G192" s="731" t="s">
        <v>623</v>
      </c>
      <c r="H192" s="731">
        <v>850592</v>
      </c>
      <c r="I192" s="731">
        <v>148309</v>
      </c>
      <c r="J192" s="731" t="s">
        <v>965</v>
      </c>
      <c r="K192" s="731" t="s">
        <v>966</v>
      </c>
      <c r="L192" s="734">
        <v>189.90333333333331</v>
      </c>
      <c r="M192" s="734">
        <v>9</v>
      </c>
      <c r="N192" s="735">
        <v>1709.1299999999999</v>
      </c>
    </row>
    <row r="193" spans="1:14" ht="14.45" customHeight="1" x14ac:dyDescent="0.2">
      <c r="A193" s="729" t="s">
        <v>587</v>
      </c>
      <c r="B193" s="730" t="s">
        <v>588</v>
      </c>
      <c r="C193" s="731" t="s">
        <v>603</v>
      </c>
      <c r="D193" s="732" t="s">
        <v>604</v>
      </c>
      <c r="E193" s="733">
        <v>50113001</v>
      </c>
      <c r="F193" s="732" t="s">
        <v>622</v>
      </c>
      <c r="G193" s="731" t="s">
        <v>634</v>
      </c>
      <c r="H193" s="731">
        <v>237705</v>
      </c>
      <c r="I193" s="731">
        <v>237705</v>
      </c>
      <c r="J193" s="731" t="s">
        <v>967</v>
      </c>
      <c r="K193" s="731" t="s">
        <v>968</v>
      </c>
      <c r="L193" s="734">
        <v>81.099999999999994</v>
      </c>
      <c r="M193" s="734">
        <v>5</v>
      </c>
      <c r="N193" s="735">
        <v>405.5</v>
      </c>
    </row>
    <row r="194" spans="1:14" ht="14.45" customHeight="1" x14ac:dyDescent="0.2">
      <c r="A194" s="729" t="s">
        <v>587</v>
      </c>
      <c r="B194" s="730" t="s">
        <v>588</v>
      </c>
      <c r="C194" s="731" t="s">
        <v>603</v>
      </c>
      <c r="D194" s="732" t="s">
        <v>604</v>
      </c>
      <c r="E194" s="733">
        <v>50113001</v>
      </c>
      <c r="F194" s="732" t="s">
        <v>622</v>
      </c>
      <c r="G194" s="731" t="s">
        <v>634</v>
      </c>
      <c r="H194" s="731">
        <v>231956</v>
      </c>
      <c r="I194" s="731">
        <v>231956</v>
      </c>
      <c r="J194" s="731" t="s">
        <v>969</v>
      </c>
      <c r="K194" s="731" t="s">
        <v>970</v>
      </c>
      <c r="L194" s="734">
        <v>49.76</v>
      </c>
      <c r="M194" s="734">
        <v>2</v>
      </c>
      <c r="N194" s="735">
        <v>99.52</v>
      </c>
    </row>
    <row r="195" spans="1:14" ht="14.45" customHeight="1" x14ac:dyDescent="0.2">
      <c r="A195" s="729" t="s">
        <v>587</v>
      </c>
      <c r="B195" s="730" t="s">
        <v>588</v>
      </c>
      <c r="C195" s="731" t="s">
        <v>603</v>
      </c>
      <c r="D195" s="732" t="s">
        <v>604</v>
      </c>
      <c r="E195" s="733">
        <v>50113001</v>
      </c>
      <c r="F195" s="732" t="s">
        <v>622</v>
      </c>
      <c r="G195" s="731" t="s">
        <v>623</v>
      </c>
      <c r="H195" s="731">
        <v>130434</v>
      </c>
      <c r="I195" s="731">
        <v>30434</v>
      </c>
      <c r="J195" s="731" t="s">
        <v>971</v>
      </c>
      <c r="K195" s="731" t="s">
        <v>972</v>
      </c>
      <c r="L195" s="734">
        <v>199.45999999999998</v>
      </c>
      <c r="M195" s="734">
        <v>2</v>
      </c>
      <c r="N195" s="735">
        <v>398.91999999999996</v>
      </c>
    </row>
    <row r="196" spans="1:14" ht="14.45" customHeight="1" x14ac:dyDescent="0.2">
      <c r="A196" s="729" t="s">
        <v>587</v>
      </c>
      <c r="B196" s="730" t="s">
        <v>588</v>
      </c>
      <c r="C196" s="731" t="s">
        <v>603</v>
      </c>
      <c r="D196" s="732" t="s">
        <v>604</v>
      </c>
      <c r="E196" s="733">
        <v>50113001</v>
      </c>
      <c r="F196" s="732" t="s">
        <v>622</v>
      </c>
      <c r="G196" s="731" t="s">
        <v>623</v>
      </c>
      <c r="H196" s="731">
        <v>225453</v>
      </c>
      <c r="I196" s="731">
        <v>225453</v>
      </c>
      <c r="J196" s="731" t="s">
        <v>973</v>
      </c>
      <c r="K196" s="731" t="s">
        <v>974</v>
      </c>
      <c r="L196" s="734">
        <v>387.81000000000006</v>
      </c>
      <c r="M196" s="734">
        <v>2</v>
      </c>
      <c r="N196" s="735">
        <v>775.62000000000012</v>
      </c>
    </row>
    <row r="197" spans="1:14" ht="14.45" customHeight="1" x14ac:dyDescent="0.2">
      <c r="A197" s="729" t="s">
        <v>587</v>
      </c>
      <c r="B197" s="730" t="s">
        <v>588</v>
      </c>
      <c r="C197" s="731" t="s">
        <v>603</v>
      </c>
      <c r="D197" s="732" t="s">
        <v>604</v>
      </c>
      <c r="E197" s="733">
        <v>50113001</v>
      </c>
      <c r="F197" s="732" t="s">
        <v>622</v>
      </c>
      <c r="G197" s="731" t="s">
        <v>623</v>
      </c>
      <c r="H197" s="731">
        <v>243240</v>
      </c>
      <c r="I197" s="731">
        <v>243240</v>
      </c>
      <c r="J197" s="731" t="s">
        <v>975</v>
      </c>
      <c r="K197" s="731" t="s">
        <v>976</v>
      </c>
      <c r="L197" s="734">
        <v>79.97999999999999</v>
      </c>
      <c r="M197" s="734">
        <v>2</v>
      </c>
      <c r="N197" s="735">
        <v>159.95999999999998</v>
      </c>
    </row>
    <row r="198" spans="1:14" ht="14.45" customHeight="1" x14ac:dyDescent="0.2">
      <c r="A198" s="729" t="s">
        <v>587</v>
      </c>
      <c r="B198" s="730" t="s">
        <v>588</v>
      </c>
      <c r="C198" s="731" t="s">
        <v>603</v>
      </c>
      <c r="D198" s="732" t="s">
        <v>604</v>
      </c>
      <c r="E198" s="733">
        <v>50113001</v>
      </c>
      <c r="F198" s="732" t="s">
        <v>622</v>
      </c>
      <c r="G198" s="731" t="s">
        <v>623</v>
      </c>
      <c r="H198" s="731">
        <v>847729</v>
      </c>
      <c r="I198" s="731">
        <v>500718</v>
      </c>
      <c r="J198" s="731" t="s">
        <v>977</v>
      </c>
      <c r="K198" s="731" t="s">
        <v>978</v>
      </c>
      <c r="L198" s="734">
        <v>1504.62</v>
      </c>
      <c r="M198" s="734">
        <v>2</v>
      </c>
      <c r="N198" s="735">
        <v>3009.24</v>
      </c>
    </row>
    <row r="199" spans="1:14" ht="14.45" customHeight="1" x14ac:dyDescent="0.2">
      <c r="A199" s="729" t="s">
        <v>587</v>
      </c>
      <c r="B199" s="730" t="s">
        <v>588</v>
      </c>
      <c r="C199" s="731" t="s">
        <v>603</v>
      </c>
      <c r="D199" s="732" t="s">
        <v>604</v>
      </c>
      <c r="E199" s="733">
        <v>50113001</v>
      </c>
      <c r="F199" s="732" t="s">
        <v>622</v>
      </c>
      <c r="G199" s="731" t="s">
        <v>623</v>
      </c>
      <c r="H199" s="731">
        <v>168903</v>
      </c>
      <c r="I199" s="731">
        <v>168903</v>
      </c>
      <c r="J199" s="731" t="s">
        <v>979</v>
      </c>
      <c r="K199" s="731" t="s">
        <v>980</v>
      </c>
      <c r="L199" s="734">
        <v>1035.4099999999996</v>
      </c>
      <c r="M199" s="734">
        <v>1</v>
      </c>
      <c r="N199" s="735">
        <v>1035.4099999999996</v>
      </c>
    </row>
    <row r="200" spans="1:14" ht="14.45" customHeight="1" x14ac:dyDescent="0.2">
      <c r="A200" s="729" t="s">
        <v>587</v>
      </c>
      <c r="B200" s="730" t="s">
        <v>588</v>
      </c>
      <c r="C200" s="731" t="s">
        <v>603</v>
      </c>
      <c r="D200" s="732" t="s">
        <v>604</v>
      </c>
      <c r="E200" s="733">
        <v>50113001</v>
      </c>
      <c r="F200" s="732" t="s">
        <v>622</v>
      </c>
      <c r="G200" s="731" t="s">
        <v>623</v>
      </c>
      <c r="H200" s="731">
        <v>200901</v>
      </c>
      <c r="I200" s="731">
        <v>200901</v>
      </c>
      <c r="J200" s="731" t="s">
        <v>981</v>
      </c>
      <c r="K200" s="731" t="s">
        <v>982</v>
      </c>
      <c r="L200" s="734">
        <v>193.91</v>
      </c>
      <c r="M200" s="734">
        <v>2</v>
      </c>
      <c r="N200" s="735">
        <v>387.82</v>
      </c>
    </row>
    <row r="201" spans="1:14" ht="14.45" customHeight="1" x14ac:dyDescent="0.2">
      <c r="A201" s="729" t="s">
        <v>587</v>
      </c>
      <c r="B201" s="730" t="s">
        <v>588</v>
      </c>
      <c r="C201" s="731" t="s">
        <v>603</v>
      </c>
      <c r="D201" s="732" t="s">
        <v>604</v>
      </c>
      <c r="E201" s="733">
        <v>50113001</v>
      </c>
      <c r="F201" s="732" t="s">
        <v>622</v>
      </c>
      <c r="G201" s="731" t="s">
        <v>623</v>
      </c>
      <c r="H201" s="731">
        <v>117926</v>
      </c>
      <c r="I201" s="731">
        <v>201609</v>
      </c>
      <c r="J201" s="731" t="s">
        <v>983</v>
      </c>
      <c r="K201" s="731" t="s">
        <v>984</v>
      </c>
      <c r="L201" s="734">
        <v>44.850002038189679</v>
      </c>
      <c r="M201" s="734">
        <v>7</v>
      </c>
      <c r="N201" s="735">
        <v>313.95001426732773</v>
      </c>
    </row>
    <row r="202" spans="1:14" ht="14.45" customHeight="1" x14ac:dyDescent="0.2">
      <c r="A202" s="729" t="s">
        <v>587</v>
      </c>
      <c r="B202" s="730" t="s">
        <v>588</v>
      </c>
      <c r="C202" s="731" t="s">
        <v>603</v>
      </c>
      <c r="D202" s="732" t="s">
        <v>604</v>
      </c>
      <c r="E202" s="733">
        <v>50113001</v>
      </c>
      <c r="F202" s="732" t="s">
        <v>622</v>
      </c>
      <c r="G202" s="731" t="s">
        <v>634</v>
      </c>
      <c r="H202" s="731">
        <v>233366</v>
      </c>
      <c r="I202" s="731">
        <v>233366</v>
      </c>
      <c r="J202" s="731" t="s">
        <v>985</v>
      </c>
      <c r="K202" s="731" t="s">
        <v>986</v>
      </c>
      <c r="L202" s="734">
        <v>45.576666666666675</v>
      </c>
      <c r="M202" s="734">
        <v>6</v>
      </c>
      <c r="N202" s="735">
        <v>273.46000000000004</v>
      </c>
    </row>
    <row r="203" spans="1:14" ht="14.45" customHeight="1" x14ac:dyDescent="0.2">
      <c r="A203" s="729" t="s">
        <v>587</v>
      </c>
      <c r="B203" s="730" t="s">
        <v>588</v>
      </c>
      <c r="C203" s="731" t="s">
        <v>603</v>
      </c>
      <c r="D203" s="732" t="s">
        <v>604</v>
      </c>
      <c r="E203" s="733">
        <v>50113008</v>
      </c>
      <c r="F203" s="732" t="s">
        <v>987</v>
      </c>
      <c r="G203" s="731"/>
      <c r="H203" s="731"/>
      <c r="I203" s="731">
        <v>62464</v>
      </c>
      <c r="J203" s="731" t="s">
        <v>988</v>
      </c>
      <c r="K203" s="731" t="s">
        <v>989</v>
      </c>
      <c r="L203" s="734">
        <v>9158.2698567708339</v>
      </c>
      <c r="M203" s="734">
        <v>6</v>
      </c>
      <c r="N203" s="735">
        <v>54949.619140625</v>
      </c>
    </row>
    <row r="204" spans="1:14" ht="14.45" customHeight="1" x14ac:dyDescent="0.2">
      <c r="A204" s="729" t="s">
        <v>587</v>
      </c>
      <c r="B204" s="730" t="s">
        <v>588</v>
      </c>
      <c r="C204" s="731" t="s">
        <v>603</v>
      </c>
      <c r="D204" s="732" t="s">
        <v>604</v>
      </c>
      <c r="E204" s="733">
        <v>50113013</v>
      </c>
      <c r="F204" s="732" t="s">
        <v>990</v>
      </c>
      <c r="G204" s="731" t="s">
        <v>623</v>
      </c>
      <c r="H204" s="731">
        <v>203097</v>
      </c>
      <c r="I204" s="731">
        <v>203097</v>
      </c>
      <c r="J204" s="731" t="s">
        <v>991</v>
      </c>
      <c r="K204" s="731" t="s">
        <v>992</v>
      </c>
      <c r="L204" s="734">
        <v>167.3400003079071</v>
      </c>
      <c r="M204" s="734">
        <v>6</v>
      </c>
      <c r="N204" s="735">
        <v>1004.0400018474427</v>
      </c>
    </row>
    <row r="205" spans="1:14" ht="14.45" customHeight="1" x14ac:dyDescent="0.2">
      <c r="A205" s="729" t="s">
        <v>587</v>
      </c>
      <c r="B205" s="730" t="s">
        <v>588</v>
      </c>
      <c r="C205" s="731" t="s">
        <v>603</v>
      </c>
      <c r="D205" s="732" t="s">
        <v>604</v>
      </c>
      <c r="E205" s="733">
        <v>50113013</v>
      </c>
      <c r="F205" s="732" t="s">
        <v>990</v>
      </c>
      <c r="G205" s="731" t="s">
        <v>623</v>
      </c>
      <c r="H205" s="731">
        <v>172972</v>
      </c>
      <c r="I205" s="731">
        <v>72972</v>
      </c>
      <c r="J205" s="731" t="s">
        <v>993</v>
      </c>
      <c r="K205" s="731" t="s">
        <v>994</v>
      </c>
      <c r="L205" s="734">
        <v>203.72</v>
      </c>
      <c r="M205" s="734">
        <v>9</v>
      </c>
      <c r="N205" s="735">
        <v>1833.48</v>
      </c>
    </row>
    <row r="206" spans="1:14" ht="14.45" customHeight="1" x14ac:dyDescent="0.2">
      <c r="A206" s="729" t="s">
        <v>587</v>
      </c>
      <c r="B206" s="730" t="s">
        <v>588</v>
      </c>
      <c r="C206" s="731" t="s">
        <v>603</v>
      </c>
      <c r="D206" s="732" t="s">
        <v>604</v>
      </c>
      <c r="E206" s="733">
        <v>50113013</v>
      </c>
      <c r="F206" s="732" t="s">
        <v>990</v>
      </c>
      <c r="G206" s="731" t="s">
        <v>623</v>
      </c>
      <c r="H206" s="731">
        <v>72973</v>
      </c>
      <c r="I206" s="731">
        <v>72973</v>
      </c>
      <c r="J206" s="731" t="s">
        <v>995</v>
      </c>
      <c r="K206" s="731" t="s">
        <v>996</v>
      </c>
      <c r="L206" s="734">
        <v>176.12</v>
      </c>
      <c r="M206" s="734">
        <v>2</v>
      </c>
      <c r="N206" s="735">
        <v>352.24</v>
      </c>
    </row>
    <row r="207" spans="1:14" ht="14.45" customHeight="1" x14ac:dyDescent="0.2">
      <c r="A207" s="729" t="s">
        <v>587</v>
      </c>
      <c r="B207" s="730" t="s">
        <v>588</v>
      </c>
      <c r="C207" s="731" t="s">
        <v>603</v>
      </c>
      <c r="D207" s="732" t="s">
        <v>604</v>
      </c>
      <c r="E207" s="733">
        <v>50113013</v>
      </c>
      <c r="F207" s="732" t="s">
        <v>990</v>
      </c>
      <c r="G207" s="731" t="s">
        <v>634</v>
      </c>
      <c r="H207" s="731">
        <v>136083</v>
      </c>
      <c r="I207" s="731">
        <v>136083</v>
      </c>
      <c r="J207" s="731" t="s">
        <v>997</v>
      </c>
      <c r="K207" s="731" t="s">
        <v>998</v>
      </c>
      <c r="L207" s="734">
        <v>526.74999999999977</v>
      </c>
      <c r="M207" s="734">
        <v>19.200000000000003</v>
      </c>
      <c r="N207" s="735">
        <v>10113.599999999997</v>
      </c>
    </row>
    <row r="208" spans="1:14" ht="14.45" customHeight="1" x14ac:dyDescent="0.2">
      <c r="A208" s="729" t="s">
        <v>587</v>
      </c>
      <c r="B208" s="730" t="s">
        <v>588</v>
      </c>
      <c r="C208" s="731" t="s">
        <v>603</v>
      </c>
      <c r="D208" s="732" t="s">
        <v>604</v>
      </c>
      <c r="E208" s="733">
        <v>50113013</v>
      </c>
      <c r="F208" s="732" t="s">
        <v>990</v>
      </c>
      <c r="G208" s="731" t="s">
        <v>623</v>
      </c>
      <c r="H208" s="731">
        <v>183926</v>
      </c>
      <c r="I208" s="731">
        <v>183926</v>
      </c>
      <c r="J208" s="731" t="s">
        <v>999</v>
      </c>
      <c r="K208" s="731" t="s">
        <v>1000</v>
      </c>
      <c r="L208" s="734">
        <v>128.80999999999992</v>
      </c>
      <c r="M208" s="734">
        <v>35.30000000000004</v>
      </c>
      <c r="N208" s="735">
        <v>4546.9930000000022</v>
      </c>
    </row>
    <row r="209" spans="1:14" ht="14.45" customHeight="1" x14ac:dyDescent="0.2">
      <c r="A209" s="729" t="s">
        <v>587</v>
      </c>
      <c r="B209" s="730" t="s">
        <v>588</v>
      </c>
      <c r="C209" s="731" t="s">
        <v>603</v>
      </c>
      <c r="D209" s="732" t="s">
        <v>604</v>
      </c>
      <c r="E209" s="733">
        <v>50113013</v>
      </c>
      <c r="F209" s="732" t="s">
        <v>990</v>
      </c>
      <c r="G209" s="731" t="s">
        <v>623</v>
      </c>
      <c r="H209" s="731">
        <v>111706</v>
      </c>
      <c r="I209" s="731">
        <v>11706</v>
      </c>
      <c r="J209" s="731" t="s">
        <v>1001</v>
      </c>
      <c r="K209" s="731" t="s">
        <v>1002</v>
      </c>
      <c r="L209" s="734">
        <v>536.6</v>
      </c>
      <c r="M209" s="734">
        <v>1</v>
      </c>
      <c r="N209" s="735">
        <v>536.6</v>
      </c>
    </row>
    <row r="210" spans="1:14" ht="14.45" customHeight="1" x14ac:dyDescent="0.2">
      <c r="A210" s="729" t="s">
        <v>587</v>
      </c>
      <c r="B210" s="730" t="s">
        <v>588</v>
      </c>
      <c r="C210" s="731" t="s">
        <v>603</v>
      </c>
      <c r="D210" s="732" t="s">
        <v>604</v>
      </c>
      <c r="E210" s="733">
        <v>50113013</v>
      </c>
      <c r="F210" s="732" t="s">
        <v>990</v>
      </c>
      <c r="G210" s="731" t="s">
        <v>634</v>
      </c>
      <c r="H210" s="731">
        <v>196039</v>
      </c>
      <c r="I210" s="731">
        <v>96039</v>
      </c>
      <c r="J210" s="731" t="s">
        <v>1003</v>
      </c>
      <c r="K210" s="731" t="s">
        <v>1004</v>
      </c>
      <c r="L210" s="734">
        <v>49.546666666666674</v>
      </c>
      <c r="M210" s="734">
        <v>3</v>
      </c>
      <c r="N210" s="735">
        <v>148.64000000000001</v>
      </c>
    </row>
    <row r="211" spans="1:14" ht="14.45" customHeight="1" x14ac:dyDescent="0.2">
      <c r="A211" s="729" t="s">
        <v>587</v>
      </c>
      <c r="B211" s="730" t="s">
        <v>588</v>
      </c>
      <c r="C211" s="731" t="s">
        <v>603</v>
      </c>
      <c r="D211" s="732" t="s">
        <v>604</v>
      </c>
      <c r="E211" s="733">
        <v>50113013</v>
      </c>
      <c r="F211" s="732" t="s">
        <v>990</v>
      </c>
      <c r="G211" s="731" t="s">
        <v>634</v>
      </c>
      <c r="H211" s="731">
        <v>162180</v>
      </c>
      <c r="I211" s="731">
        <v>162180</v>
      </c>
      <c r="J211" s="731" t="s">
        <v>1005</v>
      </c>
      <c r="K211" s="731" t="s">
        <v>1006</v>
      </c>
      <c r="L211" s="734">
        <v>341</v>
      </c>
      <c r="M211" s="734">
        <v>2</v>
      </c>
      <c r="N211" s="735">
        <v>682</v>
      </c>
    </row>
    <row r="212" spans="1:14" ht="14.45" customHeight="1" x14ac:dyDescent="0.2">
      <c r="A212" s="729" t="s">
        <v>587</v>
      </c>
      <c r="B212" s="730" t="s">
        <v>588</v>
      </c>
      <c r="C212" s="731" t="s">
        <v>603</v>
      </c>
      <c r="D212" s="732" t="s">
        <v>604</v>
      </c>
      <c r="E212" s="733">
        <v>50113013</v>
      </c>
      <c r="F212" s="732" t="s">
        <v>990</v>
      </c>
      <c r="G212" s="731" t="s">
        <v>634</v>
      </c>
      <c r="H212" s="731">
        <v>162187</v>
      </c>
      <c r="I212" s="731">
        <v>162187</v>
      </c>
      <c r="J212" s="731" t="s">
        <v>1007</v>
      </c>
      <c r="K212" s="731" t="s">
        <v>1008</v>
      </c>
      <c r="L212" s="734">
        <v>671</v>
      </c>
      <c r="M212" s="734">
        <v>1.7999999999999998</v>
      </c>
      <c r="N212" s="735">
        <v>1207.8</v>
      </c>
    </row>
    <row r="213" spans="1:14" ht="14.45" customHeight="1" x14ac:dyDescent="0.2">
      <c r="A213" s="729" t="s">
        <v>587</v>
      </c>
      <c r="B213" s="730" t="s">
        <v>588</v>
      </c>
      <c r="C213" s="731" t="s">
        <v>603</v>
      </c>
      <c r="D213" s="732" t="s">
        <v>604</v>
      </c>
      <c r="E213" s="733">
        <v>50113013</v>
      </c>
      <c r="F213" s="732" t="s">
        <v>990</v>
      </c>
      <c r="G213" s="731" t="s">
        <v>623</v>
      </c>
      <c r="H213" s="731">
        <v>499251</v>
      </c>
      <c r="I213" s="731">
        <v>999999</v>
      </c>
      <c r="J213" s="731" t="s">
        <v>1009</v>
      </c>
      <c r="K213" s="731" t="s">
        <v>1010</v>
      </c>
      <c r="L213" s="734">
        <v>3416.5153</v>
      </c>
      <c r="M213" s="734">
        <v>1</v>
      </c>
      <c r="N213" s="735">
        <v>3416.5153</v>
      </c>
    </row>
    <row r="214" spans="1:14" ht="14.45" customHeight="1" x14ac:dyDescent="0.2">
      <c r="A214" s="729" t="s">
        <v>587</v>
      </c>
      <c r="B214" s="730" t="s">
        <v>588</v>
      </c>
      <c r="C214" s="731" t="s">
        <v>603</v>
      </c>
      <c r="D214" s="732" t="s">
        <v>604</v>
      </c>
      <c r="E214" s="733">
        <v>50113013</v>
      </c>
      <c r="F214" s="732" t="s">
        <v>990</v>
      </c>
      <c r="G214" s="731" t="s">
        <v>623</v>
      </c>
      <c r="H214" s="731">
        <v>104013</v>
      </c>
      <c r="I214" s="731">
        <v>4013</v>
      </c>
      <c r="J214" s="731" t="s">
        <v>1011</v>
      </c>
      <c r="K214" s="731" t="s">
        <v>1012</v>
      </c>
      <c r="L214" s="734">
        <v>84.39</v>
      </c>
      <c r="M214" s="734">
        <v>1</v>
      </c>
      <c r="N214" s="735">
        <v>84.39</v>
      </c>
    </row>
    <row r="215" spans="1:14" ht="14.45" customHeight="1" x14ac:dyDescent="0.2">
      <c r="A215" s="729" t="s">
        <v>587</v>
      </c>
      <c r="B215" s="730" t="s">
        <v>588</v>
      </c>
      <c r="C215" s="731" t="s">
        <v>603</v>
      </c>
      <c r="D215" s="732" t="s">
        <v>604</v>
      </c>
      <c r="E215" s="733">
        <v>50113013</v>
      </c>
      <c r="F215" s="732" t="s">
        <v>990</v>
      </c>
      <c r="G215" s="731" t="s">
        <v>623</v>
      </c>
      <c r="H215" s="731">
        <v>112737</v>
      </c>
      <c r="I215" s="731">
        <v>12737</v>
      </c>
      <c r="J215" s="731" t="s">
        <v>1013</v>
      </c>
      <c r="K215" s="731" t="s">
        <v>1014</v>
      </c>
      <c r="L215" s="734">
        <v>84.39</v>
      </c>
      <c r="M215" s="734">
        <v>1</v>
      </c>
      <c r="N215" s="735">
        <v>84.39</v>
      </c>
    </row>
    <row r="216" spans="1:14" ht="14.45" customHeight="1" x14ac:dyDescent="0.2">
      <c r="A216" s="729" t="s">
        <v>587</v>
      </c>
      <c r="B216" s="730" t="s">
        <v>588</v>
      </c>
      <c r="C216" s="731" t="s">
        <v>603</v>
      </c>
      <c r="D216" s="732" t="s">
        <v>604</v>
      </c>
      <c r="E216" s="733">
        <v>50113013</v>
      </c>
      <c r="F216" s="732" t="s">
        <v>990</v>
      </c>
      <c r="G216" s="731" t="s">
        <v>623</v>
      </c>
      <c r="H216" s="731">
        <v>207280</v>
      </c>
      <c r="I216" s="731">
        <v>207280</v>
      </c>
      <c r="J216" s="731" t="s">
        <v>1015</v>
      </c>
      <c r="K216" s="731" t="s">
        <v>1016</v>
      </c>
      <c r="L216" s="734">
        <v>129.82</v>
      </c>
      <c r="M216" s="734">
        <v>1</v>
      </c>
      <c r="N216" s="735">
        <v>129.82</v>
      </c>
    </row>
    <row r="217" spans="1:14" ht="14.45" customHeight="1" x14ac:dyDescent="0.2">
      <c r="A217" s="729" t="s">
        <v>587</v>
      </c>
      <c r="B217" s="730" t="s">
        <v>588</v>
      </c>
      <c r="C217" s="731" t="s">
        <v>603</v>
      </c>
      <c r="D217" s="732" t="s">
        <v>604</v>
      </c>
      <c r="E217" s="733">
        <v>50113013</v>
      </c>
      <c r="F217" s="732" t="s">
        <v>990</v>
      </c>
      <c r="G217" s="731" t="s">
        <v>623</v>
      </c>
      <c r="H217" s="731">
        <v>145997</v>
      </c>
      <c r="I217" s="731">
        <v>45997</v>
      </c>
      <c r="J217" s="731" t="s">
        <v>1017</v>
      </c>
      <c r="K217" s="731" t="s">
        <v>1018</v>
      </c>
      <c r="L217" s="734">
        <v>138.9</v>
      </c>
      <c r="M217" s="734">
        <v>1</v>
      </c>
      <c r="N217" s="735">
        <v>138.9</v>
      </c>
    </row>
    <row r="218" spans="1:14" ht="14.45" customHeight="1" x14ac:dyDescent="0.2">
      <c r="A218" s="729" t="s">
        <v>587</v>
      </c>
      <c r="B218" s="730" t="s">
        <v>588</v>
      </c>
      <c r="C218" s="731" t="s">
        <v>603</v>
      </c>
      <c r="D218" s="732" t="s">
        <v>604</v>
      </c>
      <c r="E218" s="733">
        <v>50113013</v>
      </c>
      <c r="F218" s="732" t="s">
        <v>990</v>
      </c>
      <c r="G218" s="731" t="s">
        <v>329</v>
      </c>
      <c r="H218" s="731">
        <v>113453</v>
      </c>
      <c r="I218" s="731">
        <v>113453</v>
      </c>
      <c r="J218" s="731" t="s">
        <v>1019</v>
      </c>
      <c r="K218" s="731" t="s">
        <v>1020</v>
      </c>
      <c r="L218" s="734">
        <v>748</v>
      </c>
      <c r="M218" s="734">
        <v>2</v>
      </c>
      <c r="N218" s="735">
        <v>1496</v>
      </c>
    </row>
    <row r="219" spans="1:14" ht="14.45" customHeight="1" x14ac:dyDescent="0.2">
      <c r="A219" s="729" t="s">
        <v>587</v>
      </c>
      <c r="B219" s="730" t="s">
        <v>588</v>
      </c>
      <c r="C219" s="731" t="s">
        <v>603</v>
      </c>
      <c r="D219" s="732" t="s">
        <v>604</v>
      </c>
      <c r="E219" s="733">
        <v>50113013</v>
      </c>
      <c r="F219" s="732" t="s">
        <v>990</v>
      </c>
      <c r="G219" s="731" t="s">
        <v>623</v>
      </c>
      <c r="H219" s="731">
        <v>106264</v>
      </c>
      <c r="I219" s="731">
        <v>6264</v>
      </c>
      <c r="J219" s="731" t="s">
        <v>1021</v>
      </c>
      <c r="K219" s="731" t="s">
        <v>1022</v>
      </c>
      <c r="L219" s="734">
        <v>27.28400000000001</v>
      </c>
      <c r="M219" s="734">
        <v>10</v>
      </c>
      <c r="N219" s="735">
        <v>272.84000000000009</v>
      </c>
    </row>
    <row r="220" spans="1:14" ht="14.45" customHeight="1" x14ac:dyDescent="0.2">
      <c r="A220" s="729" t="s">
        <v>587</v>
      </c>
      <c r="B220" s="730" t="s">
        <v>588</v>
      </c>
      <c r="C220" s="731" t="s">
        <v>607</v>
      </c>
      <c r="D220" s="732" t="s">
        <v>608</v>
      </c>
      <c r="E220" s="733">
        <v>50113001</v>
      </c>
      <c r="F220" s="732" t="s">
        <v>622</v>
      </c>
      <c r="G220" s="731" t="s">
        <v>623</v>
      </c>
      <c r="H220" s="731">
        <v>990585</v>
      </c>
      <c r="I220" s="731">
        <v>0</v>
      </c>
      <c r="J220" s="731" t="s">
        <v>1023</v>
      </c>
      <c r="K220" s="731" t="s">
        <v>329</v>
      </c>
      <c r="L220" s="734">
        <v>52.95</v>
      </c>
      <c r="M220" s="734">
        <v>1</v>
      </c>
      <c r="N220" s="735">
        <v>52.95</v>
      </c>
    </row>
    <row r="221" spans="1:14" ht="14.45" customHeight="1" x14ac:dyDescent="0.2">
      <c r="A221" s="729" t="s">
        <v>587</v>
      </c>
      <c r="B221" s="730" t="s">
        <v>588</v>
      </c>
      <c r="C221" s="731" t="s">
        <v>607</v>
      </c>
      <c r="D221" s="732" t="s">
        <v>608</v>
      </c>
      <c r="E221" s="733">
        <v>50113001</v>
      </c>
      <c r="F221" s="732" t="s">
        <v>622</v>
      </c>
      <c r="G221" s="731" t="s">
        <v>634</v>
      </c>
      <c r="H221" s="731">
        <v>239964</v>
      </c>
      <c r="I221" s="731">
        <v>239964</v>
      </c>
      <c r="J221" s="731" t="s">
        <v>869</v>
      </c>
      <c r="K221" s="731" t="s">
        <v>870</v>
      </c>
      <c r="L221" s="734">
        <v>67.31</v>
      </c>
      <c r="M221" s="734">
        <v>1</v>
      </c>
      <c r="N221" s="735">
        <v>67.31</v>
      </c>
    </row>
    <row r="222" spans="1:14" ht="14.45" customHeight="1" x14ac:dyDescent="0.2">
      <c r="A222" s="729" t="s">
        <v>587</v>
      </c>
      <c r="B222" s="730" t="s">
        <v>588</v>
      </c>
      <c r="C222" s="731" t="s">
        <v>610</v>
      </c>
      <c r="D222" s="732" t="s">
        <v>611</v>
      </c>
      <c r="E222" s="733">
        <v>50113001</v>
      </c>
      <c r="F222" s="732" t="s">
        <v>622</v>
      </c>
      <c r="G222" s="731" t="s">
        <v>329</v>
      </c>
      <c r="H222" s="731">
        <v>128162</v>
      </c>
      <c r="I222" s="731">
        <v>28162</v>
      </c>
      <c r="J222" s="731" t="s">
        <v>1024</v>
      </c>
      <c r="K222" s="731" t="s">
        <v>1025</v>
      </c>
      <c r="L222" s="734">
        <v>1051.6099999999999</v>
      </c>
      <c r="M222" s="734">
        <v>1</v>
      </c>
      <c r="N222" s="735">
        <v>1051.6099999999999</v>
      </c>
    </row>
    <row r="223" spans="1:14" ht="14.45" customHeight="1" x14ac:dyDescent="0.2">
      <c r="A223" s="729" t="s">
        <v>587</v>
      </c>
      <c r="B223" s="730" t="s">
        <v>588</v>
      </c>
      <c r="C223" s="731" t="s">
        <v>610</v>
      </c>
      <c r="D223" s="732" t="s">
        <v>611</v>
      </c>
      <c r="E223" s="733">
        <v>50113001</v>
      </c>
      <c r="F223" s="732" t="s">
        <v>622</v>
      </c>
      <c r="G223" s="731" t="s">
        <v>623</v>
      </c>
      <c r="H223" s="731">
        <v>846758</v>
      </c>
      <c r="I223" s="731">
        <v>103387</v>
      </c>
      <c r="J223" s="731" t="s">
        <v>626</v>
      </c>
      <c r="K223" s="731" t="s">
        <v>627</v>
      </c>
      <c r="L223" s="734">
        <v>81.240001441461914</v>
      </c>
      <c r="M223" s="734">
        <v>5</v>
      </c>
      <c r="N223" s="735">
        <v>406.20000720730957</v>
      </c>
    </row>
    <row r="224" spans="1:14" ht="14.45" customHeight="1" x14ac:dyDescent="0.2">
      <c r="A224" s="729" t="s">
        <v>587</v>
      </c>
      <c r="B224" s="730" t="s">
        <v>588</v>
      </c>
      <c r="C224" s="731" t="s">
        <v>610</v>
      </c>
      <c r="D224" s="732" t="s">
        <v>611</v>
      </c>
      <c r="E224" s="733">
        <v>50113001</v>
      </c>
      <c r="F224" s="732" t="s">
        <v>622</v>
      </c>
      <c r="G224" s="731" t="s">
        <v>623</v>
      </c>
      <c r="H224" s="731">
        <v>243462</v>
      </c>
      <c r="I224" s="731">
        <v>243462</v>
      </c>
      <c r="J224" s="731" t="s">
        <v>1026</v>
      </c>
      <c r="K224" s="731" t="s">
        <v>1027</v>
      </c>
      <c r="L224" s="734">
        <v>48.29</v>
      </c>
      <c r="M224" s="734">
        <v>3</v>
      </c>
      <c r="N224" s="735">
        <v>144.87</v>
      </c>
    </row>
    <row r="225" spans="1:14" ht="14.45" customHeight="1" x14ac:dyDescent="0.2">
      <c r="A225" s="729" t="s">
        <v>587</v>
      </c>
      <c r="B225" s="730" t="s">
        <v>588</v>
      </c>
      <c r="C225" s="731" t="s">
        <v>610</v>
      </c>
      <c r="D225" s="732" t="s">
        <v>611</v>
      </c>
      <c r="E225" s="733">
        <v>50113001</v>
      </c>
      <c r="F225" s="732" t="s">
        <v>622</v>
      </c>
      <c r="G225" s="731" t="s">
        <v>623</v>
      </c>
      <c r="H225" s="731">
        <v>100362</v>
      </c>
      <c r="I225" s="731">
        <v>362</v>
      </c>
      <c r="J225" s="731" t="s">
        <v>630</v>
      </c>
      <c r="K225" s="731" t="s">
        <v>631</v>
      </c>
      <c r="L225" s="734">
        <v>72.86</v>
      </c>
      <c r="M225" s="734">
        <v>3</v>
      </c>
      <c r="N225" s="735">
        <v>218.57999999999998</v>
      </c>
    </row>
    <row r="226" spans="1:14" ht="14.45" customHeight="1" x14ac:dyDescent="0.2">
      <c r="A226" s="729" t="s">
        <v>587</v>
      </c>
      <c r="B226" s="730" t="s">
        <v>588</v>
      </c>
      <c r="C226" s="731" t="s">
        <v>610</v>
      </c>
      <c r="D226" s="732" t="s">
        <v>611</v>
      </c>
      <c r="E226" s="733">
        <v>50113001</v>
      </c>
      <c r="F226" s="732" t="s">
        <v>622</v>
      </c>
      <c r="G226" s="731" t="s">
        <v>634</v>
      </c>
      <c r="H226" s="731">
        <v>115379</v>
      </c>
      <c r="I226" s="731">
        <v>15379</v>
      </c>
      <c r="J226" s="731" t="s">
        <v>635</v>
      </c>
      <c r="K226" s="731" t="s">
        <v>637</v>
      </c>
      <c r="L226" s="734">
        <v>54.19</v>
      </c>
      <c r="M226" s="734">
        <v>2</v>
      </c>
      <c r="N226" s="735">
        <v>108.38</v>
      </c>
    </row>
    <row r="227" spans="1:14" ht="14.45" customHeight="1" x14ac:dyDescent="0.2">
      <c r="A227" s="729" t="s">
        <v>587</v>
      </c>
      <c r="B227" s="730" t="s">
        <v>588</v>
      </c>
      <c r="C227" s="731" t="s">
        <v>610</v>
      </c>
      <c r="D227" s="732" t="s">
        <v>611</v>
      </c>
      <c r="E227" s="733">
        <v>50113001</v>
      </c>
      <c r="F227" s="732" t="s">
        <v>622</v>
      </c>
      <c r="G227" s="731" t="s">
        <v>623</v>
      </c>
      <c r="H227" s="731">
        <v>201384</v>
      </c>
      <c r="I227" s="731">
        <v>201384</v>
      </c>
      <c r="J227" s="731" t="s">
        <v>640</v>
      </c>
      <c r="K227" s="731" t="s">
        <v>641</v>
      </c>
      <c r="L227" s="734">
        <v>1176.6000000000001</v>
      </c>
      <c r="M227" s="734">
        <v>3</v>
      </c>
      <c r="N227" s="735">
        <v>3529.8</v>
      </c>
    </row>
    <row r="228" spans="1:14" ht="14.45" customHeight="1" x14ac:dyDescent="0.2">
      <c r="A228" s="729" t="s">
        <v>587</v>
      </c>
      <c r="B228" s="730" t="s">
        <v>588</v>
      </c>
      <c r="C228" s="731" t="s">
        <v>610</v>
      </c>
      <c r="D228" s="732" t="s">
        <v>611</v>
      </c>
      <c r="E228" s="733">
        <v>50113001</v>
      </c>
      <c r="F228" s="732" t="s">
        <v>622</v>
      </c>
      <c r="G228" s="731" t="s">
        <v>623</v>
      </c>
      <c r="H228" s="731">
        <v>176954</v>
      </c>
      <c r="I228" s="731">
        <v>176954</v>
      </c>
      <c r="J228" s="731" t="s">
        <v>1028</v>
      </c>
      <c r="K228" s="731" t="s">
        <v>1029</v>
      </c>
      <c r="L228" s="734">
        <v>95.12</v>
      </c>
      <c r="M228" s="734">
        <v>1</v>
      </c>
      <c r="N228" s="735">
        <v>95.12</v>
      </c>
    </row>
    <row r="229" spans="1:14" ht="14.45" customHeight="1" x14ac:dyDescent="0.2">
      <c r="A229" s="729" t="s">
        <v>587</v>
      </c>
      <c r="B229" s="730" t="s">
        <v>588</v>
      </c>
      <c r="C229" s="731" t="s">
        <v>610</v>
      </c>
      <c r="D229" s="732" t="s">
        <v>611</v>
      </c>
      <c r="E229" s="733">
        <v>50113001</v>
      </c>
      <c r="F229" s="732" t="s">
        <v>622</v>
      </c>
      <c r="G229" s="731" t="s">
        <v>623</v>
      </c>
      <c r="H229" s="731">
        <v>167547</v>
      </c>
      <c r="I229" s="731">
        <v>67547</v>
      </c>
      <c r="J229" s="731" t="s">
        <v>1030</v>
      </c>
      <c r="K229" s="731" t="s">
        <v>1031</v>
      </c>
      <c r="L229" s="734">
        <v>47.08</v>
      </c>
      <c r="M229" s="734">
        <v>7</v>
      </c>
      <c r="N229" s="735">
        <v>329.56</v>
      </c>
    </row>
    <row r="230" spans="1:14" ht="14.45" customHeight="1" x14ac:dyDescent="0.2">
      <c r="A230" s="729" t="s">
        <v>587</v>
      </c>
      <c r="B230" s="730" t="s">
        <v>588</v>
      </c>
      <c r="C230" s="731" t="s">
        <v>610</v>
      </c>
      <c r="D230" s="732" t="s">
        <v>611</v>
      </c>
      <c r="E230" s="733">
        <v>50113001</v>
      </c>
      <c r="F230" s="732" t="s">
        <v>622</v>
      </c>
      <c r="G230" s="731" t="s">
        <v>623</v>
      </c>
      <c r="H230" s="731">
        <v>194916</v>
      </c>
      <c r="I230" s="731">
        <v>94916</v>
      </c>
      <c r="J230" s="731" t="s">
        <v>642</v>
      </c>
      <c r="K230" s="731" t="s">
        <v>643</v>
      </c>
      <c r="L230" s="734">
        <v>84.762727272727261</v>
      </c>
      <c r="M230" s="734">
        <v>77</v>
      </c>
      <c r="N230" s="735">
        <v>6526.73</v>
      </c>
    </row>
    <row r="231" spans="1:14" ht="14.45" customHeight="1" x14ac:dyDescent="0.2">
      <c r="A231" s="729" t="s">
        <v>587</v>
      </c>
      <c r="B231" s="730" t="s">
        <v>588</v>
      </c>
      <c r="C231" s="731" t="s">
        <v>610</v>
      </c>
      <c r="D231" s="732" t="s">
        <v>611</v>
      </c>
      <c r="E231" s="733">
        <v>50113001</v>
      </c>
      <c r="F231" s="732" t="s">
        <v>622</v>
      </c>
      <c r="G231" s="731" t="s">
        <v>623</v>
      </c>
      <c r="H231" s="731">
        <v>223855</v>
      </c>
      <c r="I231" s="731">
        <v>223855</v>
      </c>
      <c r="J231" s="731" t="s">
        <v>647</v>
      </c>
      <c r="K231" s="731" t="s">
        <v>648</v>
      </c>
      <c r="L231" s="734">
        <v>165</v>
      </c>
      <c r="M231" s="734">
        <v>61</v>
      </c>
      <c r="N231" s="735">
        <v>10065</v>
      </c>
    </row>
    <row r="232" spans="1:14" ht="14.45" customHeight="1" x14ac:dyDescent="0.2">
      <c r="A232" s="729" t="s">
        <v>587</v>
      </c>
      <c r="B232" s="730" t="s">
        <v>588</v>
      </c>
      <c r="C232" s="731" t="s">
        <v>610</v>
      </c>
      <c r="D232" s="732" t="s">
        <v>611</v>
      </c>
      <c r="E232" s="733">
        <v>50113001</v>
      </c>
      <c r="F232" s="732" t="s">
        <v>622</v>
      </c>
      <c r="G232" s="731" t="s">
        <v>623</v>
      </c>
      <c r="H232" s="731">
        <v>235897</v>
      </c>
      <c r="I232" s="731">
        <v>235897</v>
      </c>
      <c r="J232" s="731" t="s">
        <v>651</v>
      </c>
      <c r="K232" s="731" t="s">
        <v>652</v>
      </c>
      <c r="L232" s="734">
        <v>70.524999999999991</v>
      </c>
      <c r="M232" s="734">
        <v>6</v>
      </c>
      <c r="N232" s="735">
        <v>423.15</v>
      </c>
    </row>
    <row r="233" spans="1:14" ht="14.45" customHeight="1" x14ac:dyDescent="0.2">
      <c r="A233" s="729" t="s">
        <v>587</v>
      </c>
      <c r="B233" s="730" t="s">
        <v>588</v>
      </c>
      <c r="C233" s="731" t="s">
        <v>610</v>
      </c>
      <c r="D233" s="732" t="s">
        <v>611</v>
      </c>
      <c r="E233" s="733">
        <v>50113001</v>
      </c>
      <c r="F233" s="732" t="s">
        <v>622</v>
      </c>
      <c r="G233" s="731" t="s">
        <v>623</v>
      </c>
      <c r="H233" s="731">
        <v>196610</v>
      </c>
      <c r="I233" s="731">
        <v>96610</v>
      </c>
      <c r="J233" s="731" t="s">
        <v>655</v>
      </c>
      <c r="K233" s="731" t="s">
        <v>656</v>
      </c>
      <c r="L233" s="734">
        <v>51.739999999999995</v>
      </c>
      <c r="M233" s="734">
        <v>5</v>
      </c>
      <c r="N233" s="735">
        <v>258.7</v>
      </c>
    </row>
    <row r="234" spans="1:14" ht="14.45" customHeight="1" x14ac:dyDescent="0.2">
      <c r="A234" s="729" t="s">
        <v>587</v>
      </c>
      <c r="B234" s="730" t="s">
        <v>588</v>
      </c>
      <c r="C234" s="731" t="s">
        <v>610</v>
      </c>
      <c r="D234" s="732" t="s">
        <v>611</v>
      </c>
      <c r="E234" s="733">
        <v>50113001</v>
      </c>
      <c r="F234" s="732" t="s">
        <v>622</v>
      </c>
      <c r="G234" s="731" t="s">
        <v>623</v>
      </c>
      <c r="H234" s="731">
        <v>173312</v>
      </c>
      <c r="I234" s="731">
        <v>173312</v>
      </c>
      <c r="J234" s="731" t="s">
        <v>657</v>
      </c>
      <c r="K234" s="731" t="s">
        <v>1032</v>
      </c>
      <c r="L234" s="734">
        <v>218.79000000000002</v>
      </c>
      <c r="M234" s="734">
        <v>21.000000000000004</v>
      </c>
      <c r="N234" s="735">
        <v>4594.5900000000011</v>
      </c>
    </row>
    <row r="235" spans="1:14" ht="14.45" customHeight="1" x14ac:dyDescent="0.2">
      <c r="A235" s="729" t="s">
        <v>587</v>
      </c>
      <c r="B235" s="730" t="s">
        <v>588</v>
      </c>
      <c r="C235" s="731" t="s">
        <v>610</v>
      </c>
      <c r="D235" s="732" t="s">
        <v>611</v>
      </c>
      <c r="E235" s="733">
        <v>50113001</v>
      </c>
      <c r="F235" s="732" t="s">
        <v>622</v>
      </c>
      <c r="G235" s="731" t="s">
        <v>623</v>
      </c>
      <c r="H235" s="731">
        <v>173314</v>
      </c>
      <c r="I235" s="731">
        <v>173314</v>
      </c>
      <c r="J235" s="731" t="s">
        <v>657</v>
      </c>
      <c r="K235" s="731" t="s">
        <v>658</v>
      </c>
      <c r="L235" s="734">
        <v>207.57</v>
      </c>
      <c r="M235" s="734">
        <v>34</v>
      </c>
      <c r="N235" s="735">
        <v>7057.38</v>
      </c>
    </row>
    <row r="236" spans="1:14" ht="14.45" customHeight="1" x14ac:dyDescent="0.2">
      <c r="A236" s="729" t="s">
        <v>587</v>
      </c>
      <c r="B236" s="730" t="s">
        <v>588</v>
      </c>
      <c r="C236" s="731" t="s">
        <v>610</v>
      </c>
      <c r="D236" s="732" t="s">
        <v>611</v>
      </c>
      <c r="E236" s="733">
        <v>50113001</v>
      </c>
      <c r="F236" s="732" t="s">
        <v>622</v>
      </c>
      <c r="G236" s="731" t="s">
        <v>623</v>
      </c>
      <c r="H236" s="731">
        <v>173316</v>
      </c>
      <c r="I236" s="731">
        <v>173316</v>
      </c>
      <c r="J236" s="731" t="s">
        <v>659</v>
      </c>
      <c r="K236" s="731" t="s">
        <v>660</v>
      </c>
      <c r="L236" s="734">
        <v>503.68999999999994</v>
      </c>
      <c r="M236" s="734">
        <v>22</v>
      </c>
      <c r="N236" s="735">
        <v>11081.179999999998</v>
      </c>
    </row>
    <row r="237" spans="1:14" ht="14.45" customHeight="1" x14ac:dyDescent="0.2">
      <c r="A237" s="729" t="s">
        <v>587</v>
      </c>
      <c r="B237" s="730" t="s">
        <v>588</v>
      </c>
      <c r="C237" s="731" t="s">
        <v>610</v>
      </c>
      <c r="D237" s="732" t="s">
        <v>611</v>
      </c>
      <c r="E237" s="733">
        <v>50113001</v>
      </c>
      <c r="F237" s="732" t="s">
        <v>622</v>
      </c>
      <c r="G237" s="731" t="s">
        <v>623</v>
      </c>
      <c r="H237" s="731">
        <v>173321</v>
      </c>
      <c r="I237" s="731">
        <v>173321</v>
      </c>
      <c r="J237" s="731" t="s">
        <v>1033</v>
      </c>
      <c r="K237" s="731" t="s">
        <v>1034</v>
      </c>
      <c r="L237" s="734">
        <v>605.44000000000005</v>
      </c>
      <c r="M237" s="734">
        <v>1</v>
      </c>
      <c r="N237" s="735">
        <v>605.44000000000005</v>
      </c>
    </row>
    <row r="238" spans="1:14" ht="14.45" customHeight="1" x14ac:dyDescent="0.2">
      <c r="A238" s="729" t="s">
        <v>587</v>
      </c>
      <c r="B238" s="730" t="s">
        <v>588</v>
      </c>
      <c r="C238" s="731" t="s">
        <v>610</v>
      </c>
      <c r="D238" s="732" t="s">
        <v>611</v>
      </c>
      <c r="E238" s="733">
        <v>50113001</v>
      </c>
      <c r="F238" s="732" t="s">
        <v>622</v>
      </c>
      <c r="G238" s="731" t="s">
        <v>623</v>
      </c>
      <c r="H238" s="731">
        <v>169595</v>
      </c>
      <c r="I238" s="731">
        <v>69595</v>
      </c>
      <c r="J238" s="731" t="s">
        <v>1035</v>
      </c>
      <c r="K238" s="731" t="s">
        <v>1036</v>
      </c>
      <c r="L238" s="734">
        <v>612.61</v>
      </c>
      <c r="M238" s="734">
        <v>11</v>
      </c>
      <c r="N238" s="735">
        <v>6738.71</v>
      </c>
    </row>
    <row r="239" spans="1:14" ht="14.45" customHeight="1" x14ac:dyDescent="0.2">
      <c r="A239" s="729" t="s">
        <v>587</v>
      </c>
      <c r="B239" s="730" t="s">
        <v>588</v>
      </c>
      <c r="C239" s="731" t="s">
        <v>610</v>
      </c>
      <c r="D239" s="732" t="s">
        <v>611</v>
      </c>
      <c r="E239" s="733">
        <v>50113001</v>
      </c>
      <c r="F239" s="732" t="s">
        <v>622</v>
      </c>
      <c r="G239" s="731" t="s">
        <v>623</v>
      </c>
      <c r="H239" s="731">
        <v>173322</v>
      </c>
      <c r="I239" s="731">
        <v>173322</v>
      </c>
      <c r="J239" s="731" t="s">
        <v>1037</v>
      </c>
      <c r="K239" s="731" t="s">
        <v>1038</v>
      </c>
      <c r="L239" s="734">
        <v>803.6600000000002</v>
      </c>
      <c r="M239" s="734">
        <v>1</v>
      </c>
      <c r="N239" s="735">
        <v>803.6600000000002</v>
      </c>
    </row>
    <row r="240" spans="1:14" ht="14.45" customHeight="1" x14ac:dyDescent="0.2">
      <c r="A240" s="729" t="s">
        <v>587</v>
      </c>
      <c r="B240" s="730" t="s">
        <v>588</v>
      </c>
      <c r="C240" s="731" t="s">
        <v>610</v>
      </c>
      <c r="D240" s="732" t="s">
        <v>611</v>
      </c>
      <c r="E240" s="733">
        <v>50113001</v>
      </c>
      <c r="F240" s="732" t="s">
        <v>622</v>
      </c>
      <c r="G240" s="731" t="s">
        <v>623</v>
      </c>
      <c r="H240" s="731">
        <v>173396</v>
      </c>
      <c r="I240" s="731">
        <v>173396</v>
      </c>
      <c r="J240" s="731" t="s">
        <v>1039</v>
      </c>
      <c r="K240" s="731" t="s">
        <v>1040</v>
      </c>
      <c r="L240" s="734">
        <v>800.82</v>
      </c>
      <c r="M240" s="734">
        <v>2</v>
      </c>
      <c r="N240" s="735">
        <v>1601.64</v>
      </c>
    </row>
    <row r="241" spans="1:14" ht="14.45" customHeight="1" x14ac:dyDescent="0.2">
      <c r="A241" s="729" t="s">
        <v>587</v>
      </c>
      <c r="B241" s="730" t="s">
        <v>588</v>
      </c>
      <c r="C241" s="731" t="s">
        <v>610</v>
      </c>
      <c r="D241" s="732" t="s">
        <v>611</v>
      </c>
      <c r="E241" s="733">
        <v>50113001</v>
      </c>
      <c r="F241" s="732" t="s">
        <v>622</v>
      </c>
      <c r="G241" s="731" t="s">
        <v>623</v>
      </c>
      <c r="H241" s="731">
        <v>187822</v>
      </c>
      <c r="I241" s="731">
        <v>87822</v>
      </c>
      <c r="J241" s="731" t="s">
        <v>663</v>
      </c>
      <c r="K241" s="731" t="s">
        <v>664</v>
      </c>
      <c r="L241" s="734">
        <v>1322.4175</v>
      </c>
      <c r="M241" s="734">
        <v>4</v>
      </c>
      <c r="N241" s="735">
        <v>5289.67</v>
      </c>
    </row>
    <row r="242" spans="1:14" ht="14.45" customHeight="1" x14ac:dyDescent="0.2">
      <c r="A242" s="729" t="s">
        <v>587</v>
      </c>
      <c r="B242" s="730" t="s">
        <v>588</v>
      </c>
      <c r="C242" s="731" t="s">
        <v>610</v>
      </c>
      <c r="D242" s="732" t="s">
        <v>611</v>
      </c>
      <c r="E242" s="733">
        <v>50113001</v>
      </c>
      <c r="F242" s="732" t="s">
        <v>622</v>
      </c>
      <c r="G242" s="731" t="s">
        <v>623</v>
      </c>
      <c r="H242" s="731">
        <v>126409</v>
      </c>
      <c r="I242" s="731">
        <v>26409</v>
      </c>
      <c r="J242" s="731" t="s">
        <v>1041</v>
      </c>
      <c r="K242" s="731" t="s">
        <v>1042</v>
      </c>
      <c r="L242" s="734">
        <v>660.75</v>
      </c>
      <c r="M242" s="734">
        <v>1</v>
      </c>
      <c r="N242" s="735">
        <v>660.75</v>
      </c>
    </row>
    <row r="243" spans="1:14" ht="14.45" customHeight="1" x14ac:dyDescent="0.2">
      <c r="A243" s="729" t="s">
        <v>587</v>
      </c>
      <c r="B243" s="730" t="s">
        <v>588</v>
      </c>
      <c r="C243" s="731" t="s">
        <v>610</v>
      </c>
      <c r="D243" s="732" t="s">
        <v>611</v>
      </c>
      <c r="E243" s="733">
        <v>50113001</v>
      </c>
      <c r="F243" s="732" t="s">
        <v>622</v>
      </c>
      <c r="G243" s="731" t="s">
        <v>623</v>
      </c>
      <c r="H243" s="731">
        <v>243864</v>
      </c>
      <c r="I243" s="731">
        <v>243864</v>
      </c>
      <c r="J243" s="731" t="s">
        <v>1043</v>
      </c>
      <c r="K243" s="731" t="s">
        <v>1044</v>
      </c>
      <c r="L243" s="734">
        <v>65.650000000000006</v>
      </c>
      <c r="M243" s="734">
        <v>2</v>
      </c>
      <c r="N243" s="735">
        <v>131.30000000000001</v>
      </c>
    </row>
    <row r="244" spans="1:14" ht="14.45" customHeight="1" x14ac:dyDescent="0.2">
      <c r="A244" s="729" t="s">
        <v>587</v>
      </c>
      <c r="B244" s="730" t="s">
        <v>588</v>
      </c>
      <c r="C244" s="731" t="s">
        <v>610</v>
      </c>
      <c r="D244" s="732" t="s">
        <v>611</v>
      </c>
      <c r="E244" s="733">
        <v>50113001</v>
      </c>
      <c r="F244" s="732" t="s">
        <v>622</v>
      </c>
      <c r="G244" s="731" t="s">
        <v>623</v>
      </c>
      <c r="H244" s="731">
        <v>243863</v>
      </c>
      <c r="I244" s="731">
        <v>243863</v>
      </c>
      <c r="J244" s="731" t="s">
        <v>1043</v>
      </c>
      <c r="K244" s="731" t="s">
        <v>1045</v>
      </c>
      <c r="L244" s="734">
        <v>57.529999999999994</v>
      </c>
      <c r="M244" s="734">
        <v>1</v>
      </c>
      <c r="N244" s="735">
        <v>57.529999999999994</v>
      </c>
    </row>
    <row r="245" spans="1:14" ht="14.45" customHeight="1" x14ac:dyDescent="0.2">
      <c r="A245" s="729" t="s">
        <v>587</v>
      </c>
      <c r="B245" s="730" t="s">
        <v>588</v>
      </c>
      <c r="C245" s="731" t="s">
        <v>610</v>
      </c>
      <c r="D245" s="732" t="s">
        <v>611</v>
      </c>
      <c r="E245" s="733">
        <v>50113001</v>
      </c>
      <c r="F245" s="732" t="s">
        <v>622</v>
      </c>
      <c r="G245" s="731" t="s">
        <v>623</v>
      </c>
      <c r="H245" s="731">
        <v>112894</v>
      </c>
      <c r="I245" s="731">
        <v>12894</v>
      </c>
      <c r="J245" s="731" t="s">
        <v>1046</v>
      </c>
      <c r="K245" s="731" t="s">
        <v>1047</v>
      </c>
      <c r="L245" s="734">
        <v>60.51</v>
      </c>
      <c r="M245" s="734">
        <v>1</v>
      </c>
      <c r="N245" s="735">
        <v>60.51</v>
      </c>
    </row>
    <row r="246" spans="1:14" ht="14.45" customHeight="1" x14ac:dyDescent="0.2">
      <c r="A246" s="729" t="s">
        <v>587</v>
      </c>
      <c r="B246" s="730" t="s">
        <v>588</v>
      </c>
      <c r="C246" s="731" t="s">
        <v>610</v>
      </c>
      <c r="D246" s="732" t="s">
        <v>611</v>
      </c>
      <c r="E246" s="733">
        <v>50113001</v>
      </c>
      <c r="F246" s="732" t="s">
        <v>622</v>
      </c>
      <c r="G246" s="731" t="s">
        <v>623</v>
      </c>
      <c r="H246" s="731">
        <v>991568</v>
      </c>
      <c r="I246" s="731">
        <v>0</v>
      </c>
      <c r="J246" s="731" t="s">
        <v>673</v>
      </c>
      <c r="K246" s="731" t="s">
        <v>329</v>
      </c>
      <c r="L246" s="734">
        <v>242.81999999999994</v>
      </c>
      <c r="M246" s="734">
        <v>1</v>
      </c>
      <c r="N246" s="735">
        <v>242.81999999999994</v>
      </c>
    </row>
    <row r="247" spans="1:14" ht="14.45" customHeight="1" x14ac:dyDescent="0.2">
      <c r="A247" s="729" t="s">
        <v>587</v>
      </c>
      <c r="B247" s="730" t="s">
        <v>588</v>
      </c>
      <c r="C247" s="731" t="s">
        <v>610</v>
      </c>
      <c r="D247" s="732" t="s">
        <v>611</v>
      </c>
      <c r="E247" s="733">
        <v>50113001</v>
      </c>
      <c r="F247" s="732" t="s">
        <v>622</v>
      </c>
      <c r="G247" s="731" t="s">
        <v>623</v>
      </c>
      <c r="H247" s="731">
        <v>993603</v>
      </c>
      <c r="I247" s="731">
        <v>0</v>
      </c>
      <c r="J247" s="731" t="s">
        <v>674</v>
      </c>
      <c r="K247" s="731" t="s">
        <v>329</v>
      </c>
      <c r="L247" s="734">
        <v>238.03000000000003</v>
      </c>
      <c r="M247" s="734">
        <v>1</v>
      </c>
      <c r="N247" s="735">
        <v>238.03000000000003</v>
      </c>
    </row>
    <row r="248" spans="1:14" ht="14.45" customHeight="1" x14ac:dyDescent="0.2">
      <c r="A248" s="729" t="s">
        <v>587</v>
      </c>
      <c r="B248" s="730" t="s">
        <v>588</v>
      </c>
      <c r="C248" s="731" t="s">
        <v>610</v>
      </c>
      <c r="D248" s="732" t="s">
        <v>611</v>
      </c>
      <c r="E248" s="733">
        <v>50113001</v>
      </c>
      <c r="F248" s="732" t="s">
        <v>622</v>
      </c>
      <c r="G248" s="731" t="s">
        <v>634</v>
      </c>
      <c r="H248" s="731">
        <v>233600</v>
      </c>
      <c r="I248" s="731">
        <v>233600</v>
      </c>
      <c r="J248" s="731" t="s">
        <v>1048</v>
      </c>
      <c r="K248" s="731" t="s">
        <v>1049</v>
      </c>
      <c r="L248" s="734">
        <v>52.22000000000002</v>
      </c>
      <c r="M248" s="734">
        <v>3</v>
      </c>
      <c r="N248" s="735">
        <v>156.66000000000005</v>
      </c>
    </row>
    <row r="249" spans="1:14" ht="14.45" customHeight="1" x14ac:dyDescent="0.2">
      <c r="A249" s="729" t="s">
        <v>587</v>
      </c>
      <c r="B249" s="730" t="s">
        <v>588</v>
      </c>
      <c r="C249" s="731" t="s">
        <v>610</v>
      </c>
      <c r="D249" s="732" t="s">
        <v>611</v>
      </c>
      <c r="E249" s="733">
        <v>50113001</v>
      </c>
      <c r="F249" s="732" t="s">
        <v>622</v>
      </c>
      <c r="G249" s="731" t="s">
        <v>634</v>
      </c>
      <c r="H249" s="731">
        <v>233579</v>
      </c>
      <c r="I249" s="731">
        <v>233579</v>
      </c>
      <c r="J249" s="731" t="s">
        <v>677</v>
      </c>
      <c r="K249" s="731" t="s">
        <v>678</v>
      </c>
      <c r="L249" s="734">
        <v>26.110000000000003</v>
      </c>
      <c r="M249" s="734">
        <v>3</v>
      </c>
      <c r="N249" s="735">
        <v>78.330000000000013</v>
      </c>
    </row>
    <row r="250" spans="1:14" ht="14.45" customHeight="1" x14ac:dyDescent="0.2">
      <c r="A250" s="729" t="s">
        <v>587</v>
      </c>
      <c r="B250" s="730" t="s">
        <v>588</v>
      </c>
      <c r="C250" s="731" t="s">
        <v>610</v>
      </c>
      <c r="D250" s="732" t="s">
        <v>611</v>
      </c>
      <c r="E250" s="733">
        <v>50113001</v>
      </c>
      <c r="F250" s="732" t="s">
        <v>622</v>
      </c>
      <c r="G250" s="731" t="s">
        <v>623</v>
      </c>
      <c r="H250" s="731">
        <v>167939</v>
      </c>
      <c r="I250" s="731">
        <v>167939</v>
      </c>
      <c r="J250" s="731" t="s">
        <v>680</v>
      </c>
      <c r="K250" s="731" t="s">
        <v>681</v>
      </c>
      <c r="L250" s="734">
        <v>1623.42</v>
      </c>
      <c r="M250" s="734">
        <v>2</v>
      </c>
      <c r="N250" s="735">
        <v>3246.84</v>
      </c>
    </row>
    <row r="251" spans="1:14" ht="14.45" customHeight="1" x14ac:dyDescent="0.2">
      <c r="A251" s="729" t="s">
        <v>587</v>
      </c>
      <c r="B251" s="730" t="s">
        <v>588</v>
      </c>
      <c r="C251" s="731" t="s">
        <v>610</v>
      </c>
      <c r="D251" s="732" t="s">
        <v>611</v>
      </c>
      <c r="E251" s="733">
        <v>50113001</v>
      </c>
      <c r="F251" s="732" t="s">
        <v>622</v>
      </c>
      <c r="G251" s="731" t="s">
        <v>623</v>
      </c>
      <c r="H251" s="731">
        <v>159392</v>
      </c>
      <c r="I251" s="731">
        <v>59392</v>
      </c>
      <c r="J251" s="731" t="s">
        <v>1050</v>
      </c>
      <c r="K251" s="731" t="s">
        <v>1051</v>
      </c>
      <c r="L251" s="734">
        <v>84.04000000000002</v>
      </c>
      <c r="M251" s="734">
        <v>6</v>
      </c>
      <c r="N251" s="735">
        <v>504.24000000000012</v>
      </c>
    </row>
    <row r="252" spans="1:14" ht="14.45" customHeight="1" x14ac:dyDescent="0.2">
      <c r="A252" s="729" t="s">
        <v>587</v>
      </c>
      <c r="B252" s="730" t="s">
        <v>588</v>
      </c>
      <c r="C252" s="731" t="s">
        <v>610</v>
      </c>
      <c r="D252" s="732" t="s">
        <v>611</v>
      </c>
      <c r="E252" s="733">
        <v>50113001</v>
      </c>
      <c r="F252" s="732" t="s">
        <v>622</v>
      </c>
      <c r="G252" s="731" t="s">
        <v>623</v>
      </c>
      <c r="H252" s="731">
        <v>232999</v>
      </c>
      <c r="I252" s="731">
        <v>232999</v>
      </c>
      <c r="J252" s="731" t="s">
        <v>1052</v>
      </c>
      <c r="K252" s="731" t="s">
        <v>1053</v>
      </c>
      <c r="L252" s="734">
        <v>91.470000000000013</v>
      </c>
      <c r="M252" s="734">
        <v>2</v>
      </c>
      <c r="N252" s="735">
        <v>182.94000000000003</v>
      </c>
    </row>
    <row r="253" spans="1:14" ht="14.45" customHeight="1" x14ac:dyDescent="0.2">
      <c r="A253" s="729" t="s">
        <v>587</v>
      </c>
      <c r="B253" s="730" t="s">
        <v>588</v>
      </c>
      <c r="C253" s="731" t="s">
        <v>610</v>
      </c>
      <c r="D253" s="732" t="s">
        <v>611</v>
      </c>
      <c r="E253" s="733">
        <v>50113001</v>
      </c>
      <c r="F253" s="732" t="s">
        <v>622</v>
      </c>
      <c r="G253" s="731" t="s">
        <v>623</v>
      </c>
      <c r="H253" s="731">
        <v>100409</v>
      </c>
      <c r="I253" s="731">
        <v>409</v>
      </c>
      <c r="J253" s="731" t="s">
        <v>1054</v>
      </c>
      <c r="K253" s="731" t="s">
        <v>1055</v>
      </c>
      <c r="L253" s="734">
        <v>79.670000053306751</v>
      </c>
      <c r="M253" s="734">
        <v>330</v>
      </c>
      <c r="N253" s="735">
        <v>26291.100017591227</v>
      </c>
    </row>
    <row r="254" spans="1:14" ht="14.45" customHeight="1" x14ac:dyDescent="0.2">
      <c r="A254" s="729" t="s">
        <v>587</v>
      </c>
      <c r="B254" s="730" t="s">
        <v>588</v>
      </c>
      <c r="C254" s="731" t="s">
        <v>610</v>
      </c>
      <c r="D254" s="732" t="s">
        <v>611</v>
      </c>
      <c r="E254" s="733">
        <v>50113001</v>
      </c>
      <c r="F254" s="732" t="s">
        <v>622</v>
      </c>
      <c r="G254" s="731" t="s">
        <v>623</v>
      </c>
      <c r="H254" s="731">
        <v>137275</v>
      </c>
      <c r="I254" s="731">
        <v>137275</v>
      </c>
      <c r="J254" s="731" t="s">
        <v>1056</v>
      </c>
      <c r="K254" s="731" t="s">
        <v>1057</v>
      </c>
      <c r="L254" s="734">
        <v>1054.6500000000001</v>
      </c>
      <c r="M254" s="734">
        <v>1</v>
      </c>
      <c r="N254" s="735">
        <v>1054.6500000000001</v>
      </c>
    </row>
    <row r="255" spans="1:14" ht="14.45" customHeight="1" x14ac:dyDescent="0.2">
      <c r="A255" s="729" t="s">
        <v>587</v>
      </c>
      <c r="B255" s="730" t="s">
        <v>588</v>
      </c>
      <c r="C255" s="731" t="s">
        <v>610</v>
      </c>
      <c r="D255" s="732" t="s">
        <v>611</v>
      </c>
      <c r="E255" s="733">
        <v>50113001</v>
      </c>
      <c r="F255" s="732" t="s">
        <v>622</v>
      </c>
      <c r="G255" s="731" t="s">
        <v>623</v>
      </c>
      <c r="H255" s="731">
        <v>990585</v>
      </c>
      <c r="I255" s="731">
        <v>0</v>
      </c>
      <c r="J255" s="731" t="s">
        <v>1023</v>
      </c>
      <c r="K255" s="731" t="s">
        <v>329</v>
      </c>
      <c r="L255" s="734">
        <v>52.9</v>
      </c>
      <c r="M255" s="734">
        <v>1</v>
      </c>
      <c r="N255" s="735">
        <v>52.9</v>
      </c>
    </row>
    <row r="256" spans="1:14" ht="14.45" customHeight="1" x14ac:dyDescent="0.2">
      <c r="A256" s="729" t="s">
        <v>587</v>
      </c>
      <c r="B256" s="730" t="s">
        <v>588</v>
      </c>
      <c r="C256" s="731" t="s">
        <v>610</v>
      </c>
      <c r="D256" s="732" t="s">
        <v>611</v>
      </c>
      <c r="E256" s="733">
        <v>50113001</v>
      </c>
      <c r="F256" s="732" t="s">
        <v>622</v>
      </c>
      <c r="G256" s="731" t="s">
        <v>623</v>
      </c>
      <c r="H256" s="731">
        <v>102132</v>
      </c>
      <c r="I256" s="731">
        <v>2132</v>
      </c>
      <c r="J256" s="731" t="s">
        <v>1058</v>
      </c>
      <c r="K256" s="731" t="s">
        <v>1059</v>
      </c>
      <c r="L256" s="734">
        <v>153.30000000000004</v>
      </c>
      <c r="M256" s="734">
        <v>1</v>
      </c>
      <c r="N256" s="735">
        <v>153.30000000000004</v>
      </c>
    </row>
    <row r="257" spans="1:14" ht="14.45" customHeight="1" x14ac:dyDescent="0.2">
      <c r="A257" s="729" t="s">
        <v>587</v>
      </c>
      <c r="B257" s="730" t="s">
        <v>588</v>
      </c>
      <c r="C257" s="731" t="s">
        <v>610</v>
      </c>
      <c r="D257" s="732" t="s">
        <v>611</v>
      </c>
      <c r="E257" s="733">
        <v>50113001</v>
      </c>
      <c r="F257" s="732" t="s">
        <v>622</v>
      </c>
      <c r="G257" s="731" t="s">
        <v>623</v>
      </c>
      <c r="H257" s="731">
        <v>850390</v>
      </c>
      <c r="I257" s="731">
        <v>102600</v>
      </c>
      <c r="J257" s="731" t="s">
        <v>1060</v>
      </c>
      <c r="K257" s="731" t="s">
        <v>1061</v>
      </c>
      <c r="L257" s="734">
        <v>67.91</v>
      </c>
      <c r="M257" s="734">
        <v>1</v>
      </c>
      <c r="N257" s="735">
        <v>67.91</v>
      </c>
    </row>
    <row r="258" spans="1:14" ht="14.45" customHeight="1" x14ac:dyDescent="0.2">
      <c r="A258" s="729" t="s">
        <v>587</v>
      </c>
      <c r="B258" s="730" t="s">
        <v>588</v>
      </c>
      <c r="C258" s="731" t="s">
        <v>610</v>
      </c>
      <c r="D258" s="732" t="s">
        <v>611</v>
      </c>
      <c r="E258" s="733">
        <v>50113001</v>
      </c>
      <c r="F258" s="732" t="s">
        <v>622</v>
      </c>
      <c r="G258" s="731" t="s">
        <v>623</v>
      </c>
      <c r="H258" s="731">
        <v>843217</v>
      </c>
      <c r="I258" s="731">
        <v>9999999</v>
      </c>
      <c r="J258" s="731" t="s">
        <v>1062</v>
      </c>
      <c r="K258" s="731" t="s">
        <v>1063</v>
      </c>
      <c r="L258" s="734">
        <v>218.49</v>
      </c>
      <c r="M258" s="734">
        <v>5</v>
      </c>
      <c r="N258" s="735">
        <v>1092.45</v>
      </c>
    </row>
    <row r="259" spans="1:14" ht="14.45" customHeight="1" x14ac:dyDescent="0.2">
      <c r="A259" s="729" t="s">
        <v>587</v>
      </c>
      <c r="B259" s="730" t="s">
        <v>588</v>
      </c>
      <c r="C259" s="731" t="s">
        <v>610</v>
      </c>
      <c r="D259" s="732" t="s">
        <v>611</v>
      </c>
      <c r="E259" s="733">
        <v>50113001</v>
      </c>
      <c r="F259" s="732" t="s">
        <v>622</v>
      </c>
      <c r="G259" s="731" t="s">
        <v>623</v>
      </c>
      <c r="H259" s="731">
        <v>150660</v>
      </c>
      <c r="I259" s="731">
        <v>150660</v>
      </c>
      <c r="J259" s="731" t="s">
        <v>1064</v>
      </c>
      <c r="K259" s="731" t="s">
        <v>1065</v>
      </c>
      <c r="L259" s="734">
        <v>849.86</v>
      </c>
      <c r="M259" s="734">
        <v>28</v>
      </c>
      <c r="N259" s="735">
        <v>23796.080000000002</v>
      </c>
    </row>
    <row r="260" spans="1:14" ht="14.45" customHeight="1" x14ac:dyDescent="0.2">
      <c r="A260" s="729" t="s">
        <v>587</v>
      </c>
      <c r="B260" s="730" t="s">
        <v>588</v>
      </c>
      <c r="C260" s="731" t="s">
        <v>610</v>
      </c>
      <c r="D260" s="732" t="s">
        <v>611</v>
      </c>
      <c r="E260" s="733">
        <v>50113001</v>
      </c>
      <c r="F260" s="732" t="s">
        <v>622</v>
      </c>
      <c r="G260" s="731" t="s">
        <v>623</v>
      </c>
      <c r="H260" s="731">
        <v>230417</v>
      </c>
      <c r="I260" s="731">
        <v>230417</v>
      </c>
      <c r="J260" s="731" t="s">
        <v>694</v>
      </c>
      <c r="K260" s="731" t="s">
        <v>695</v>
      </c>
      <c r="L260" s="734">
        <v>54.13</v>
      </c>
      <c r="M260" s="734">
        <v>2</v>
      </c>
      <c r="N260" s="735">
        <v>108.26</v>
      </c>
    </row>
    <row r="261" spans="1:14" ht="14.45" customHeight="1" x14ac:dyDescent="0.2">
      <c r="A261" s="729" t="s">
        <v>587</v>
      </c>
      <c r="B261" s="730" t="s">
        <v>588</v>
      </c>
      <c r="C261" s="731" t="s">
        <v>610</v>
      </c>
      <c r="D261" s="732" t="s">
        <v>611</v>
      </c>
      <c r="E261" s="733">
        <v>50113001</v>
      </c>
      <c r="F261" s="732" t="s">
        <v>622</v>
      </c>
      <c r="G261" s="731" t="s">
        <v>623</v>
      </c>
      <c r="H261" s="731">
        <v>230415</v>
      </c>
      <c r="I261" s="731">
        <v>230415</v>
      </c>
      <c r="J261" s="731" t="s">
        <v>1066</v>
      </c>
      <c r="K261" s="731" t="s">
        <v>1067</v>
      </c>
      <c r="L261" s="734">
        <v>27.2</v>
      </c>
      <c r="M261" s="734">
        <v>1</v>
      </c>
      <c r="N261" s="735">
        <v>27.2</v>
      </c>
    </row>
    <row r="262" spans="1:14" ht="14.45" customHeight="1" x14ac:dyDescent="0.2">
      <c r="A262" s="729" t="s">
        <v>587</v>
      </c>
      <c r="B262" s="730" t="s">
        <v>588</v>
      </c>
      <c r="C262" s="731" t="s">
        <v>610</v>
      </c>
      <c r="D262" s="732" t="s">
        <v>611</v>
      </c>
      <c r="E262" s="733">
        <v>50113001</v>
      </c>
      <c r="F262" s="732" t="s">
        <v>622</v>
      </c>
      <c r="G262" s="731" t="s">
        <v>634</v>
      </c>
      <c r="H262" s="731">
        <v>214427</v>
      </c>
      <c r="I262" s="731">
        <v>214427</v>
      </c>
      <c r="J262" s="731" t="s">
        <v>708</v>
      </c>
      <c r="K262" s="731" t="s">
        <v>709</v>
      </c>
      <c r="L262" s="734">
        <v>16.557983606557375</v>
      </c>
      <c r="M262" s="734">
        <v>610</v>
      </c>
      <c r="N262" s="735">
        <v>10100.369999999999</v>
      </c>
    </row>
    <row r="263" spans="1:14" ht="14.45" customHeight="1" x14ac:dyDescent="0.2">
      <c r="A263" s="729" t="s">
        <v>587</v>
      </c>
      <c r="B263" s="730" t="s">
        <v>588</v>
      </c>
      <c r="C263" s="731" t="s">
        <v>610</v>
      </c>
      <c r="D263" s="732" t="s">
        <v>611</v>
      </c>
      <c r="E263" s="733">
        <v>50113001</v>
      </c>
      <c r="F263" s="732" t="s">
        <v>622</v>
      </c>
      <c r="G263" s="731" t="s">
        <v>634</v>
      </c>
      <c r="H263" s="731">
        <v>113767</v>
      </c>
      <c r="I263" s="731">
        <v>13767</v>
      </c>
      <c r="J263" s="731" t="s">
        <v>710</v>
      </c>
      <c r="K263" s="731" t="s">
        <v>1068</v>
      </c>
      <c r="L263" s="734">
        <v>44.83</v>
      </c>
      <c r="M263" s="734">
        <v>2</v>
      </c>
      <c r="N263" s="735">
        <v>89.66</v>
      </c>
    </row>
    <row r="264" spans="1:14" ht="14.45" customHeight="1" x14ac:dyDescent="0.2">
      <c r="A264" s="729" t="s">
        <v>587</v>
      </c>
      <c r="B264" s="730" t="s">
        <v>588</v>
      </c>
      <c r="C264" s="731" t="s">
        <v>610</v>
      </c>
      <c r="D264" s="732" t="s">
        <v>611</v>
      </c>
      <c r="E264" s="733">
        <v>50113001</v>
      </c>
      <c r="F264" s="732" t="s">
        <v>622</v>
      </c>
      <c r="G264" s="731" t="s">
        <v>623</v>
      </c>
      <c r="H264" s="731">
        <v>845813</v>
      </c>
      <c r="I264" s="731">
        <v>9999999</v>
      </c>
      <c r="J264" s="731" t="s">
        <v>714</v>
      </c>
      <c r="K264" s="731" t="s">
        <v>329</v>
      </c>
      <c r="L264" s="734">
        <v>171.68333333333331</v>
      </c>
      <c r="M264" s="734">
        <v>6</v>
      </c>
      <c r="N264" s="735">
        <v>1030.0999999999999</v>
      </c>
    </row>
    <row r="265" spans="1:14" ht="14.45" customHeight="1" x14ac:dyDescent="0.2">
      <c r="A265" s="729" t="s">
        <v>587</v>
      </c>
      <c r="B265" s="730" t="s">
        <v>588</v>
      </c>
      <c r="C265" s="731" t="s">
        <v>610</v>
      </c>
      <c r="D265" s="732" t="s">
        <v>611</v>
      </c>
      <c r="E265" s="733">
        <v>50113001</v>
      </c>
      <c r="F265" s="732" t="s">
        <v>622</v>
      </c>
      <c r="G265" s="731" t="s">
        <v>623</v>
      </c>
      <c r="H265" s="731">
        <v>193105</v>
      </c>
      <c r="I265" s="731">
        <v>93105</v>
      </c>
      <c r="J265" s="731" t="s">
        <v>715</v>
      </c>
      <c r="K265" s="731" t="s">
        <v>716</v>
      </c>
      <c r="L265" s="734">
        <v>205.34714285714284</v>
      </c>
      <c r="M265" s="734">
        <v>7</v>
      </c>
      <c r="N265" s="735">
        <v>1437.4299999999998</v>
      </c>
    </row>
    <row r="266" spans="1:14" ht="14.45" customHeight="1" x14ac:dyDescent="0.2">
      <c r="A266" s="729" t="s">
        <v>587</v>
      </c>
      <c r="B266" s="730" t="s">
        <v>588</v>
      </c>
      <c r="C266" s="731" t="s">
        <v>610</v>
      </c>
      <c r="D266" s="732" t="s">
        <v>611</v>
      </c>
      <c r="E266" s="733">
        <v>50113001</v>
      </c>
      <c r="F266" s="732" t="s">
        <v>622</v>
      </c>
      <c r="G266" s="731" t="s">
        <v>634</v>
      </c>
      <c r="H266" s="731">
        <v>192587</v>
      </c>
      <c r="I266" s="731">
        <v>92587</v>
      </c>
      <c r="J266" s="731" t="s">
        <v>1069</v>
      </c>
      <c r="K266" s="731" t="s">
        <v>1070</v>
      </c>
      <c r="L266" s="734">
        <v>58.47</v>
      </c>
      <c r="M266" s="734">
        <v>1</v>
      </c>
      <c r="N266" s="735">
        <v>58.47</v>
      </c>
    </row>
    <row r="267" spans="1:14" ht="14.45" customHeight="1" x14ac:dyDescent="0.2">
      <c r="A267" s="729" t="s">
        <v>587</v>
      </c>
      <c r="B267" s="730" t="s">
        <v>588</v>
      </c>
      <c r="C267" s="731" t="s">
        <v>610</v>
      </c>
      <c r="D267" s="732" t="s">
        <v>611</v>
      </c>
      <c r="E267" s="733">
        <v>50113001</v>
      </c>
      <c r="F267" s="732" t="s">
        <v>622</v>
      </c>
      <c r="G267" s="731" t="s">
        <v>634</v>
      </c>
      <c r="H267" s="731">
        <v>237626</v>
      </c>
      <c r="I267" s="731">
        <v>237626</v>
      </c>
      <c r="J267" s="731" t="s">
        <v>1071</v>
      </c>
      <c r="K267" s="731" t="s">
        <v>1072</v>
      </c>
      <c r="L267" s="734">
        <v>239.26383999999999</v>
      </c>
      <c r="M267" s="734">
        <v>125</v>
      </c>
      <c r="N267" s="735">
        <v>29907.98</v>
      </c>
    </row>
    <row r="268" spans="1:14" ht="14.45" customHeight="1" x14ac:dyDescent="0.2">
      <c r="A268" s="729" t="s">
        <v>587</v>
      </c>
      <c r="B268" s="730" t="s">
        <v>588</v>
      </c>
      <c r="C268" s="731" t="s">
        <v>610</v>
      </c>
      <c r="D268" s="732" t="s">
        <v>611</v>
      </c>
      <c r="E268" s="733">
        <v>50113001</v>
      </c>
      <c r="F268" s="732" t="s">
        <v>622</v>
      </c>
      <c r="G268" s="731" t="s">
        <v>634</v>
      </c>
      <c r="H268" s="731">
        <v>136755</v>
      </c>
      <c r="I268" s="731">
        <v>136755</v>
      </c>
      <c r="J268" s="731" t="s">
        <v>1073</v>
      </c>
      <c r="K268" s="731" t="s">
        <v>1074</v>
      </c>
      <c r="L268" s="734">
        <v>3974.5187499999997</v>
      </c>
      <c r="M268" s="734">
        <v>16</v>
      </c>
      <c r="N268" s="735">
        <v>63592.299999999996</v>
      </c>
    </row>
    <row r="269" spans="1:14" ht="14.45" customHeight="1" x14ac:dyDescent="0.2">
      <c r="A269" s="729" t="s">
        <v>587</v>
      </c>
      <c r="B269" s="730" t="s">
        <v>588</v>
      </c>
      <c r="C269" s="731" t="s">
        <v>610</v>
      </c>
      <c r="D269" s="732" t="s">
        <v>611</v>
      </c>
      <c r="E269" s="733">
        <v>50113001</v>
      </c>
      <c r="F269" s="732" t="s">
        <v>622</v>
      </c>
      <c r="G269" s="731" t="s">
        <v>623</v>
      </c>
      <c r="H269" s="731">
        <v>230423</v>
      </c>
      <c r="I269" s="731">
        <v>230423</v>
      </c>
      <c r="J269" s="731" t="s">
        <v>725</v>
      </c>
      <c r="K269" s="731" t="s">
        <v>727</v>
      </c>
      <c r="L269" s="734">
        <v>39.51</v>
      </c>
      <c r="M269" s="734">
        <v>1</v>
      </c>
      <c r="N269" s="735">
        <v>39.51</v>
      </c>
    </row>
    <row r="270" spans="1:14" ht="14.45" customHeight="1" x14ac:dyDescent="0.2">
      <c r="A270" s="729" t="s">
        <v>587</v>
      </c>
      <c r="B270" s="730" t="s">
        <v>588</v>
      </c>
      <c r="C270" s="731" t="s">
        <v>610</v>
      </c>
      <c r="D270" s="732" t="s">
        <v>611</v>
      </c>
      <c r="E270" s="733">
        <v>50113001</v>
      </c>
      <c r="F270" s="732" t="s">
        <v>622</v>
      </c>
      <c r="G270" s="731" t="s">
        <v>623</v>
      </c>
      <c r="H270" s="731">
        <v>230421</v>
      </c>
      <c r="I270" s="731">
        <v>230421</v>
      </c>
      <c r="J270" s="731" t="s">
        <v>725</v>
      </c>
      <c r="K270" s="731" t="s">
        <v>726</v>
      </c>
      <c r="L270" s="734">
        <v>76.546666666666667</v>
      </c>
      <c r="M270" s="734">
        <v>3</v>
      </c>
      <c r="N270" s="735">
        <v>229.64</v>
      </c>
    </row>
    <row r="271" spans="1:14" ht="14.45" customHeight="1" x14ac:dyDescent="0.2">
      <c r="A271" s="729" t="s">
        <v>587</v>
      </c>
      <c r="B271" s="730" t="s">
        <v>588</v>
      </c>
      <c r="C271" s="731" t="s">
        <v>610</v>
      </c>
      <c r="D271" s="732" t="s">
        <v>611</v>
      </c>
      <c r="E271" s="733">
        <v>50113001</v>
      </c>
      <c r="F271" s="732" t="s">
        <v>622</v>
      </c>
      <c r="G271" s="731" t="s">
        <v>623</v>
      </c>
      <c r="H271" s="731">
        <v>175632</v>
      </c>
      <c r="I271" s="731">
        <v>75632</v>
      </c>
      <c r="J271" s="731" t="s">
        <v>1075</v>
      </c>
      <c r="K271" s="731" t="s">
        <v>1076</v>
      </c>
      <c r="L271" s="734">
        <v>87.37</v>
      </c>
      <c r="M271" s="734">
        <v>4</v>
      </c>
      <c r="N271" s="735">
        <v>349.48</v>
      </c>
    </row>
    <row r="272" spans="1:14" ht="14.45" customHeight="1" x14ac:dyDescent="0.2">
      <c r="A272" s="729" t="s">
        <v>587</v>
      </c>
      <c r="B272" s="730" t="s">
        <v>588</v>
      </c>
      <c r="C272" s="731" t="s">
        <v>610</v>
      </c>
      <c r="D272" s="732" t="s">
        <v>611</v>
      </c>
      <c r="E272" s="733">
        <v>50113001</v>
      </c>
      <c r="F272" s="732" t="s">
        <v>622</v>
      </c>
      <c r="G272" s="731" t="s">
        <v>623</v>
      </c>
      <c r="H272" s="731">
        <v>846346</v>
      </c>
      <c r="I272" s="731">
        <v>119672</v>
      </c>
      <c r="J272" s="731" t="s">
        <v>728</v>
      </c>
      <c r="K272" s="731" t="s">
        <v>729</v>
      </c>
      <c r="L272" s="734">
        <v>120.95999999999995</v>
      </c>
      <c r="M272" s="734">
        <v>1</v>
      </c>
      <c r="N272" s="735">
        <v>120.95999999999995</v>
      </c>
    </row>
    <row r="273" spans="1:14" ht="14.45" customHeight="1" x14ac:dyDescent="0.2">
      <c r="A273" s="729" t="s">
        <v>587</v>
      </c>
      <c r="B273" s="730" t="s">
        <v>588</v>
      </c>
      <c r="C273" s="731" t="s">
        <v>610</v>
      </c>
      <c r="D273" s="732" t="s">
        <v>611</v>
      </c>
      <c r="E273" s="733">
        <v>50113001</v>
      </c>
      <c r="F273" s="732" t="s">
        <v>622</v>
      </c>
      <c r="G273" s="731" t="s">
        <v>623</v>
      </c>
      <c r="H273" s="731">
        <v>117011</v>
      </c>
      <c r="I273" s="731">
        <v>17011</v>
      </c>
      <c r="J273" s="731" t="s">
        <v>730</v>
      </c>
      <c r="K273" s="731" t="s">
        <v>731</v>
      </c>
      <c r="L273" s="734">
        <v>144.87000000000003</v>
      </c>
      <c r="M273" s="734">
        <v>28</v>
      </c>
      <c r="N273" s="735">
        <v>4056.3600000000006</v>
      </c>
    </row>
    <row r="274" spans="1:14" ht="14.45" customHeight="1" x14ac:dyDescent="0.2">
      <c r="A274" s="729" t="s">
        <v>587</v>
      </c>
      <c r="B274" s="730" t="s">
        <v>588</v>
      </c>
      <c r="C274" s="731" t="s">
        <v>610</v>
      </c>
      <c r="D274" s="732" t="s">
        <v>611</v>
      </c>
      <c r="E274" s="733">
        <v>50113001</v>
      </c>
      <c r="F274" s="732" t="s">
        <v>622</v>
      </c>
      <c r="G274" s="731" t="s">
        <v>623</v>
      </c>
      <c r="H274" s="731">
        <v>241672</v>
      </c>
      <c r="I274" s="731">
        <v>241672</v>
      </c>
      <c r="J274" s="731" t="s">
        <v>734</v>
      </c>
      <c r="K274" s="731" t="s">
        <v>735</v>
      </c>
      <c r="L274" s="734">
        <v>104.28500000000001</v>
      </c>
      <c r="M274" s="734">
        <v>60</v>
      </c>
      <c r="N274" s="735">
        <v>6257.1</v>
      </c>
    </row>
    <row r="275" spans="1:14" ht="14.45" customHeight="1" x14ac:dyDescent="0.2">
      <c r="A275" s="729" t="s">
        <v>587</v>
      </c>
      <c r="B275" s="730" t="s">
        <v>588</v>
      </c>
      <c r="C275" s="731" t="s">
        <v>610</v>
      </c>
      <c r="D275" s="732" t="s">
        <v>611</v>
      </c>
      <c r="E275" s="733">
        <v>50113001</v>
      </c>
      <c r="F275" s="732" t="s">
        <v>622</v>
      </c>
      <c r="G275" s="731" t="s">
        <v>623</v>
      </c>
      <c r="H275" s="731">
        <v>104071</v>
      </c>
      <c r="I275" s="731">
        <v>4071</v>
      </c>
      <c r="J275" s="731" t="s">
        <v>1077</v>
      </c>
      <c r="K275" s="731" t="s">
        <v>1078</v>
      </c>
      <c r="L275" s="734">
        <v>222.83666666666667</v>
      </c>
      <c r="M275" s="734">
        <v>3</v>
      </c>
      <c r="N275" s="735">
        <v>668.51</v>
      </c>
    </row>
    <row r="276" spans="1:14" ht="14.45" customHeight="1" x14ac:dyDescent="0.2">
      <c r="A276" s="729" t="s">
        <v>587</v>
      </c>
      <c r="B276" s="730" t="s">
        <v>588</v>
      </c>
      <c r="C276" s="731" t="s">
        <v>610</v>
      </c>
      <c r="D276" s="732" t="s">
        <v>611</v>
      </c>
      <c r="E276" s="733">
        <v>50113001</v>
      </c>
      <c r="F276" s="732" t="s">
        <v>622</v>
      </c>
      <c r="G276" s="731" t="s">
        <v>623</v>
      </c>
      <c r="H276" s="731">
        <v>846599</v>
      </c>
      <c r="I276" s="731">
        <v>107754</v>
      </c>
      <c r="J276" s="731" t="s">
        <v>1079</v>
      </c>
      <c r="K276" s="731" t="s">
        <v>329</v>
      </c>
      <c r="L276" s="734">
        <v>131.10999999999999</v>
      </c>
      <c r="M276" s="734">
        <v>73</v>
      </c>
      <c r="N276" s="735">
        <v>9571.0299999999988</v>
      </c>
    </row>
    <row r="277" spans="1:14" ht="14.45" customHeight="1" x14ac:dyDescent="0.2">
      <c r="A277" s="729" t="s">
        <v>587</v>
      </c>
      <c r="B277" s="730" t="s">
        <v>588</v>
      </c>
      <c r="C277" s="731" t="s">
        <v>610</v>
      </c>
      <c r="D277" s="732" t="s">
        <v>611</v>
      </c>
      <c r="E277" s="733">
        <v>50113001</v>
      </c>
      <c r="F277" s="732" t="s">
        <v>622</v>
      </c>
      <c r="G277" s="731" t="s">
        <v>623</v>
      </c>
      <c r="H277" s="731">
        <v>101328</v>
      </c>
      <c r="I277" s="731">
        <v>1328</v>
      </c>
      <c r="J277" s="731" t="s">
        <v>736</v>
      </c>
      <c r="K277" s="731" t="s">
        <v>737</v>
      </c>
      <c r="L277" s="734">
        <v>126.63999999999999</v>
      </c>
      <c r="M277" s="734">
        <v>2</v>
      </c>
      <c r="N277" s="735">
        <v>253.27999999999997</v>
      </c>
    </row>
    <row r="278" spans="1:14" ht="14.45" customHeight="1" x14ac:dyDescent="0.2">
      <c r="A278" s="729" t="s">
        <v>587</v>
      </c>
      <c r="B278" s="730" t="s">
        <v>588</v>
      </c>
      <c r="C278" s="731" t="s">
        <v>610</v>
      </c>
      <c r="D278" s="732" t="s">
        <v>611</v>
      </c>
      <c r="E278" s="733">
        <v>50113001</v>
      </c>
      <c r="F278" s="732" t="s">
        <v>622</v>
      </c>
      <c r="G278" s="731" t="s">
        <v>623</v>
      </c>
      <c r="H278" s="731">
        <v>226523</v>
      </c>
      <c r="I278" s="731">
        <v>226523</v>
      </c>
      <c r="J278" s="731" t="s">
        <v>738</v>
      </c>
      <c r="K278" s="731" t="s">
        <v>1080</v>
      </c>
      <c r="L278" s="734">
        <v>51.96</v>
      </c>
      <c r="M278" s="734">
        <v>3</v>
      </c>
      <c r="N278" s="735">
        <v>155.88</v>
      </c>
    </row>
    <row r="279" spans="1:14" ht="14.45" customHeight="1" x14ac:dyDescent="0.2">
      <c r="A279" s="729" t="s">
        <v>587</v>
      </c>
      <c r="B279" s="730" t="s">
        <v>588</v>
      </c>
      <c r="C279" s="731" t="s">
        <v>610</v>
      </c>
      <c r="D279" s="732" t="s">
        <v>611</v>
      </c>
      <c r="E279" s="733">
        <v>50113001</v>
      </c>
      <c r="F279" s="732" t="s">
        <v>622</v>
      </c>
      <c r="G279" s="731" t="s">
        <v>623</v>
      </c>
      <c r="H279" s="731">
        <v>920200</v>
      </c>
      <c r="I279" s="731">
        <v>15877</v>
      </c>
      <c r="J279" s="731" t="s">
        <v>1081</v>
      </c>
      <c r="K279" s="731" t="s">
        <v>329</v>
      </c>
      <c r="L279" s="734">
        <v>252.97800000000001</v>
      </c>
      <c r="M279" s="734">
        <v>9</v>
      </c>
      <c r="N279" s="735">
        <v>2276.8020000000001</v>
      </c>
    </row>
    <row r="280" spans="1:14" ht="14.45" customHeight="1" x14ac:dyDescent="0.2">
      <c r="A280" s="729" t="s">
        <v>587</v>
      </c>
      <c r="B280" s="730" t="s">
        <v>588</v>
      </c>
      <c r="C280" s="731" t="s">
        <v>610</v>
      </c>
      <c r="D280" s="732" t="s">
        <v>611</v>
      </c>
      <c r="E280" s="733">
        <v>50113001</v>
      </c>
      <c r="F280" s="732" t="s">
        <v>622</v>
      </c>
      <c r="G280" s="731" t="s">
        <v>623</v>
      </c>
      <c r="H280" s="731">
        <v>905097</v>
      </c>
      <c r="I280" s="731">
        <v>158767</v>
      </c>
      <c r="J280" s="731" t="s">
        <v>1082</v>
      </c>
      <c r="K280" s="731" t="s">
        <v>1083</v>
      </c>
      <c r="L280" s="734">
        <v>167.42</v>
      </c>
      <c r="M280" s="734">
        <v>6</v>
      </c>
      <c r="N280" s="735">
        <v>1004.52</v>
      </c>
    </row>
    <row r="281" spans="1:14" ht="14.45" customHeight="1" x14ac:dyDescent="0.2">
      <c r="A281" s="729" t="s">
        <v>587</v>
      </c>
      <c r="B281" s="730" t="s">
        <v>588</v>
      </c>
      <c r="C281" s="731" t="s">
        <v>610</v>
      </c>
      <c r="D281" s="732" t="s">
        <v>611</v>
      </c>
      <c r="E281" s="733">
        <v>50113001</v>
      </c>
      <c r="F281" s="732" t="s">
        <v>622</v>
      </c>
      <c r="G281" s="731" t="s">
        <v>623</v>
      </c>
      <c r="H281" s="731">
        <v>183272</v>
      </c>
      <c r="I281" s="731">
        <v>215478</v>
      </c>
      <c r="J281" s="731" t="s">
        <v>1084</v>
      </c>
      <c r="K281" s="731" t="s">
        <v>1085</v>
      </c>
      <c r="L281" s="734">
        <v>161.56000000000003</v>
      </c>
      <c r="M281" s="734">
        <v>1</v>
      </c>
      <c r="N281" s="735">
        <v>161.56000000000003</v>
      </c>
    </row>
    <row r="282" spans="1:14" ht="14.45" customHeight="1" x14ac:dyDescent="0.2">
      <c r="A282" s="729" t="s">
        <v>587</v>
      </c>
      <c r="B282" s="730" t="s">
        <v>588</v>
      </c>
      <c r="C282" s="731" t="s">
        <v>610</v>
      </c>
      <c r="D282" s="732" t="s">
        <v>611</v>
      </c>
      <c r="E282" s="733">
        <v>50113001</v>
      </c>
      <c r="F282" s="732" t="s">
        <v>622</v>
      </c>
      <c r="G282" s="731" t="s">
        <v>623</v>
      </c>
      <c r="H282" s="731">
        <v>54150</v>
      </c>
      <c r="I282" s="731">
        <v>54150</v>
      </c>
      <c r="J282" s="731" t="s">
        <v>1086</v>
      </c>
      <c r="K282" s="731" t="s">
        <v>1087</v>
      </c>
      <c r="L282" s="734">
        <v>98.81</v>
      </c>
      <c r="M282" s="734">
        <v>4</v>
      </c>
      <c r="N282" s="735">
        <v>395.24</v>
      </c>
    </row>
    <row r="283" spans="1:14" ht="14.45" customHeight="1" x14ac:dyDescent="0.2">
      <c r="A283" s="729" t="s">
        <v>587</v>
      </c>
      <c r="B283" s="730" t="s">
        <v>588</v>
      </c>
      <c r="C283" s="731" t="s">
        <v>610</v>
      </c>
      <c r="D283" s="732" t="s">
        <v>611</v>
      </c>
      <c r="E283" s="733">
        <v>50113001</v>
      </c>
      <c r="F283" s="732" t="s">
        <v>622</v>
      </c>
      <c r="G283" s="731" t="s">
        <v>623</v>
      </c>
      <c r="H283" s="731">
        <v>199680</v>
      </c>
      <c r="I283" s="731">
        <v>199680</v>
      </c>
      <c r="J283" s="731" t="s">
        <v>750</v>
      </c>
      <c r="K283" s="731" t="s">
        <v>751</v>
      </c>
      <c r="L283" s="734">
        <v>362.46000000000004</v>
      </c>
      <c r="M283" s="734">
        <v>2</v>
      </c>
      <c r="N283" s="735">
        <v>724.92000000000007</v>
      </c>
    </row>
    <row r="284" spans="1:14" ht="14.45" customHeight="1" x14ac:dyDescent="0.2">
      <c r="A284" s="729" t="s">
        <v>587</v>
      </c>
      <c r="B284" s="730" t="s">
        <v>588</v>
      </c>
      <c r="C284" s="731" t="s">
        <v>610</v>
      </c>
      <c r="D284" s="732" t="s">
        <v>611</v>
      </c>
      <c r="E284" s="733">
        <v>50113001</v>
      </c>
      <c r="F284" s="732" t="s">
        <v>622</v>
      </c>
      <c r="G284" s="731" t="s">
        <v>623</v>
      </c>
      <c r="H284" s="731">
        <v>186159</v>
      </c>
      <c r="I284" s="731">
        <v>186159</v>
      </c>
      <c r="J284" s="731" t="s">
        <v>1088</v>
      </c>
      <c r="K284" s="731" t="s">
        <v>1089</v>
      </c>
      <c r="L284" s="734">
        <v>50.789999999999992</v>
      </c>
      <c r="M284" s="734">
        <v>1</v>
      </c>
      <c r="N284" s="735">
        <v>50.789999999999992</v>
      </c>
    </row>
    <row r="285" spans="1:14" ht="14.45" customHeight="1" x14ac:dyDescent="0.2">
      <c r="A285" s="729" t="s">
        <v>587</v>
      </c>
      <c r="B285" s="730" t="s">
        <v>588</v>
      </c>
      <c r="C285" s="731" t="s">
        <v>610</v>
      </c>
      <c r="D285" s="732" t="s">
        <v>611</v>
      </c>
      <c r="E285" s="733">
        <v>50113001</v>
      </c>
      <c r="F285" s="732" t="s">
        <v>622</v>
      </c>
      <c r="G285" s="731" t="s">
        <v>634</v>
      </c>
      <c r="H285" s="731">
        <v>243135</v>
      </c>
      <c r="I285" s="731">
        <v>243135</v>
      </c>
      <c r="J285" s="731" t="s">
        <v>1090</v>
      </c>
      <c r="K285" s="731" t="s">
        <v>1091</v>
      </c>
      <c r="L285" s="734">
        <v>99.259999999999991</v>
      </c>
      <c r="M285" s="734">
        <v>1</v>
      </c>
      <c r="N285" s="735">
        <v>99.259999999999991</v>
      </c>
    </row>
    <row r="286" spans="1:14" ht="14.45" customHeight="1" x14ac:dyDescent="0.2">
      <c r="A286" s="729" t="s">
        <v>587</v>
      </c>
      <c r="B286" s="730" t="s">
        <v>588</v>
      </c>
      <c r="C286" s="731" t="s">
        <v>610</v>
      </c>
      <c r="D286" s="732" t="s">
        <v>611</v>
      </c>
      <c r="E286" s="733">
        <v>50113001</v>
      </c>
      <c r="F286" s="732" t="s">
        <v>622</v>
      </c>
      <c r="G286" s="731" t="s">
        <v>623</v>
      </c>
      <c r="H286" s="731">
        <v>189178</v>
      </c>
      <c r="I286" s="731">
        <v>189178</v>
      </c>
      <c r="J286" s="731" t="s">
        <v>762</v>
      </c>
      <c r="K286" s="731" t="s">
        <v>763</v>
      </c>
      <c r="L286" s="734">
        <v>92.59999999999998</v>
      </c>
      <c r="M286" s="734">
        <v>1</v>
      </c>
      <c r="N286" s="735">
        <v>92.59999999999998</v>
      </c>
    </row>
    <row r="287" spans="1:14" ht="14.45" customHeight="1" x14ac:dyDescent="0.2">
      <c r="A287" s="729" t="s">
        <v>587</v>
      </c>
      <c r="B287" s="730" t="s">
        <v>588</v>
      </c>
      <c r="C287" s="731" t="s">
        <v>610</v>
      </c>
      <c r="D287" s="732" t="s">
        <v>611</v>
      </c>
      <c r="E287" s="733">
        <v>50113001</v>
      </c>
      <c r="F287" s="732" t="s">
        <v>622</v>
      </c>
      <c r="G287" s="731" t="s">
        <v>623</v>
      </c>
      <c r="H287" s="731">
        <v>229132</v>
      </c>
      <c r="I287" s="731">
        <v>229132</v>
      </c>
      <c r="J287" s="731" t="s">
        <v>1092</v>
      </c>
      <c r="K287" s="731" t="s">
        <v>1093</v>
      </c>
      <c r="L287" s="734">
        <v>90.3</v>
      </c>
      <c r="M287" s="734">
        <v>3</v>
      </c>
      <c r="N287" s="735">
        <v>270.89999999999998</v>
      </c>
    </row>
    <row r="288" spans="1:14" ht="14.45" customHeight="1" x14ac:dyDescent="0.2">
      <c r="A288" s="729" t="s">
        <v>587</v>
      </c>
      <c r="B288" s="730" t="s">
        <v>588</v>
      </c>
      <c r="C288" s="731" t="s">
        <v>610</v>
      </c>
      <c r="D288" s="732" t="s">
        <v>611</v>
      </c>
      <c r="E288" s="733">
        <v>50113001</v>
      </c>
      <c r="F288" s="732" t="s">
        <v>622</v>
      </c>
      <c r="G288" s="731" t="s">
        <v>634</v>
      </c>
      <c r="H288" s="731">
        <v>213487</v>
      </c>
      <c r="I288" s="731">
        <v>213487</v>
      </c>
      <c r="J288" s="731" t="s">
        <v>772</v>
      </c>
      <c r="K288" s="731" t="s">
        <v>773</v>
      </c>
      <c r="L288" s="734">
        <v>290.27872727272728</v>
      </c>
      <c r="M288" s="734">
        <v>55</v>
      </c>
      <c r="N288" s="735">
        <v>15965.33</v>
      </c>
    </row>
    <row r="289" spans="1:14" ht="14.45" customHeight="1" x14ac:dyDescent="0.2">
      <c r="A289" s="729" t="s">
        <v>587</v>
      </c>
      <c r="B289" s="730" t="s">
        <v>588</v>
      </c>
      <c r="C289" s="731" t="s">
        <v>610</v>
      </c>
      <c r="D289" s="732" t="s">
        <v>611</v>
      </c>
      <c r="E289" s="733">
        <v>50113001</v>
      </c>
      <c r="F289" s="732" t="s">
        <v>622</v>
      </c>
      <c r="G289" s="731" t="s">
        <v>634</v>
      </c>
      <c r="H289" s="731">
        <v>213489</v>
      </c>
      <c r="I289" s="731">
        <v>213489</v>
      </c>
      <c r="J289" s="731" t="s">
        <v>772</v>
      </c>
      <c r="K289" s="731" t="s">
        <v>776</v>
      </c>
      <c r="L289" s="734">
        <v>624.25</v>
      </c>
      <c r="M289" s="734">
        <v>7</v>
      </c>
      <c r="N289" s="735">
        <v>4369.75</v>
      </c>
    </row>
    <row r="290" spans="1:14" ht="14.45" customHeight="1" x14ac:dyDescent="0.2">
      <c r="A290" s="729" t="s">
        <v>587</v>
      </c>
      <c r="B290" s="730" t="s">
        <v>588</v>
      </c>
      <c r="C290" s="731" t="s">
        <v>610</v>
      </c>
      <c r="D290" s="732" t="s">
        <v>611</v>
      </c>
      <c r="E290" s="733">
        <v>50113001</v>
      </c>
      <c r="F290" s="732" t="s">
        <v>622</v>
      </c>
      <c r="G290" s="731" t="s">
        <v>634</v>
      </c>
      <c r="H290" s="731">
        <v>213494</v>
      </c>
      <c r="I290" s="731">
        <v>213494</v>
      </c>
      <c r="J290" s="731" t="s">
        <v>772</v>
      </c>
      <c r="K290" s="731" t="s">
        <v>777</v>
      </c>
      <c r="L290" s="734">
        <v>408.86999999999995</v>
      </c>
      <c r="M290" s="734">
        <v>32</v>
      </c>
      <c r="N290" s="735">
        <v>13083.839999999998</v>
      </c>
    </row>
    <row r="291" spans="1:14" ht="14.45" customHeight="1" x14ac:dyDescent="0.2">
      <c r="A291" s="729" t="s">
        <v>587</v>
      </c>
      <c r="B291" s="730" t="s">
        <v>588</v>
      </c>
      <c r="C291" s="731" t="s">
        <v>610</v>
      </c>
      <c r="D291" s="732" t="s">
        <v>611</v>
      </c>
      <c r="E291" s="733">
        <v>50113001</v>
      </c>
      <c r="F291" s="732" t="s">
        <v>622</v>
      </c>
      <c r="G291" s="731" t="s">
        <v>634</v>
      </c>
      <c r="H291" s="731">
        <v>213485</v>
      </c>
      <c r="I291" s="731">
        <v>213485</v>
      </c>
      <c r="J291" s="731" t="s">
        <v>772</v>
      </c>
      <c r="K291" s="731" t="s">
        <v>775</v>
      </c>
      <c r="L291" s="734">
        <v>721.16</v>
      </c>
      <c r="M291" s="734">
        <v>2</v>
      </c>
      <c r="N291" s="735">
        <v>1442.32</v>
      </c>
    </row>
    <row r="292" spans="1:14" ht="14.45" customHeight="1" x14ac:dyDescent="0.2">
      <c r="A292" s="729" t="s">
        <v>587</v>
      </c>
      <c r="B292" s="730" t="s">
        <v>588</v>
      </c>
      <c r="C292" s="731" t="s">
        <v>610</v>
      </c>
      <c r="D292" s="732" t="s">
        <v>611</v>
      </c>
      <c r="E292" s="733">
        <v>50113001</v>
      </c>
      <c r="F292" s="732" t="s">
        <v>622</v>
      </c>
      <c r="G292" s="731" t="s">
        <v>634</v>
      </c>
      <c r="H292" s="731">
        <v>156804</v>
      </c>
      <c r="I292" s="731">
        <v>56804</v>
      </c>
      <c r="J292" s="731" t="s">
        <v>780</v>
      </c>
      <c r="K292" s="731" t="s">
        <v>1094</v>
      </c>
      <c r="L292" s="734">
        <v>31.61000000000001</v>
      </c>
      <c r="M292" s="734">
        <v>1</v>
      </c>
      <c r="N292" s="735">
        <v>31.61000000000001</v>
      </c>
    </row>
    <row r="293" spans="1:14" ht="14.45" customHeight="1" x14ac:dyDescent="0.2">
      <c r="A293" s="729" t="s">
        <v>587</v>
      </c>
      <c r="B293" s="730" t="s">
        <v>588</v>
      </c>
      <c r="C293" s="731" t="s">
        <v>610</v>
      </c>
      <c r="D293" s="732" t="s">
        <v>611</v>
      </c>
      <c r="E293" s="733">
        <v>50113001</v>
      </c>
      <c r="F293" s="732" t="s">
        <v>622</v>
      </c>
      <c r="G293" s="731" t="s">
        <v>634</v>
      </c>
      <c r="H293" s="731">
        <v>239807</v>
      </c>
      <c r="I293" s="731">
        <v>239807</v>
      </c>
      <c r="J293" s="731" t="s">
        <v>1095</v>
      </c>
      <c r="K293" s="731" t="s">
        <v>1096</v>
      </c>
      <c r="L293" s="734">
        <v>40.389999999999993</v>
      </c>
      <c r="M293" s="734">
        <v>15</v>
      </c>
      <c r="N293" s="735">
        <v>605.84999999999991</v>
      </c>
    </row>
    <row r="294" spans="1:14" ht="14.45" customHeight="1" x14ac:dyDescent="0.2">
      <c r="A294" s="729" t="s">
        <v>587</v>
      </c>
      <c r="B294" s="730" t="s">
        <v>588</v>
      </c>
      <c r="C294" s="731" t="s">
        <v>610</v>
      </c>
      <c r="D294" s="732" t="s">
        <v>611</v>
      </c>
      <c r="E294" s="733">
        <v>50113001</v>
      </c>
      <c r="F294" s="732" t="s">
        <v>622</v>
      </c>
      <c r="G294" s="731" t="s">
        <v>623</v>
      </c>
      <c r="H294" s="731">
        <v>243407</v>
      </c>
      <c r="I294" s="731">
        <v>243407</v>
      </c>
      <c r="J294" s="731" t="s">
        <v>782</v>
      </c>
      <c r="K294" s="731" t="s">
        <v>783</v>
      </c>
      <c r="L294" s="734">
        <v>246.7700000000001</v>
      </c>
      <c r="M294" s="734">
        <v>75</v>
      </c>
      <c r="N294" s="735">
        <v>18507.750000000007</v>
      </c>
    </row>
    <row r="295" spans="1:14" ht="14.45" customHeight="1" x14ac:dyDescent="0.2">
      <c r="A295" s="729" t="s">
        <v>587</v>
      </c>
      <c r="B295" s="730" t="s">
        <v>588</v>
      </c>
      <c r="C295" s="731" t="s">
        <v>610</v>
      </c>
      <c r="D295" s="732" t="s">
        <v>611</v>
      </c>
      <c r="E295" s="733">
        <v>50113001</v>
      </c>
      <c r="F295" s="732" t="s">
        <v>622</v>
      </c>
      <c r="G295" s="731" t="s">
        <v>623</v>
      </c>
      <c r="H295" s="731">
        <v>221744</v>
      </c>
      <c r="I295" s="731">
        <v>221744</v>
      </c>
      <c r="J295" s="731" t="s">
        <v>784</v>
      </c>
      <c r="K295" s="731" t="s">
        <v>785</v>
      </c>
      <c r="L295" s="734">
        <v>33</v>
      </c>
      <c r="M295" s="734">
        <v>127</v>
      </c>
      <c r="N295" s="735">
        <v>4191</v>
      </c>
    </row>
    <row r="296" spans="1:14" ht="14.45" customHeight="1" x14ac:dyDescent="0.2">
      <c r="A296" s="729" t="s">
        <v>587</v>
      </c>
      <c r="B296" s="730" t="s">
        <v>588</v>
      </c>
      <c r="C296" s="731" t="s">
        <v>610</v>
      </c>
      <c r="D296" s="732" t="s">
        <v>611</v>
      </c>
      <c r="E296" s="733">
        <v>50113001</v>
      </c>
      <c r="F296" s="732" t="s">
        <v>622</v>
      </c>
      <c r="G296" s="731" t="s">
        <v>623</v>
      </c>
      <c r="H296" s="731">
        <v>165633</v>
      </c>
      <c r="I296" s="731">
        <v>165751</v>
      </c>
      <c r="J296" s="731" t="s">
        <v>786</v>
      </c>
      <c r="K296" s="731" t="s">
        <v>787</v>
      </c>
      <c r="L296" s="734">
        <v>3951.6400000000003</v>
      </c>
      <c r="M296" s="734">
        <v>2</v>
      </c>
      <c r="N296" s="735">
        <v>7903.2800000000007</v>
      </c>
    </row>
    <row r="297" spans="1:14" ht="14.45" customHeight="1" x14ac:dyDescent="0.2">
      <c r="A297" s="729" t="s">
        <v>587</v>
      </c>
      <c r="B297" s="730" t="s">
        <v>588</v>
      </c>
      <c r="C297" s="731" t="s">
        <v>610</v>
      </c>
      <c r="D297" s="732" t="s">
        <v>611</v>
      </c>
      <c r="E297" s="733">
        <v>50113001</v>
      </c>
      <c r="F297" s="732" t="s">
        <v>622</v>
      </c>
      <c r="G297" s="731" t="s">
        <v>623</v>
      </c>
      <c r="H297" s="731">
        <v>111337</v>
      </c>
      <c r="I297" s="731">
        <v>52421</v>
      </c>
      <c r="J297" s="731" t="s">
        <v>1097</v>
      </c>
      <c r="K297" s="731" t="s">
        <v>1098</v>
      </c>
      <c r="L297" s="734">
        <v>75.76450980392157</v>
      </c>
      <c r="M297" s="734">
        <v>51</v>
      </c>
      <c r="N297" s="735">
        <v>3863.9900000000002</v>
      </c>
    </row>
    <row r="298" spans="1:14" ht="14.45" customHeight="1" x14ac:dyDescent="0.2">
      <c r="A298" s="729" t="s">
        <v>587</v>
      </c>
      <c r="B298" s="730" t="s">
        <v>588</v>
      </c>
      <c r="C298" s="731" t="s">
        <v>610</v>
      </c>
      <c r="D298" s="732" t="s">
        <v>611</v>
      </c>
      <c r="E298" s="733">
        <v>50113001</v>
      </c>
      <c r="F298" s="732" t="s">
        <v>622</v>
      </c>
      <c r="G298" s="731" t="s">
        <v>623</v>
      </c>
      <c r="H298" s="731">
        <v>31915</v>
      </c>
      <c r="I298" s="731">
        <v>31915</v>
      </c>
      <c r="J298" s="731" t="s">
        <v>788</v>
      </c>
      <c r="K298" s="731" t="s">
        <v>789</v>
      </c>
      <c r="L298" s="734">
        <v>173.69000000000003</v>
      </c>
      <c r="M298" s="734">
        <v>14</v>
      </c>
      <c r="N298" s="735">
        <v>2431.6600000000003</v>
      </c>
    </row>
    <row r="299" spans="1:14" ht="14.45" customHeight="1" x14ac:dyDescent="0.2">
      <c r="A299" s="729" t="s">
        <v>587</v>
      </c>
      <c r="B299" s="730" t="s">
        <v>588</v>
      </c>
      <c r="C299" s="731" t="s">
        <v>610</v>
      </c>
      <c r="D299" s="732" t="s">
        <v>611</v>
      </c>
      <c r="E299" s="733">
        <v>50113001</v>
      </c>
      <c r="F299" s="732" t="s">
        <v>622</v>
      </c>
      <c r="G299" s="731" t="s">
        <v>623</v>
      </c>
      <c r="H299" s="731">
        <v>207769</v>
      </c>
      <c r="I299" s="731">
        <v>207769</v>
      </c>
      <c r="J299" s="731" t="s">
        <v>790</v>
      </c>
      <c r="K299" s="731" t="s">
        <v>1099</v>
      </c>
      <c r="L299" s="734">
        <v>157.86500000000001</v>
      </c>
      <c r="M299" s="734">
        <v>2</v>
      </c>
      <c r="N299" s="735">
        <v>315.73</v>
      </c>
    </row>
    <row r="300" spans="1:14" ht="14.45" customHeight="1" x14ac:dyDescent="0.2">
      <c r="A300" s="729" t="s">
        <v>587</v>
      </c>
      <c r="B300" s="730" t="s">
        <v>588</v>
      </c>
      <c r="C300" s="731" t="s">
        <v>610</v>
      </c>
      <c r="D300" s="732" t="s">
        <v>611</v>
      </c>
      <c r="E300" s="733">
        <v>50113001</v>
      </c>
      <c r="F300" s="732" t="s">
        <v>622</v>
      </c>
      <c r="G300" s="731" t="s">
        <v>623</v>
      </c>
      <c r="H300" s="731">
        <v>47256</v>
      </c>
      <c r="I300" s="731">
        <v>47256</v>
      </c>
      <c r="J300" s="731" t="s">
        <v>792</v>
      </c>
      <c r="K300" s="731" t="s">
        <v>793</v>
      </c>
      <c r="L300" s="734">
        <v>222.2</v>
      </c>
      <c r="M300" s="734">
        <v>11</v>
      </c>
      <c r="N300" s="735">
        <v>2444.1999999999998</v>
      </c>
    </row>
    <row r="301" spans="1:14" ht="14.45" customHeight="1" x14ac:dyDescent="0.2">
      <c r="A301" s="729" t="s">
        <v>587</v>
      </c>
      <c r="B301" s="730" t="s">
        <v>588</v>
      </c>
      <c r="C301" s="731" t="s">
        <v>610</v>
      </c>
      <c r="D301" s="732" t="s">
        <v>611</v>
      </c>
      <c r="E301" s="733">
        <v>50113001</v>
      </c>
      <c r="F301" s="732" t="s">
        <v>622</v>
      </c>
      <c r="G301" s="731" t="s">
        <v>623</v>
      </c>
      <c r="H301" s="731">
        <v>47244</v>
      </c>
      <c r="I301" s="731">
        <v>47244</v>
      </c>
      <c r="J301" s="731" t="s">
        <v>792</v>
      </c>
      <c r="K301" s="731" t="s">
        <v>789</v>
      </c>
      <c r="L301" s="734">
        <v>143</v>
      </c>
      <c r="M301" s="734">
        <v>13</v>
      </c>
      <c r="N301" s="735">
        <v>1859</v>
      </c>
    </row>
    <row r="302" spans="1:14" ht="14.45" customHeight="1" x14ac:dyDescent="0.2">
      <c r="A302" s="729" t="s">
        <v>587</v>
      </c>
      <c r="B302" s="730" t="s">
        <v>588</v>
      </c>
      <c r="C302" s="731" t="s">
        <v>610</v>
      </c>
      <c r="D302" s="732" t="s">
        <v>611</v>
      </c>
      <c r="E302" s="733">
        <v>50113001</v>
      </c>
      <c r="F302" s="732" t="s">
        <v>622</v>
      </c>
      <c r="G302" s="731" t="s">
        <v>623</v>
      </c>
      <c r="H302" s="731">
        <v>47249</v>
      </c>
      <c r="I302" s="731">
        <v>47249</v>
      </c>
      <c r="J302" s="731" t="s">
        <v>792</v>
      </c>
      <c r="K302" s="731" t="s">
        <v>1100</v>
      </c>
      <c r="L302" s="734">
        <v>126.5</v>
      </c>
      <c r="M302" s="734">
        <v>15</v>
      </c>
      <c r="N302" s="735">
        <v>1897.5</v>
      </c>
    </row>
    <row r="303" spans="1:14" ht="14.45" customHeight="1" x14ac:dyDescent="0.2">
      <c r="A303" s="729" t="s">
        <v>587</v>
      </c>
      <c r="B303" s="730" t="s">
        <v>588</v>
      </c>
      <c r="C303" s="731" t="s">
        <v>610</v>
      </c>
      <c r="D303" s="732" t="s">
        <v>611</v>
      </c>
      <c r="E303" s="733">
        <v>50113001</v>
      </c>
      <c r="F303" s="732" t="s">
        <v>622</v>
      </c>
      <c r="G303" s="731" t="s">
        <v>623</v>
      </c>
      <c r="H303" s="731">
        <v>125366</v>
      </c>
      <c r="I303" s="731">
        <v>25366</v>
      </c>
      <c r="J303" s="731" t="s">
        <v>798</v>
      </c>
      <c r="K303" s="731" t="s">
        <v>799</v>
      </c>
      <c r="L303" s="734">
        <v>65.326666666666654</v>
      </c>
      <c r="M303" s="734">
        <v>6</v>
      </c>
      <c r="N303" s="735">
        <v>391.95999999999992</v>
      </c>
    </row>
    <row r="304" spans="1:14" ht="14.45" customHeight="1" x14ac:dyDescent="0.2">
      <c r="A304" s="729" t="s">
        <v>587</v>
      </c>
      <c r="B304" s="730" t="s">
        <v>588</v>
      </c>
      <c r="C304" s="731" t="s">
        <v>610</v>
      </c>
      <c r="D304" s="732" t="s">
        <v>611</v>
      </c>
      <c r="E304" s="733">
        <v>50113001</v>
      </c>
      <c r="F304" s="732" t="s">
        <v>622</v>
      </c>
      <c r="G304" s="731" t="s">
        <v>623</v>
      </c>
      <c r="H304" s="731">
        <v>193746</v>
      </c>
      <c r="I304" s="731">
        <v>93746</v>
      </c>
      <c r="J304" s="731" t="s">
        <v>1101</v>
      </c>
      <c r="K304" s="731" t="s">
        <v>1102</v>
      </c>
      <c r="L304" s="734">
        <v>523.23653779221092</v>
      </c>
      <c r="M304" s="734">
        <v>26</v>
      </c>
      <c r="N304" s="735">
        <v>13604.149982597484</v>
      </c>
    </row>
    <row r="305" spans="1:14" ht="14.45" customHeight="1" x14ac:dyDescent="0.2">
      <c r="A305" s="729" t="s">
        <v>587</v>
      </c>
      <c r="B305" s="730" t="s">
        <v>588</v>
      </c>
      <c r="C305" s="731" t="s">
        <v>610</v>
      </c>
      <c r="D305" s="732" t="s">
        <v>611</v>
      </c>
      <c r="E305" s="733">
        <v>50113001</v>
      </c>
      <c r="F305" s="732" t="s">
        <v>622</v>
      </c>
      <c r="G305" s="731" t="s">
        <v>634</v>
      </c>
      <c r="H305" s="731">
        <v>845593</v>
      </c>
      <c r="I305" s="731">
        <v>100304</v>
      </c>
      <c r="J305" s="731" t="s">
        <v>802</v>
      </c>
      <c r="K305" s="731" t="s">
        <v>803</v>
      </c>
      <c r="L305" s="734">
        <v>39.493333333333318</v>
      </c>
      <c r="M305" s="734">
        <v>6</v>
      </c>
      <c r="N305" s="735">
        <v>236.95999999999992</v>
      </c>
    </row>
    <row r="306" spans="1:14" ht="14.45" customHeight="1" x14ac:dyDescent="0.2">
      <c r="A306" s="729" t="s">
        <v>587</v>
      </c>
      <c r="B306" s="730" t="s">
        <v>588</v>
      </c>
      <c r="C306" s="731" t="s">
        <v>610</v>
      </c>
      <c r="D306" s="732" t="s">
        <v>611</v>
      </c>
      <c r="E306" s="733">
        <v>50113001</v>
      </c>
      <c r="F306" s="732" t="s">
        <v>622</v>
      </c>
      <c r="G306" s="731" t="s">
        <v>623</v>
      </c>
      <c r="H306" s="731">
        <v>214355</v>
      </c>
      <c r="I306" s="731">
        <v>214355</v>
      </c>
      <c r="J306" s="731" t="s">
        <v>805</v>
      </c>
      <c r="K306" s="731" t="s">
        <v>806</v>
      </c>
      <c r="L306" s="734">
        <v>277.89999999999992</v>
      </c>
      <c r="M306" s="734">
        <v>35</v>
      </c>
      <c r="N306" s="735">
        <v>9726.4999999999964</v>
      </c>
    </row>
    <row r="307" spans="1:14" ht="14.45" customHeight="1" x14ac:dyDescent="0.2">
      <c r="A307" s="729" t="s">
        <v>587</v>
      </c>
      <c r="B307" s="730" t="s">
        <v>588</v>
      </c>
      <c r="C307" s="731" t="s">
        <v>610</v>
      </c>
      <c r="D307" s="732" t="s">
        <v>611</v>
      </c>
      <c r="E307" s="733">
        <v>50113001</v>
      </c>
      <c r="F307" s="732" t="s">
        <v>622</v>
      </c>
      <c r="G307" s="731" t="s">
        <v>623</v>
      </c>
      <c r="H307" s="731">
        <v>216572</v>
      </c>
      <c r="I307" s="731">
        <v>216572</v>
      </c>
      <c r="J307" s="731" t="s">
        <v>809</v>
      </c>
      <c r="K307" s="731" t="s">
        <v>810</v>
      </c>
      <c r="L307" s="734">
        <v>43.875071999247901</v>
      </c>
      <c r="M307" s="734">
        <v>210</v>
      </c>
      <c r="N307" s="735">
        <v>9213.765119842059</v>
      </c>
    </row>
    <row r="308" spans="1:14" ht="14.45" customHeight="1" x14ac:dyDescent="0.2">
      <c r="A308" s="729" t="s">
        <v>587</v>
      </c>
      <c r="B308" s="730" t="s">
        <v>588</v>
      </c>
      <c r="C308" s="731" t="s">
        <v>610</v>
      </c>
      <c r="D308" s="732" t="s">
        <v>611</v>
      </c>
      <c r="E308" s="733">
        <v>50113001</v>
      </c>
      <c r="F308" s="732" t="s">
        <v>622</v>
      </c>
      <c r="G308" s="731" t="s">
        <v>623</v>
      </c>
      <c r="H308" s="731">
        <v>223200</v>
      </c>
      <c r="I308" s="731">
        <v>223200</v>
      </c>
      <c r="J308" s="731" t="s">
        <v>811</v>
      </c>
      <c r="K308" s="731" t="s">
        <v>812</v>
      </c>
      <c r="L308" s="734">
        <v>137.03470580379496</v>
      </c>
      <c r="M308" s="734">
        <v>17</v>
      </c>
      <c r="N308" s="735">
        <v>2329.5899986645145</v>
      </c>
    </row>
    <row r="309" spans="1:14" ht="14.45" customHeight="1" x14ac:dyDescent="0.2">
      <c r="A309" s="729" t="s">
        <v>587</v>
      </c>
      <c r="B309" s="730" t="s">
        <v>588</v>
      </c>
      <c r="C309" s="731" t="s">
        <v>610</v>
      </c>
      <c r="D309" s="732" t="s">
        <v>611</v>
      </c>
      <c r="E309" s="733">
        <v>50113001</v>
      </c>
      <c r="F309" s="732" t="s">
        <v>622</v>
      </c>
      <c r="G309" s="731" t="s">
        <v>623</v>
      </c>
      <c r="H309" s="731">
        <v>51366</v>
      </c>
      <c r="I309" s="731">
        <v>51366</v>
      </c>
      <c r="J309" s="731" t="s">
        <v>813</v>
      </c>
      <c r="K309" s="731" t="s">
        <v>815</v>
      </c>
      <c r="L309" s="734">
        <v>171.6</v>
      </c>
      <c r="M309" s="734">
        <v>38</v>
      </c>
      <c r="N309" s="735">
        <v>6520.7999999999993</v>
      </c>
    </row>
    <row r="310" spans="1:14" ht="14.45" customHeight="1" x14ac:dyDescent="0.2">
      <c r="A310" s="729" t="s">
        <v>587</v>
      </c>
      <c r="B310" s="730" t="s">
        <v>588</v>
      </c>
      <c r="C310" s="731" t="s">
        <v>610</v>
      </c>
      <c r="D310" s="732" t="s">
        <v>611</v>
      </c>
      <c r="E310" s="733">
        <v>50113001</v>
      </c>
      <c r="F310" s="732" t="s">
        <v>622</v>
      </c>
      <c r="G310" s="731" t="s">
        <v>623</v>
      </c>
      <c r="H310" s="731">
        <v>51383</v>
      </c>
      <c r="I310" s="731">
        <v>51383</v>
      </c>
      <c r="J310" s="731" t="s">
        <v>813</v>
      </c>
      <c r="K310" s="731" t="s">
        <v>817</v>
      </c>
      <c r="L310" s="734">
        <v>93.5</v>
      </c>
      <c r="M310" s="734">
        <v>2</v>
      </c>
      <c r="N310" s="735">
        <v>187</v>
      </c>
    </row>
    <row r="311" spans="1:14" ht="14.45" customHeight="1" x14ac:dyDescent="0.2">
      <c r="A311" s="729" t="s">
        <v>587</v>
      </c>
      <c r="B311" s="730" t="s">
        <v>588</v>
      </c>
      <c r="C311" s="731" t="s">
        <v>610</v>
      </c>
      <c r="D311" s="732" t="s">
        <v>611</v>
      </c>
      <c r="E311" s="733">
        <v>50113001</v>
      </c>
      <c r="F311" s="732" t="s">
        <v>622</v>
      </c>
      <c r="G311" s="731" t="s">
        <v>623</v>
      </c>
      <c r="H311" s="731">
        <v>51367</v>
      </c>
      <c r="I311" s="731">
        <v>51367</v>
      </c>
      <c r="J311" s="731" t="s">
        <v>813</v>
      </c>
      <c r="K311" s="731" t="s">
        <v>814</v>
      </c>
      <c r="L311" s="734">
        <v>92.950000000000017</v>
      </c>
      <c r="M311" s="734">
        <v>103</v>
      </c>
      <c r="N311" s="735">
        <v>9573.8500000000022</v>
      </c>
    </row>
    <row r="312" spans="1:14" ht="14.45" customHeight="1" x14ac:dyDescent="0.2">
      <c r="A312" s="729" t="s">
        <v>587</v>
      </c>
      <c r="B312" s="730" t="s">
        <v>588</v>
      </c>
      <c r="C312" s="731" t="s">
        <v>610</v>
      </c>
      <c r="D312" s="732" t="s">
        <v>611</v>
      </c>
      <c r="E312" s="733">
        <v>50113001</v>
      </c>
      <c r="F312" s="732" t="s">
        <v>622</v>
      </c>
      <c r="G312" s="731" t="s">
        <v>623</v>
      </c>
      <c r="H312" s="731">
        <v>51384</v>
      </c>
      <c r="I312" s="731">
        <v>51384</v>
      </c>
      <c r="J312" s="731" t="s">
        <v>813</v>
      </c>
      <c r="K312" s="731" t="s">
        <v>816</v>
      </c>
      <c r="L312" s="734">
        <v>192.50000000000003</v>
      </c>
      <c r="M312" s="734">
        <v>9</v>
      </c>
      <c r="N312" s="735">
        <v>1732.5000000000002</v>
      </c>
    </row>
    <row r="313" spans="1:14" ht="14.45" customHeight="1" x14ac:dyDescent="0.2">
      <c r="A313" s="729" t="s">
        <v>587</v>
      </c>
      <c r="B313" s="730" t="s">
        <v>588</v>
      </c>
      <c r="C313" s="731" t="s">
        <v>610</v>
      </c>
      <c r="D313" s="732" t="s">
        <v>611</v>
      </c>
      <c r="E313" s="733">
        <v>50113001</v>
      </c>
      <c r="F313" s="732" t="s">
        <v>622</v>
      </c>
      <c r="G313" s="731" t="s">
        <v>623</v>
      </c>
      <c r="H313" s="731">
        <v>241993</v>
      </c>
      <c r="I313" s="731">
        <v>241993</v>
      </c>
      <c r="J313" s="731" t="s">
        <v>1103</v>
      </c>
      <c r="K313" s="731" t="s">
        <v>1104</v>
      </c>
      <c r="L313" s="734">
        <v>94.289999999999992</v>
      </c>
      <c r="M313" s="734">
        <v>1</v>
      </c>
      <c r="N313" s="735">
        <v>94.289999999999992</v>
      </c>
    </row>
    <row r="314" spans="1:14" ht="14.45" customHeight="1" x14ac:dyDescent="0.2">
      <c r="A314" s="729" t="s">
        <v>587</v>
      </c>
      <c r="B314" s="730" t="s">
        <v>588</v>
      </c>
      <c r="C314" s="731" t="s">
        <v>610</v>
      </c>
      <c r="D314" s="732" t="s">
        <v>611</v>
      </c>
      <c r="E314" s="733">
        <v>50113001</v>
      </c>
      <c r="F314" s="732" t="s">
        <v>622</v>
      </c>
      <c r="G314" s="731" t="s">
        <v>623</v>
      </c>
      <c r="H314" s="731">
        <v>233899</v>
      </c>
      <c r="I314" s="731">
        <v>233899</v>
      </c>
      <c r="J314" s="731" t="s">
        <v>1105</v>
      </c>
      <c r="K314" s="731" t="s">
        <v>1106</v>
      </c>
      <c r="L314" s="734">
        <v>139.10000000000002</v>
      </c>
      <c r="M314" s="734">
        <v>1</v>
      </c>
      <c r="N314" s="735">
        <v>139.10000000000002</v>
      </c>
    </row>
    <row r="315" spans="1:14" ht="14.45" customHeight="1" x14ac:dyDescent="0.2">
      <c r="A315" s="729" t="s">
        <v>587</v>
      </c>
      <c r="B315" s="730" t="s">
        <v>588</v>
      </c>
      <c r="C315" s="731" t="s">
        <v>610</v>
      </c>
      <c r="D315" s="732" t="s">
        <v>611</v>
      </c>
      <c r="E315" s="733">
        <v>50113001</v>
      </c>
      <c r="F315" s="732" t="s">
        <v>622</v>
      </c>
      <c r="G315" s="731" t="s">
        <v>623</v>
      </c>
      <c r="H315" s="731">
        <v>187299</v>
      </c>
      <c r="I315" s="731">
        <v>87299</v>
      </c>
      <c r="J315" s="731" t="s">
        <v>1107</v>
      </c>
      <c r="K315" s="731" t="s">
        <v>1108</v>
      </c>
      <c r="L315" s="734">
        <v>1003.63</v>
      </c>
      <c r="M315" s="734">
        <v>2</v>
      </c>
      <c r="N315" s="735">
        <v>2007.26</v>
      </c>
    </row>
    <row r="316" spans="1:14" ht="14.45" customHeight="1" x14ac:dyDescent="0.2">
      <c r="A316" s="729" t="s">
        <v>587</v>
      </c>
      <c r="B316" s="730" t="s">
        <v>588</v>
      </c>
      <c r="C316" s="731" t="s">
        <v>610</v>
      </c>
      <c r="D316" s="732" t="s">
        <v>611</v>
      </c>
      <c r="E316" s="733">
        <v>50113001</v>
      </c>
      <c r="F316" s="732" t="s">
        <v>622</v>
      </c>
      <c r="G316" s="731" t="s">
        <v>623</v>
      </c>
      <c r="H316" s="731">
        <v>208466</v>
      </c>
      <c r="I316" s="731">
        <v>208466</v>
      </c>
      <c r="J316" s="731" t="s">
        <v>1109</v>
      </c>
      <c r="K316" s="731" t="s">
        <v>1110</v>
      </c>
      <c r="L316" s="734">
        <v>792.7700000000001</v>
      </c>
      <c r="M316" s="734">
        <v>3</v>
      </c>
      <c r="N316" s="735">
        <v>2378.3100000000004</v>
      </c>
    </row>
    <row r="317" spans="1:14" ht="14.45" customHeight="1" x14ac:dyDescent="0.2">
      <c r="A317" s="729" t="s">
        <v>587</v>
      </c>
      <c r="B317" s="730" t="s">
        <v>588</v>
      </c>
      <c r="C317" s="731" t="s">
        <v>610</v>
      </c>
      <c r="D317" s="732" t="s">
        <v>611</v>
      </c>
      <c r="E317" s="733">
        <v>50113001</v>
      </c>
      <c r="F317" s="732" t="s">
        <v>622</v>
      </c>
      <c r="G317" s="731" t="s">
        <v>623</v>
      </c>
      <c r="H317" s="731">
        <v>502059</v>
      </c>
      <c r="I317" s="731">
        <v>0</v>
      </c>
      <c r="J317" s="731" t="s">
        <v>1111</v>
      </c>
      <c r="K317" s="731" t="s">
        <v>1112</v>
      </c>
      <c r="L317" s="734">
        <v>254.1</v>
      </c>
      <c r="M317" s="734">
        <v>160</v>
      </c>
      <c r="N317" s="735">
        <v>40656</v>
      </c>
    </row>
    <row r="318" spans="1:14" ht="14.45" customHeight="1" x14ac:dyDescent="0.2">
      <c r="A318" s="729" t="s">
        <v>587</v>
      </c>
      <c r="B318" s="730" t="s">
        <v>588</v>
      </c>
      <c r="C318" s="731" t="s">
        <v>610</v>
      </c>
      <c r="D318" s="732" t="s">
        <v>611</v>
      </c>
      <c r="E318" s="733">
        <v>50113001</v>
      </c>
      <c r="F318" s="732" t="s">
        <v>622</v>
      </c>
      <c r="G318" s="731" t="s">
        <v>623</v>
      </c>
      <c r="H318" s="731">
        <v>394712</v>
      </c>
      <c r="I318" s="731">
        <v>0</v>
      </c>
      <c r="J318" s="731" t="s">
        <v>1113</v>
      </c>
      <c r="K318" s="731" t="s">
        <v>1114</v>
      </c>
      <c r="L318" s="734">
        <v>28.75</v>
      </c>
      <c r="M318" s="734">
        <v>108</v>
      </c>
      <c r="N318" s="735">
        <v>3105</v>
      </c>
    </row>
    <row r="319" spans="1:14" ht="14.45" customHeight="1" x14ac:dyDescent="0.2">
      <c r="A319" s="729" t="s">
        <v>587</v>
      </c>
      <c r="B319" s="730" t="s">
        <v>588</v>
      </c>
      <c r="C319" s="731" t="s">
        <v>610</v>
      </c>
      <c r="D319" s="732" t="s">
        <v>611</v>
      </c>
      <c r="E319" s="733">
        <v>50113001</v>
      </c>
      <c r="F319" s="732" t="s">
        <v>622</v>
      </c>
      <c r="G319" s="731" t="s">
        <v>623</v>
      </c>
      <c r="H319" s="731">
        <v>840987</v>
      </c>
      <c r="I319" s="731">
        <v>0</v>
      </c>
      <c r="J319" s="731" t="s">
        <v>1115</v>
      </c>
      <c r="K319" s="731" t="s">
        <v>1116</v>
      </c>
      <c r="L319" s="734">
        <v>199.67000000000002</v>
      </c>
      <c r="M319" s="734">
        <v>9</v>
      </c>
      <c r="N319" s="735">
        <v>1797.0300000000002</v>
      </c>
    </row>
    <row r="320" spans="1:14" ht="14.45" customHeight="1" x14ac:dyDescent="0.2">
      <c r="A320" s="729" t="s">
        <v>587</v>
      </c>
      <c r="B320" s="730" t="s">
        <v>588</v>
      </c>
      <c r="C320" s="731" t="s">
        <v>610</v>
      </c>
      <c r="D320" s="732" t="s">
        <v>611</v>
      </c>
      <c r="E320" s="733">
        <v>50113001</v>
      </c>
      <c r="F320" s="732" t="s">
        <v>622</v>
      </c>
      <c r="G320" s="731" t="s">
        <v>623</v>
      </c>
      <c r="H320" s="731">
        <v>902048</v>
      </c>
      <c r="I320" s="731">
        <v>0</v>
      </c>
      <c r="J320" s="731" t="s">
        <v>1117</v>
      </c>
      <c r="K320" s="731" t="s">
        <v>1118</v>
      </c>
      <c r="L320" s="734">
        <v>331.2</v>
      </c>
      <c r="M320" s="734">
        <v>630</v>
      </c>
      <c r="N320" s="735">
        <v>208656</v>
      </c>
    </row>
    <row r="321" spans="1:14" ht="14.45" customHeight="1" x14ac:dyDescent="0.2">
      <c r="A321" s="729" t="s">
        <v>587</v>
      </c>
      <c r="B321" s="730" t="s">
        <v>588</v>
      </c>
      <c r="C321" s="731" t="s">
        <v>610</v>
      </c>
      <c r="D321" s="732" t="s">
        <v>611</v>
      </c>
      <c r="E321" s="733">
        <v>50113001</v>
      </c>
      <c r="F321" s="732" t="s">
        <v>622</v>
      </c>
      <c r="G321" s="731" t="s">
        <v>623</v>
      </c>
      <c r="H321" s="731">
        <v>398077</v>
      </c>
      <c r="I321" s="731">
        <v>0</v>
      </c>
      <c r="J321" s="731" t="s">
        <v>1119</v>
      </c>
      <c r="K321" s="731" t="s">
        <v>1120</v>
      </c>
      <c r="L321" s="734">
        <v>42.55</v>
      </c>
      <c r="M321" s="734">
        <v>60</v>
      </c>
      <c r="N321" s="735">
        <v>2553</v>
      </c>
    </row>
    <row r="322" spans="1:14" ht="14.45" customHeight="1" x14ac:dyDescent="0.2">
      <c r="A322" s="729" t="s">
        <v>587</v>
      </c>
      <c r="B322" s="730" t="s">
        <v>588</v>
      </c>
      <c r="C322" s="731" t="s">
        <v>610</v>
      </c>
      <c r="D322" s="732" t="s">
        <v>611</v>
      </c>
      <c r="E322" s="733">
        <v>50113001</v>
      </c>
      <c r="F322" s="732" t="s">
        <v>622</v>
      </c>
      <c r="G322" s="731" t="s">
        <v>634</v>
      </c>
      <c r="H322" s="731">
        <v>844716</v>
      </c>
      <c r="I322" s="731">
        <v>107676</v>
      </c>
      <c r="J322" s="731" t="s">
        <v>836</v>
      </c>
      <c r="K322" s="731" t="s">
        <v>837</v>
      </c>
      <c r="L322" s="734">
        <v>359.85</v>
      </c>
      <c r="M322" s="734">
        <v>4</v>
      </c>
      <c r="N322" s="735">
        <v>1439.4</v>
      </c>
    </row>
    <row r="323" spans="1:14" ht="14.45" customHeight="1" x14ac:dyDescent="0.2">
      <c r="A323" s="729" t="s">
        <v>587</v>
      </c>
      <c r="B323" s="730" t="s">
        <v>588</v>
      </c>
      <c r="C323" s="731" t="s">
        <v>610</v>
      </c>
      <c r="D323" s="732" t="s">
        <v>611</v>
      </c>
      <c r="E323" s="733">
        <v>50113001</v>
      </c>
      <c r="F323" s="732" t="s">
        <v>622</v>
      </c>
      <c r="G323" s="731" t="s">
        <v>623</v>
      </c>
      <c r="H323" s="731">
        <v>117189</v>
      </c>
      <c r="I323" s="731">
        <v>17189</v>
      </c>
      <c r="J323" s="731" t="s">
        <v>1121</v>
      </c>
      <c r="K323" s="731" t="s">
        <v>1122</v>
      </c>
      <c r="L323" s="734">
        <v>73.540000000000006</v>
      </c>
      <c r="M323" s="734">
        <v>1</v>
      </c>
      <c r="N323" s="735">
        <v>73.540000000000006</v>
      </c>
    </row>
    <row r="324" spans="1:14" ht="14.45" customHeight="1" x14ac:dyDescent="0.2">
      <c r="A324" s="729" t="s">
        <v>587</v>
      </c>
      <c r="B324" s="730" t="s">
        <v>588</v>
      </c>
      <c r="C324" s="731" t="s">
        <v>610</v>
      </c>
      <c r="D324" s="732" t="s">
        <v>611</v>
      </c>
      <c r="E324" s="733">
        <v>50113001</v>
      </c>
      <c r="F324" s="732" t="s">
        <v>622</v>
      </c>
      <c r="G324" s="731" t="s">
        <v>623</v>
      </c>
      <c r="H324" s="731">
        <v>848725</v>
      </c>
      <c r="I324" s="731">
        <v>107677</v>
      </c>
      <c r="J324" s="731" t="s">
        <v>840</v>
      </c>
      <c r="K324" s="731" t="s">
        <v>841</v>
      </c>
      <c r="L324" s="734">
        <v>382.11000000000007</v>
      </c>
      <c r="M324" s="734">
        <v>6</v>
      </c>
      <c r="N324" s="735">
        <v>2292.6600000000003</v>
      </c>
    </row>
    <row r="325" spans="1:14" ht="14.45" customHeight="1" x14ac:dyDescent="0.2">
      <c r="A325" s="729" t="s">
        <v>587</v>
      </c>
      <c r="B325" s="730" t="s">
        <v>588</v>
      </c>
      <c r="C325" s="731" t="s">
        <v>610</v>
      </c>
      <c r="D325" s="732" t="s">
        <v>611</v>
      </c>
      <c r="E325" s="733">
        <v>50113001</v>
      </c>
      <c r="F325" s="732" t="s">
        <v>622</v>
      </c>
      <c r="G325" s="731" t="s">
        <v>623</v>
      </c>
      <c r="H325" s="731">
        <v>900441</v>
      </c>
      <c r="I325" s="731">
        <v>0</v>
      </c>
      <c r="J325" s="731" t="s">
        <v>1123</v>
      </c>
      <c r="K325" s="731" t="s">
        <v>1124</v>
      </c>
      <c r="L325" s="734">
        <v>442.00389128417049</v>
      </c>
      <c r="M325" s="734">
        <v>9</v>
      </c>
      <c r="N325" s="735">
        <v>3978.0350215575345</v>
      </c>
    </row>
    <row r="326" spans="1:14" ht="14.45" customHeight="1" x14ac:dyDescent="0.2">
      <c r="A326" s="729" t="s">
        <v>587</v>
      </c>
      <c r="B326" s="730" t="s">
        <v>588</v>
      </c>
      <c r="C326" s="731" t="s">
        <v>610</v>
      </c>
      <c r="D326" s="732" t="s">
        <v>611</v>
      </c>
      <c r="E326" s="733">
        <v>50113001</v>
      </c>
      <c r="F326" s="732" t="s">
        <v>622</v>
      </c>
      <c r="G326" s="731" t="s">
        <v>623</v>
      </c>
      <c r="H326" s="731">
        <v>920356</v>
      </c>
      <c r="I326" s="731">
        <v>0</v>
      </c>
      <c r="J326" s="731" t="s">
        <v>1125</v>
      </c>
      <c r="K326" s="731" t="s">
        <v>329</v>
      </c>
      <c r="L326" s="734">
        <v>115.35402980769231</v>
      </c>
      <c r="M326" s="734">
        <v>2</v>
      </c>
      <c r="N326" s="735">
        <v>230.70805961538463</v>
      </c>
    </row>
    <row r="327" spans="1:14" ht="14.45" customHeight="1" x14ac:dyDescent="0.2">
      <c r="A327" s="729" t="s">
        <v>587</v>
      </c>
      <c r="B327" s="730" t="s">
        <v>588</v>
      </c>
      <c r="C327" s="731" t="s">
        <v>610</v>
      </c>
      <c r="D327" s="732" t="s">
        <v>611</v>
      </c>
      <c r="E327" s="733">
        <v>50113001</v>
      </c>
      <c r="F327" s="732" t="s">
        <v>622</v>
      </c>
      <c r="G327" s="731" t="s">
        <v>623</v>
      </c>
      <c r="H327" s="731">
        <v>990927</v>
      </c>
      <c r="I327" s="731">
        <v>0</v>
      </c>
      <c r="J327" s="731" t="s">
        <v>1126</v>
      </c>
      <c r="K327" s="731" t="s">
        <v>329</v>
      </c>
      <c r="L327" s="734">
        <v>140.07</v>
      </c>
      <c r="M327" s="734">
        <v>2</v>
      </c>
      <c r="N327" s="735">
        <v>280.14</v>
      </c>
    </row>
    <row r="328" spans="1:14" ht="14.45" customHeight="1" x14ac:dyDescent="0.2">
      <c r="A328" s="729" t="s">
        <v>587</v>
      </c>
      <c r="B328" s="730" t="s">
        <v>588</v>
      </c>
      <c r="C328" s="731" t="s">
        <v>610</v>
      </c>
      <c r="D328" s="732" t="s">
        <v>611</v>
      </c>
      <c r="E328" s="733">
        <v>50113001</v>
      </c>
      <c r="F328" s="732" t="s">
        <v>622</v>
      </c>
      <c r="G328" s="731" t="s">
        <v>634</v>
      </c>
      <c r="H328" s="731">
        <v>237787</v>
      </c>
      <c r="I328" s="731">
        <v>237787</v>
      </c>
      <c r="J328" s="731" t="s">
        <v>1127</v>
      </c>
      <c r="K328" s="731" t="s">
        <v>1128</v>
      </c>
      <c r="L328" s="734">
        <v>240.38</v>
      </c>
      <c r="M328" s="734">
        <v>1</v>
      </c>
      <c r="N328" s="735">
        <v>240.38</v>
      </c>
    </row>
    <row r="329" spans="1:14" ht="14.45" customHeight="1" x14ac:dyDescent="0.2">
      <c r="A329" s="729" t="s">
        <v>587</v>
      </c>
      <c r="B329" s="730" t="s">
        <v>588</v>
      </c>
      <c r="C329" s="731" t="s">
        <v>610</v>
      </c>
      <c r="D329" s="732" t="s">
        <v>611</v>
      </c>
      <c r="E329" s="733">
        <v>50113001</v>
      </c>
      <c r="F329" s="732" t="s">
        <v>622</v>
      </c>
      <c r="G329" s="731" t="s">
        <v>623</v>
      </c>
      <c r="H329" s="731">
        <v>235103</v>
      </c>
      <c r="I329" s="731">
        <v>235103</v>
      </c>
      <c r="J329" s="731" t="s">
        <v>1129</v>
      </c>
      <c r="K329" s="731" t="s">
        <v>1130</v>
      </c>
      <c r="L329" s="734">
        <v>256.78000000000003</v>
      </c>
      <c r="M329" s="734">
        <v>2</v>
      </c>
      <c r="N329" s="735">
        <v>513.56000000000006</v>
      </c>
    </row>
    <row r="330" spans="1:14" ht="14.45" customHeight="1" x14ac:dyDescent="0.2">
      <c r="A330" s="729" t="s">
        <v>587</v>
      </c>
      <c r="B330" s="730" t="s">
        <v>588</v>
      </c>
      <c r="C330" s="731" t="s">
        <v>610</v>
      </c>
      <c r="D330" s="732" t="s">
        <v>611</v>
      </c>
      <c r="E330" s="733">
        <v>50113001</v>
      </c>
      <c r="F330" s="732" t="s">
        <v>622</v>
      </c>
      <c r="G330" s="731" t="s">
        <v>634</v>
      </c>
      <c r="H330" s="731">
        <v>187425</v>
      </c>
      <c r="I330" s="731">
        <v>187425</v>
      </c>
      <c r="J330" s="731" t="s">
        <v>1131</v>
      </c>
      <c r="K330" s="731" t="s">
        <v>1132</v>
      </c>
      <c r="L330" s="734">
        <v>45.01</v>
      </c>
      <c r="M330" s="734">
        <v>1</v>
      </c>
      <c r="N330" s="735">
        <v>45.01</v>
      </c>
    </row>
    <row r="331" spans="1:14" ht="14.45" customHeight="1" x14ac:dyDescent="0.2">
      <c r="A331" s="729" t="s">
        <v>587</v>
      </c>
      <c r="B331" s="730" t="s">
        <v>588</v>
      </c>
      <c r="C331" s="731" t="s">
        <v>610</v>
      </c>
      <c r="D331" s="732" t="s">
        <v>611</v>
      </c>
      <c r="E331" s="733">
        <v>50113001</v>
      </c>
      <c r="F331" s="732" t="s">
        <v>622</v>
      </c>
      <c r="G331" s="731" t="s">
        <v>634</v>
      </c>
      <c r="H331" s="731">
        <v>184245</v>
      </c>
      <c r="I331" s="731">
        <v>184245</v>
      </c>
      <c r="J331" s="731" t="s">
        <v>1133</v>
      </c>
      <c r="K331" s="731" t="s">
        <v>1134</v>
      </c>
      <c r="L331" s="734">
        <v>92.660000000000011</v>
      </c>
      <c r="M331" s="734">
        <v>1</v>
      </c>
      <c r="N331" s="735">
        <v>92.660000000000011</v>
      </c>
    </row>
    <row r="332" spans="1:14" ht="14.45" customHeight="1" x14ac:dyDescent="0.2">
      <c r="A332" s="729" t="s">
        <v>587</v>
      </c>
      <c r="B332" s="730" t="s">
        <v>588</v>
      </c>
      <c r="C332" s="731" t="s">
        <v>610</v>
      </c>
      <c r="D332" s="732" t="s">
        <v>611</v>
      </c>
      <c r="E332" s="733">
        <v>50113001</v>
      </c>
      <c r="F332" s="732" t="s">
        <v>622</v>
      </c>
      <c r="G332" s="731" t="s">
        <v>623</v>
      </c>
      <c r="H332" s="731">
        <v>188219</v>
      </c>
      <c r="I332" s="731">
        <v>88219</v>
      </c>
      <c r="J332" s="731" t="s">
        <v>853</v>
      </c>
      <c r="K332" s="731" t="s">
        <v>854</v>
      </c>
      <c r="L332" s="734">
        <v>141.28000042538335</v>
      </c>
      <c r="M332" s="734">
        <v>11</v>
      </c>
      <c r="N332" s="735">
        <v>1554.0800046792169</v>
      </c>
    </row>
    <row r="333" spans="1:14" ht="14.45" customHeight="1" x14ac:dyDescent="0.2">
      <c r="A333" s="729" t="s">
        <v>587</v>
      </c>
      <c r="B333" s="730" t="s">
        <v>588</v>
      </c>
      <c r="C333" s="731" t="s">
        <v>610</v>
      </c>
      <c r="D333" s="732" t="s">
        <v>611</v>
      </c>
      <c r="E333" s="733">
        <v>50113001</v>
      </c>
      <c r="F333" s="732" t="s">
        <v>622</v>
      </c>
      <c r="G333" s="731" t="s">
        <v>623</v>
      </c>
      <c r="H333" s="731">
        <v>203092</v>
      </c>
      <c r="I333" s="731">
        <v>203092</v>
      </c>
      <c r="J333" s="731" t="s">
        <v>1135</v>
      </c>
      <c r="K333" s="731" t="s">
        <v>1136</v>
      </c>
      <c r="L333" s="734">
        <v>150.34000376962854</v>
      </c>
      <c r="M333" s="734">
        <v>3</v>
      </c>
      <c r="N333" s="735">
        <v>451.02001130888561</v>
      </c>
    </row>
    <row r="334" spans="1:14" ht="14.45" customHeight="1" x14ac:dyDescent="0.2">
      <c r="A334" s="729" t="s">
        <v>587</v>
      </c>
      <c r="B334" s="730" t="s">
        <v>588</v>
      </c>
      <c r="C334" s="731" t="s">
        <v>610</v>
      </c>
      <c r="D334" s="732" t="s">
        <v>611</v>
      </c>
      <c r="E334" s="733">
        <v>50113001</v>
      </c>
      <c r="F334" s="732" t="s">
        <v>622</v>
      </c>
      <c r="G334" s="731" t="s">
        <v>623</v>
      </c>
      <c r="H334" s="731">
        <v>185512</v>
      </c>
      <c r="I334" s="731">
        <v>185512</v>
      </c>
      <c r="J334" s="731" t="s">
        <v>1137</v>
      </c>
      <c r="K334" s="731" t="s">
        <v>1138</v>
      </c>
      <c r="L334" s="734">
        <v>74.947037037037049</v>
      </c>
      <c r="M334" s="734">
        <v>54</v>
      </c>
      <c r="N334" s="735">
        <v>4047.1400000000003</v>
      </c>
    </row>
    <row r="335" spans="1:14" ht="14.45" customHeight="1" x14ac:dyDescent="0.2">
      <c r="A335" s="729" t="s">
        <v>587</v>
      </c>
      <c r="B335" s="730" t="s">
        <v>588</v>
      </c>
      <c r="C335" s="731" t="s">
        <v>610</v>
      </c>
      <c r="D335" s="732" t="s">
        <v>611</v>
      </c>
      <c r="E335" s="733">
        <v>50113001</v>
      </c>
      <c r="F335" s="732" t="s">
        <v>622</v>
      </c>
      <c r="G335" s="731" t="s">
        <v>623</v>
      </c>
      <c r="H335" s="731">
        <v>231541</v>
      </c>
      <c r="I335" s="731">
        <v>231541</v>
      </c>
      <c r="J335" s="731" t="s">
        <v>859</v>
      </c>
      <c r="K335" s="731" t="s">
        <v>860</v>
      </c>
      <c r="L335" s="734">
        <v>80.69</v>
      </c>
      <c r="M335" s="734">
        <v>10</v>
      </c>
      <c r="N335" s="735">
        <v>806.9</v>
      </c>
    </row>
    <row r="336" spans="1:14" ht="14.45" customHeight="1" x14ac:dyDescent="0.2">
      <c r="A336" s="729" t="s">
        <v>587</v>
      </c>
      <c r="B336" s="730" t="s">
        <v>588</v>
      </c>
      <c r="C336" s="731" t="s">
        <v>610</v>
      </c>
      <c r="D336" s="732" t="s">
        <v>611</v>
      </c>
      <c r="E336" s="733">
        <v>50113001</v>
      </c>
      <c r="F336" s="732" t="s">
        <v>622</v>
      </c>
      <c r="G336" s="731" t="s">
        <v>623</v>
      </c>
      <c r="H336" s="731">
        <v>231544</v>
      </c>
      <c r="I336" s="731">
        <v>231544</v>
      </c>
      <c r="J336" s="731" t="s">
        <v>859</v>
      </c>
      <c r="K336" s="731" t="s">
        <v>861</v>
      </c>
      <c r="L336" s="734">
        <v>80.690000075870813</v>
      </c>
      <c r="M336" s="734">
        <v>80</v>
      </c>
      <c r="N336" s="735">
        <v>6455.2000060696655</v>
      </c>
    </row>
    <row r="337" spans="1:14" ht="14.45" customHeight="1" x14ac:dyDescent="0.2">
      <c r="A337" s="729" t="s">
        <v>587</v>
      </c>
      <c r="B337" s="730" t="s">
        <v>588</v>
      </c>
      <c r="C337" s="731" t="s">
        <v>610</v>
      </c>
      <c r="D337" s="732" t="s">
        <v>611</v>
      </c>
      <c r="E337" s="733">
        <v>50113001</v>
      </c>
      <c r="F337" s="732" t="s">
        <v>622</v>
      </c>
      <c r="G337" s="731" t="s">
        <v>623</v>
      </c>
      <c r="H337" s="731">
        <v>234736</v>
      </c>
      <c r="I337" s="731">
        <v>234736</v>
      </c>
      <c r="J337" s="731" t="s">
        <v>863</v>
      </c>
      <c r="K337" s="731" t="s">
        <v>864</v>
      </c>
      <c r="L337" s="734">
        <v>120.54</v>
      </c>
      <c r="M337" s="734">
        <v>2</v>
      </c>
      <c r="N337" s="735">
        <v>241.08</v>
      </c>
    </row>
    <row r="338" spans="1:14" ht="14.45" customHeight="1" x14ac:dyDescent="0.2">
      <c r="A338" s="729" t="s">
        <v>587</v>
      </c>
      <c r="B338" s="730" t="s">
        <v>588</v>
      </c>
      <c r="C338" s="731" t="s">
        <v>610</v>
      </c>
      <c r="D338" s="732" t="s">
        <v>611</v>
      </c>
      <c r="E338" s="733">
        <v>50113001</v>
      </c>
      <c r="F338" s="732" t="s">
        <v>622</v>
      </c>
      <c r="G338" s="731" t="s">
        <v>623</v>
      </c>
      <c r="H338" s="731">
        <v>225168</v>
      </c>
      <c r="I338" s="731">
        <v>225168</v>
      </c>
      <c r="J338" s="731" t="s">
        <v>1139</v>
      </c>
      <c r="K338" s="731" t="s">
        <v>1140</v>
      </c>
      <c r="L338" s="734">
        <v>63.539999999999992</v>
      </c>
      <c r="M338" s="734">
        <v>2</v>
      </c>
      <c r="N338" s="735">
        <v>127.07999999999998</v>
      </c>
    </row>
    <row r="339" spans="1:14" ht="14.45" customHeight="1" x14ac:dyDescent="0.2">
      <c r="A339" s="729" t="s">
        <v>587</v>
      </c>
      <c r="B339" s="730" t="s">
        <v>588</v>
      </c>
      <c r="C339" s="731" t="s">
        <v>610</v>
      </c>
      <c r="D339" s="732" t="s">
        <v>611</v>
      </c>
      <c r="E339" s="733">
        <v>50113001</v>
      </c>
      <c r="F339" s="732" t="s">
        <v>622</v>
      </c>
      <c r="G339" s="731" t="s">
        <v>623</v>
      </c>
      <c r="H339" s="731">
        <v>100502</v>
      </c>
      <c r="I339" s="731">
        <v>502</v>
      </c>
      <c r="J339" s="731" t="s">
        <v>865</v>
      </c>
      <c r="K339" s="731" t="s">
        <v>1141</v>
      </c>
      <c r="L339" s="734">
        <v>268.94</v>
      </c>
      <c r="M339" s="734">
        <v>7</v>
      </c>
      <c r="N339" s="735">
        <v>1882.58</v>
      </c>
    </row>
    <row r="340" spans="1:14" ht="14.45" customHeight="1" x14ac:dyDescent="0.2">
      <c r="A340" s="729" t="s">
        <v>587</v>
      </c>
      <c r="B340" s="730" t="s">
        <v>588</v>
      </c>
      <c r="C340" s="731" t="s">
        <v>610</v>
      </c>
      <c r="D340" s="732" t="s">
        <v>611</v>
      </c>
      <c r="E340" s="733">
        <v>50113001</v>
      </c>
      <c r="F340" s="732" t="s">
        <v>622</v>
      </c>
      <c r="G340" s="731" t="s">
        <v>623</v>
      </c>
      <c r="H340" s="731">
        <v>102684</v>
      </c>
      <c r="I340" s="731">
        <v>2684</v>
      </c>
      <c r="J340" s="731" t="s">
        <v>865</v>
      </c>
      <c r="K340" s="731" t="s">
        <v>866</v>
      </c>
      <c r="L340" s="734">
        <v>127.90833333333335</v>
      </c>
      <c r="M340" s="734">
        <v>6</v>
      </c>
      <c r="N340" s="735">
        <v>767.45</v>
      </c>
    </row>
    <row r="341" spans="1:14" ht="14.45" customHeight="1" x14ac:dyDescent="0.2">
      <c r="A341" s="729" t="s">
        <v>587</v>
      </c>
      <c r="B341" s="730" t="s">
        <v>588</v>
      </c>
      <c r="C341" s="731" t="s">
        <v>610</v>
      </c>
      <c r="D341" s="732" t="s">
        <v>611</v>
      </c>
      <c r="E341" s="733">
        <v>50113001</v>
      </c>
      <c r="F341" s="732" t="s">
        <v>622</v>
      </c>
      <c r="G341" s="731" t="s">
        <v>634</v>
      </c>
      <c r="H341" s="731">
        <v>239965</v>
      </c>
      <c r="I341" s="731">
        <v>239965</v>
      </c>
      <c r="J341" s="731" t="s">
        <v>869</v>
      </c>
      <c r="K341" s="731" t="s">
        <v>1142</v>
      </c>
      <c r="L341" s="734">
        <v>280.14999999999992</v>
      </c>
      <c r="M341" s="734">
        <v>60</v>
      </c>
      <c r="N341" s="735">
        <v>16808.999999999996</v>
      </c>
    </row>
    <row r="342" spans="1:14" ht="14.45" customHeight="1" x14ac:dyDescent="0.2">
      <c r="A342" s="729" t="s">
        <v>587</v>
      </c>
      <c r="B342" s="730" t="s">
        <v>588</v>
      </c>
      <c r="C342" s="731" t="s">
        <v>610</v>
      </c>
      <c r="D342" s="732" t="s">
        <v>611</v>
      </c>
      <c r="E342" s="733">
        <v>50113001</v>
      </c>
      <c r="F342" s="732" t="s">
        <v>622</v>
      </c>
      <c r="G342" s="731" t="s">
        <v>634</v>
      </c>
      <c r="H342" s="731">
        <v>239964</v>
      </c>
      <c r="I342" s="731">
        <v>239964</v>
      </c>
      <c r="J342" s="731" t="s">
        <v>869</v>
      </c>
      <c r="K342" s="731" t="s">
        <v>870</v>
      </c>
      <c r="L342" s="734">
        <v>67.310000000000016</v>
      </c>
      <c r="M342" s="734">
        <v>10</v>
      </c>
      <c r="N342" s="735">
        <v>673.10000000000014</v>
      </c>
    </row>
    <row r="343" spans="1:14" ht="14.45" customHeight="1" x14ac:dyDescent="0.2">
      <c r="A343" s="729" t="s">
        <v>587</v>
      </c>
      <c r="B343" s="730" t="s">
        <v>588</v>
      </c>
      <c r="C343" s="731" t="s">
        <v>610</v>
      </c>
      <c r="D343" s="732" t="s">
        <v>611</v>
      </c>
      <c r="E343" s="733">
        <v>50113001</v>
      </c>
      <c r="F343" s="732" t="s">
        <v>622</v>
      </c>
      <c r="G343" s="731" t="s">
        <v>634</v>
      </c>
      <c r="H343" s="731">
        <v>187330</v>
      </c>
      <c r="I343" s="731">
        <v>187330</v>
      </c>
      <c r="J343" s="731" t="s">
        <v>1143</v>
      </c>
      <c r="K343" s="731" t="s">
        <v>1144</v>
      </c>
      <c r="L343" s="734">
        <v>91.439999999999984</v>
      </c>
      <c r="M343" s="734">
        <v>1</v>
      </c>
      <c r="N343" s="735">
        <v>91.439999999999984</v>
      </c>
    </row>
    <row r="344" spans="1:14" ht="14.45" customHeight="1" x14ac:dyDescent="0.2">
      <c r="A344" s="729" t="s">
        <v>587</v>
      </c>
      <c r="B344" s="730" t="s">
        <v>588</v>
      </c>
      <c r="C344" s="731" t="s">
        <v>610</v>
      </c>
      <c r="D344" s="732" t="s">
        <v>611</v>
      </c>
      <c r="E344" s="733">
        <v>50113001</v>
      </c>
      <c r="F344" s="732" t="s">
        <v>622</v>
      </c>
      <c r="G344" s="731" t="s">
        <v>623</v>
      </c>
      <c r="H344" s="731">
        <v>101125</v>
      </c>
      <c r="I344" s="731">
        <v>1125</v>
      </c>
      <c r="J344" s="731" t="s">
        <v>875</v>
      </c>
      <c r="K344" s="731" t="s">
        <v>876</v>
      </c>
      <c r="L344" s="734">
        <v>77.28</v>
      </c>
      <c r="M344" s="734">
        <v>74</v>
      </c>
      <c r="N344" s="735">
        <v>5718.72</v>
      </c>
    </row>
    <row r="345" spans="1:14" ht="14.45" customHeight="1" x14ac:dyDescent="0.2">
      <c r="A345" s="729" t="s">
        <v>587</v>
      </c>
      <c r="B345" s="730" t="s">
        <v>588</v>
      </c>
      <c r="C345" s="731" t="s">
        <v>610</v>
      </c>
      <c r="D345" s="732" t="s">
        <v>611</v>
      </c>
      <c r="E345" s="733">
        <v>50113001</v>
      </c>
      <c r="F345" s="732" t="s">
        <v>622</v>
      </c>
      <c r="G345" s="731" t="s">
        <v>634</v>
      </c>
      <c r="H345" s="731">
        <v>116932</v>
      </c>
      <c r="I345" s="731">
        <v>16932</v>
      </c>
      <c r="J345" s="731" t="s">
        <v>1145</v>
      </c>
      <c r="K345" s="731" t="s">
        <v>1146</v>
      </c>
      <c r="L345" s="734">
        <v>104.52999999999999</v>
      </c>
      <c r="M345" s="734">
        <v>1</v>
      </c>
      <c r="N345" s="735">
        <v>104.52999999999999</v>
      </c>
    </row>
    <row r="346" spans="1:14" ht="14.45" customHeight="1" x14ac:dyDescent="0.2">
      <c r="A346" s="729" t="s">
        <v>587</v>
      </c>
      <c r="B346" s="730" t="s">
        <v>588</v>
      </c>
      <c r="C346" s="731" t="s">
        <v>610</v>
      </c>
      <c r="D346" s="732" t="s">
        <v>611</v>
      </c>
      <c r="E346" s="733">
        <v>50113001</v>
      </c>
      <c r="F346" s="732" t="s">
        <v>622</v>
      </c>
      <c r="G346" s="731" t="s">
        <v>623</v>
      </c>
      <c r="H346" s="731">
        <v>223159</v>
      </c>
      <c r="I346" s="731">
        <v>223159</v>
      </c>
      <c r="J346" s="731" t="s">
        <v>1147</v>
      </c>
      <c r="K346" s="731" t="s">
        <v>1148</v>
      </c>
      <c r="L346" s="734">
        <v>74.28</v>
      </c>
      <c r="M346" s="734">
        <v>10</v>
      </c>
      <c r="N346" s="735">
        <v>742.8</v>
      </c>
    </row>
    <row r="347" spans="1:14" ht="14.45" customHeight="1" x14ac:dyDescent="0.2">
      <c r="A347" s="729" t="s">
        <v>587</v>
      </c>
      <c r="B347" s="730" t="s">
        <v>588</v>
      </c>
      <c r="C347" s="731" t="s">
        <v>610</v>
      </c>
      <c r="D347" s="732" t="s">
        <v>611</v>
      </c>
      <c r="E347" s="733">
        <v>50113001</v>
      </c>
      <c r="F347" s="732" t="s">
        <v>622</v>
      </c>
      <c r="G347" s="731" t="s">
        <v>623</v>
      </c>
      <c r="H347" s="731">
        <v>239549</v>
      </c>
      <c r="I347" s="731">
        <v>239549</v>
      </c>
      <c r="J347" s="731" t="s">
        <v>1149</v>
      </c>
      <c r="K347" s="731" t="s">
        <v>1150</v>
      </c>
      <c r="L347" s="734">
        <v>56.730000000000004</v>
      </c>
      <c r="M347" s="734">
        <v>5</v>
      </c>
      <c r="N347" s="735">
        <v>283.65000000000003</v>
      </c>
    </row>
    <row r="348" spans="1:14" ht="14.45" customHeight="1" x14ac:dyDescent="0.2">
      <c r="A348" s="729" t="s">
        <v>587</v>
      </c>
      <c r="B348" s="730" t="s">
        <v>588</v>
      </c>
      <c r="C348" s="731" t="s">
        <v>610</v>
      </c>
      <c r="D348" s="732" t="s">
        <v>611</v>
      </c>
      <c r="E348" s="733">
        <v>50113001</v>
      </c>
      <c r="F348" s="732" t="s">
        <v>622</v>
      </c>
      <c r="G348" s="731" t="s">
        <v>623</v>
      </c>
      <c r="H348" s="731">
        <v>230353</v>
      </c>
      <c r="I348" s="731">
        <v>230353</v>
      </c>
      <c r="J348" s="731" t="s">
        <v>886</v>
      </c>
      <c r="K348" s="731" t="s">
        <v>887</v>
      </c>
      <c r="L348" s="734">
        <v>1758.3300000000002</v>
      </c>
      <c r="M348" s="734">
        <v>11</v>
      </c>
      <c r="N348" s="735">
        <v>19341.63</v>
      </c>
    </row>
    <row r="349" spans="1:14" ht="14.45" customHeight="1" x14ac:dyDescent="0.2">
      <c r="A349" s="729" t="s">
        <v>587</v>
      </c>
      <c r="B349" s="730" t="s">
        <v>588</v>
      </c>
      <c r="C349" s="731" t="s">
        <v>610</v>
      </c>
      <c r="D349" s="732" t="s">
        <v>611</v>
      </c>
      <c r="E349" s="733">
        <v>50113001</v>
      </c>
      <c r="F349" s="732" t="s">
        <v>622</v>
      </c>
      <c r="G349" s="731" t="s">
        <v>623</v>
      </c>
      <c r="H349" s="731">
        <v>117187</v>
      </c>
      <c r="I349" s="731">
        <v>17187</v>
      </c>
      <c r="J349" s="731" t="s">
        <v>1151</v>
      </c>
      <c r="K349" s="731" t="s">
        <v>1152</v>
      </c>
      <c r="L349" s="734">
        <v>88.969999999999985</v>
      </c>
      <c r="M349" s="734">
        <v>1</v>
      </c>
      <c r="N349" s="735">
        <v>88.969999999999985</v>
      </c>
    </row>
    <row r="350" spans="1:14" ht="14.45" customHeight="1" x14ac:dyDescent="0.2">
      <c r="A350" s="729" t="s">
        <v>587</v>
      </c>
      <c r="B350" s="730" t="s">
        <v>588</v>
      </c>
      <c r="C350" s="731" t="s">
        <v>610</v>
      </c>
      <c r="D350" s="732" t="s">
        <v>611</v>
      </c>
      <c r="E350" s="733">
        <v>50113001</v>
      </c>
      <c r="F350" s="732" t="s">
        <v>622</v>
      </c>
      <c r="G350" s="731" t="s">
        <v>623</v>
      </c>
      <c r="H350" s="731">
        <v>104307</v>
      </c>
      <c r="I350" s="731">
        <v>4307</v>
      </c>
      <c r="J350" s="731" t="s">
        <v>1153</v>
      </c>
      <c r="K350" s="731" t="s">
        <v>1154</v>
      </c>
      <c r="L350" s="734">
        <v>351.748417266187</v>
      </c>
      <c r="M350" s="734">
        <v>139</v>
      </c>
      <c r="N350" s="735">
        <v>48893.029999999992</v>
      </c>
    </row>
    <row r="351" spans="1:14" ht="14.45" customHeight="1" x14ac:dyDescent="0.2">
      <c r="A351" s="729" t="s">
        <v>587</v>
      </c>
      <c r="B351" s="730" t="s">
        <v>588</v>
      </c>
      <c r="C351" s="731" t="s">
        <v>610</v>
      </c>
      <c r="D351" s="732" t="s">
        <v>611</v>
      </c>
      <c r="E351" s="733">
        <v>50113001</v>
      </c>
      <c r="F351" s="732" t="s">
        <v>622</v>
      </c>
      <c r="G351" s="731" t="s">
        <v>634</v>
      </c>
      <c r="H351" s="731">
        <v>100536</v>
      </c>
      <c r="I351" s="731">
        <v>536</v>
      </c>
      <c r="J351" s="731" t="s">
        <v>892</v>
      </c>
      <c r="K351" s="731" t="s">
        <v>631</v>
      </c>
      <c r="L351" s="734">
        <v>103.80000000000001</v>
      </c>
      <c r="M351" s="734">
        <v>50</v>
      </c>
      <c r="N351" s="735">
        <v>5190.0000000000009</v>
      </c>
    </row>
    <row r="352" spans="1:14" ht="14.45" customHeight="1" x14ac:dyDescent="0.2">
      <c r="A352" s="729" t="s">
        <v>587</v>
      </c>
      <c r="B352" s="730" t="s">
        <v>588</v>
      </c>
      <c r="C352" s="731" t="s">
        <v>610</v>
      </c>
      <c r="D352" s="732" t="s">
        <v>611</v>
      </c>
      <c r="E352" s="733">
        <v>50113001</v>
      </c>
      <c r="F352" s="732" t="s">
        <v>622</v>
      </c>
      <c r="G352" s="731" t="s">
        <v>634</v>
      </c>
      <c r="H352" s="731">
        <v>216900</v>
      </c>
      <c r="I352" s="731">
        <v>216900</v>
      </c>
      <c r="J352" s="731" t="s">
        <v>1155</v>
      </c>
      <c r="K352" s="731" t="s">
        <v>1156</v>
      </c>
      <c r="L352" s="734">
        <v>577.91659259259279</v>
      </c>
      <c r="M352" s="734">
        <v>135</v>
      </c>
      <c r="N352" s="735">
        <v>78018.74000000002</v>
      </c>
    </row>
    <row r="353" spans="1:14" ht="14.45" customHeight="1" x14ac:dyDescent="0.2">
      <c r="A353" s="729" t="s">
        <v>587</v>
      </c>
      <c r="B353" s="730" t="s">
        <v>588</v>
      </c>
      <c r="C353" s="731" t="s">
        <v>610</v>
      </c>
      <c r="D353" s="732" t="s">
        <v>611</v>
      </c>
      <c r="E353" s="733">
        <v>50113001</v>
      </c>
      <c r="F353" s="732" t="s">
        <v>622</v>
      </c>
      <c r="G353" s="731" t="s">
        <v>634</v>
      </c>
      <c r="H353" s="731">
        <v>155823</v>
      </c>
      <c r="I353" s="731">
        <v>55823</v>
      </c>
      <c r="J353" s="731" t="s">
        <v>893</v>
      </c>
      <c r="K353" s="731" t="s">
        <v>896</v>
      </c>
      <c r="L353" s="734">
        <v>33.010999999999996</v>
      </c>
      <c r="M353" s="734">
        <v>4</v>
      </c>
      <c r="N353" s="735">
        <v>132.04399999999998</v>
      </c>
    </row>
    <row r="354" spans="1:14" ht="14.45" customHeight="1" x14ac:dyDescent="0.2">
      <c r="A354" s="729" t="s">
        <v>587</v>
      </c>
      <c r="B354" s="730" t="s">
        <v>588</v>
      </c>
      <c r="C354" s="731" t="s">
        <v>610</v>
      </c>
      <c r="D354" s="732" t="s">
        <v>611</v>
      </c>
      <c r="E354" s="733">
        <v>50113001</v>
      </c>
      <c r="F354" s="732" t="s">
        <v>622</v>
      </c>
      <c r="G354" s="731" t="s">
        <v>634</v>
      </c>
      <c r="H354" s="731">
        <v>107981</v>
      </c>
      <c r="I354" s="731">
        <v>7981</v>
      </c>
      <c r="J354" s="731" t="s">
        <v>893</v>
      </c>
      <c r="K354" s="731" t="s">
        <v>894</v>
      </c>
      <c r="L354" s="734">
        <v>41.88000000000001</v>
      </c>
      <c r="M354" s="734">
        <v>74</v>
      </c>
      <c r="N354" s="735">
        <v>3099.1200000000008</v>
      </c>
    </row>
    <row r="355" spans="1:14" ht="14.45" customHeight="1" x14ac:dyDescent="0.2">
      <c r="A355" s="729" t="s">
        <v>587</v>
      </c>
      <c r="B355" s="730" t="s">
        <v>588</v>
      </c>
      <c r="C355" s="731" t="s">
        <v>610</v>
      </c>
      <c r="D355" s="732" t="s">
        <v>611</v>
      </c>
      <c r="E355" s="733">
        <v>50113001</v>
      </c>
      <c r="F355" s="732" t="s">
        <v>622</v>
      </c>
      <c r="G355" s="731" t="s">
        <v>634</v>
      </c>
      <c r="H355" s="731">
        <v>126786</v>
      </c>
      <c r="I355" s="731">
        <v>26786</v>
      </c>
      <c r="J355" s="731" t="s">
        <v>898</v>
      </c>
      <c r="K355" s="731" t="s">
        <v>899</v>
      </c>
      <c r="L355" s="734">
        <v>401.63</v>
      </c>
      <c r="M355" s="734">
        <v>1</v>
      </c>
      <c r="N355" s="735">
        <v>401.63</v>
      </c>
    </row>
    <row r="356" spans="1:14" ht="14.45" customHeight="1" x14ac:dyDescent="0.2">
      <c r="A356" s="729" t="s">
        <v>587</v>
      </c>
      <c r="B356" s="730" t="s">
        <v>588</v>
      </c>
      <c r="C356" s="731" t="s">
        <v>610</v>
      </c>
      <c r="D356" s="732" t="s">
        <v>611</v>
      </c>
      <c r="E356" s="733">
        <v>50113001</v>
      </c>
      <c r="F356" s="732" t="s">
        <v>622</v>
      </c>
      <c r="G356" s="731" t="s">
        <v>634</v>
      </c>
      <c r="H356" s="731">
        <v>187607</v>
      </c>
      <c r="I356" s="731">
        <v>187607</v>
      </c>
      <c r="J356" s="731" t="s">
        <v>900</v>
      </c>
      <c r="K356" s="731" t="s">
        <v>901</v>
      </c>
      <c r="L356" s="734">
        <v>273.90000000000003</v>
      </c>
      <c r="M356" s="734">
        <v>2</v>
      </c>
      <c r="N356" s="735">
        <v>547.80000000000007</v>
      </c>
    </row>
    <row r="357" spans="1:14" ht="14.45" customHeight="1" x14ac:dyDescent="0.2">
      <c r="A357" s="729" t="s">
        <v>587</v>
      </c>
      <c r="B357" s="730" t="s">
        <v>588</v>
      </c>
      <c r="C357" s="731" t="s">
        <v>610</v>
      </c>
      <c r="D357" s="732" t="s">
        <v>611</v>
      </c>
      <c r="E357" s="733">
        <v>50113001</v>
      </c>
      <c r="F357" s="732" t="s">
        <v>622</v>
      </c>
      <c r="G357" s="731" t="s">
        <v>623</v>
      </c>
      <c r="H357" s="731">
        <v>100874</v>
      </c>
      <c r="I357" s="731">
        <v>874</v>
      </c>
      <c r="J357" s="731" t="s">
        <v>1157</v>
      </c>
      <c r="K357" s="731" t="s">
        <v>1158</v>
      </c>
      <c r="L357" s="734">
        <v>91.552272727272737</v>
      </c>
      <c r="M357" s="734">
        <v>22</v>
      </c>
      <c r="N357" s="735">
        <v>2014.1500000000003</v>
      </c>
    </row>
    <row r="358" spans="1:14" ht="14.45" customHeight="1" x14ac:dyDescent="0.2">
      <c r="A358" s="729" t="s">
        <v>587</v>
      </c>
      <c r="B358" s="730" t="s">
        <v>588</v>
      </c>
      <c r="C358" s="731" t="s">
        <v>610</v>
      </c>
      <c r="D358" s="732" t="s">
        <v>611</v>
      </c>
      <c r="E358" s="733">
        <v>50113001</v>
      </c>
      <c r="F358" s="732" t="s">
        <v>622</v>
      </c>
      <c r="G358" s="731" t="s">
        <v>623</v>
      </c>
      <c r="H358" s="731">
        <v>200863</v>
      </c>
      <c r="I358" s="731">
        <v>200863</v>
      </c>
      <c r="J358" s="731" t="s">
        <v>1159</v>
      </c>
      <c r="K358" s="731" t="s">
        <v>1160</v>
      </c>
      <c r="L358" s="734">
        <v>84.968999999999994</v>
      </c>
      <c r="M358" s="734">
        <v>20</v>
      </c>
      <c r="N358" s="735">
        <v>1699.3799999999999</v>
      </c>
    </row>
    <row r="359" spans="1:14" ht="14.45" customHeight="1" x14ac:dyDescent="0.2">
      <c r="A359" s="729" t="s">
        <v>587</v>
      </c>
      <c r="B359" s="730" t="s">
        <v>588</v>
      </c>
      <c r="C359" s="731" t="s">
        <v>610</v>
      </c>
      <c r="D359" s="732" t="s">
        <v>611</v>
      </c>
      <c r="E359" s="733">
        <v>50113001</v>
      </c>
      <c r="F359" s="732" t="s">
        <v>622</v>
      </c>
      <c r="G359" s="731" t="s">
        <v>623</v>
      </c>
      <c r="H359" s="731">
        <v>224053</v>
      </c>
      <c r="I359" s="731">
        <v>224053</v>
      </c>
      <c r="J359" s="731" t="s">
        <v>1161</v>
      </c>
      <c r="K359" s="731" t="s">
        <v>1162</v>
      </c>
      <c r="L359" s="734">
        <v>248.69333333333338</v>
      </c>
      <c r="M359" s="734">
        <v>3</v>
      </c>
      <c r="N359" s="735">
        <v>746.08000000000015</v>
      </c>
    </row>
    <row r="360" spans="1:14" ht="14.45" customHeight="1" x14ac:dyDescent="0.2">
      <c r="A360" s="729" t="s">
        <v>587</v>
      </c>
      <c r="B360" s="730" t="s">
        <v>588</v>
      </c>
      <c r="C360" s="731" t="s">
        <v>610</v>
      </c>
      <c r="D360" s="732" t="s">
        <v>611</v>
      </c>
      <c r="E360" s="733">
        <v>50113001</v>
      </c>
      <c r="F360" s="732" t="s">
        <v>622</v>
      </c>
      <c r="G360" s="731" t="s">
        <v>623</v>
      </c>
      <c r="H360" s="731">
        <v>207820</v>
      </c>
      <c r="I360" s="731">
        <v>207820</v>
      </c>
      <c r="J360" s="731" t="s">
        <v>902</v>
      </c>
      <c r="K360" s="731" t="s">
        <v>903</v>
      </c>
      <c r="L360" s="734">
        <v>33.669999999999995</v>
      </c>
      <c r="M360" s="734">
        <v>2</v>
      </c>
      <c r="N360" s="735">
        <v>67.339999999999989</v>
      </c>
    </row>
    <row r="361" spans="1:14" ht="14.45" customHeight="1" x14ac:dyDescent="0.2">
      <c r="A361" s="729" t="s">
        <v>587</v>
      </c>
      <c r="B361" s="730" t="s">
        <v>588</v>
      </c>
      <c r="C361" s="731" t="s">
        <v>610</v>
      </c>
      <c r="D361" s="732" t="s">
        <v>611</v>
      </c>
      <c r="E361" s="733">
        <v>50113001</v>
      </c>
      <c r="F361" s="732" t="s">
        <v>622</v>
      </c>
      <c r="G361" s="731" t="s">
        <v>623</v>
      </c>
      <c r="H361" s="731">
        <v>232603</v>
      </c>
      <c r="I361" s="731">
        <v>232603</v>
      </c>
      <c r="J361" s="731" t="s">
        <v>906</v>
      </c>
      <c r="K361" s="731" t="s">
        <v>907</v>
      </c>
      <c r="L361" s="734">
        <v>117.70028571428573</v>
      </c>
      <c r="M361" s="734">
        <v>35</v>
      </c>
      <c r="N361" s="735">
        <v>4119.51</v>
      </c>
    </row>
    <row r="362" spans="1:14" ht="14.45" customHeight="1" x14ac:dyDescent="0.2">
      <c r="A362" s="729" t="s">
        <v>587</v>
      </c>
      <c r="B362" s="730" t="s">
        <v>588</v>
      </c>
      <c r="C362" s="731" t="s">
        <v>610</v>
      </c>
      <c r="D362" s="732" t="s">
        <v>611</v>
      </c>
      <c r="E362" s="733">
        <v>50113001</v>
      </c>
      <c r="F362" s="732" t="s">
        <v>622</v>
      </c>
      <c r="G362" s="731" t="s">
        <v>634</v>
      </c>
      <c r="H362" s="731">
        <v>845220</v>
      </c>
      <c r="I362" s="731">
        <v>101211</v>
      </c>
      <c r="J362" s="731" t="s">
        <v>914</v>
      </c>
      <c r="K362" s="731" t="s">
        <v>915</v>
      </c>
      <c r="L362" s="734">
        <v>188.87</v>
      </c>
      <c r="M362" s="734">
        <v>1</v>
      </c>
      <c r="N362" s="735">
        <v>188.87</v>
      </c>
    </row>
    <row r="363" spans="1:14" ht="14.45" customHeight="1" x14ac:dyDescent="0.2">
      <c r="A363" s="729" t="s">
        <v>587</v>
      </c>
      <c r="B363" s="730" t="s">
        <v>588</v>
      </c>
      <c r="C363" s="731" t="s">
        <v>610</v>
      </c>
      <c r="D363" s="732" t="s">
        <v>611</v>
      </c>
      <c r="E363" s="733">
        <v>50113001</v>
      </c>
      <c r="F363" s="732" t="s">
        <v>622</v>
      </c>
      <c r="G363" s="731" t="s">
        <v>634</v>
      </c>
      <c r="H363" s="731">
        <v>118167</v>
      </c>
      <c r="I363" s="731">
        <v>18167</v>
      </c>
      <c r="J363" s="731" t="s">
        <v>918</v>
      </c>
      <c r="K363" s="731" t="s">
        <v>919</v>
      </c>
      <c r="L363" s="734">
        <v>65.78</v>
      </c>
      <c r="M363" s="734">
        <v>465</v>
      </c>
      <c r="N363" s="735">
        <v>30587.7</v>
      </c>
    </row>
    <row r="364" spans="1:14" ht="14.45" customHeight="1" x14ac:dyDescent="0.2">
      <c r="A364" s="729" t="s">
        <v>587</v>
      </c>
      <c r="B364" s="730" t="s">
        <v>588</v>
      </c>
      <c r="C364" s="731" t="s">
        <v>610</v>
      </c>
      <c r="D364" s="732" t="s">
        <v>611</v>
      </c>
      <c r="E364" s="733">
        <v>50113001</v>
      </c>
      <c r="F364" s="732" t="s">
        <v>622</v>
      </c>
      <c r="G364" s="731" t="s">
        <v>634</v>
      </c>
      <c r="H364" s="731">
        <v>118172</v>
      </c>
      <c r="I364" s="731">
        <v>18172</v>
      </c>
      <c r="J364" s="731" t="s">
        <v>918</v>
      </c>
      <c r="K364" s="731" t="s">
        <v>1163</v>
      </c>
      <c r="L364" s="734">
        <v>390.5</v>
      </c>
      <c r="M364" s="734">
        <v>4</v>
      </c>
      <c r="N364" s="735">
        <v>1562</v>
      </c>
    </row>
    <row r="365" spans="1:14" ht="14.45" customHeight="1" x14ac:dyDescent="0.2">
      <c r="A365" s="729" t="s">
        <v>587</v>
      </c>
      <c r="B365" s="730" t="s">
        <v>588</v>
      </c>
      <c r="C365" s="731" t="s">
        <v>610</v>
      </c>
      <c r="D365" s="732" t="s">
        <v>611</v>
      </c>
      <c r="E365" s="733">
        <v>50113001</v>
      </c>
      <c r="F365" s="732" t="s">
        <v>622</v>
      </c>
      <c r="G365" s="731" t="s">
        <v>634</v>
      </c>
      <c r="H365" s="731">
        <v>118175</v>
      </c>
      <c r="I365" s="731">
        <v>18175</v>
      </c>
      <c r="J365" s="731" t="s">
        <v>918</v>
      </c>
      <c r="K365" s="731" t="s">
        <v>1164</v>
      </c>
      <c r="L365" s="734">
        <v>627</v>
      </c>
      <c r="M365" s="734">
        <v>8</v>
      </c>
      <c r="N365" s="735">
        <v>5016</v>
      </c>
    </row>
    <row r="366" spans="1:14" ht="14.45" customHeight="1" x14ac:dyDescent="0.2">
      <c r="A366" s="729" t="s">
        <v>587</v>
      </c>
      <c r="B366" s="730" t="s">
        <v>588</v>
      </c>
      <c r="C366" s="731" t="s">
        <v>610</v>
      </c>
      <c r="D366" s="732" t="s">
        <v>611</v>
      </c>
      <c r="E366" s="733">
        <v>50113001</v>
      </c>
      <c r="F366" s="732" t="s">
        <v>622</v>
      </c>
      <c r="G366" s="731" t="s">
        <v>623</v>
      </c>
      <c r="H366" s="731">
        <v>191731</v>
      </c>
      <c r="I366" s="731">
        <v>91731</v>
      </c>
      <c r="J366" s="731" t="s">
        <v>920</v>
      </c>
      <c r="K366" s="731" t="s">
        <v>921</v>
      </c>
      <c r="L366" s="734">
        <v>3934.7950000000001</v>
      </c>
      <c r="M366" s="734">
        <v>4</v>
      </c>
      <c r="N366" s="735">
        <v>15739.18</v>
      </c>
    </row>
    <row r="367" spans="1:14" ht="14.45" customHeight="1" x14ac:dyDescent="0.2">
      <c r="A367" s="729" t="s">
        <v>587</v>
      </c>
      <c r="B367" s="730" t="s">
        <v>588</v>
      </c>
      <c r="C367" s="731" t="s">
        <v>610</v>
      </c>
      <c r="D367" s="732" t="s">
        <v>611</v>
      </c>
      <c r="E367" s="733">
        <v>50113001</v>
      </c>
      <c r="F367" s="732" t="s">
        <v>622</v>
      </c>
      <c r="G367" s="731" t="s">
        <v>623</v>
      </c>
      <c r="H367" s="731">
        <v>207776</v>
      </c>
      <c r="I367" s="731">
        <v>207776</v>
      </c>
      <c r="J367" s="731" t="s">
        <v>1165</v>
      </c>
      <c r="K367" s="731" t="s">
        <v>1166</v>
      </c>
      <c r="L367" s="734">
        <v>249.26</v>
      </c>
      <c r="M367" s="734">
        <v>6</v>
      </c>
      <c r="N367" s="735">
        <v>1495.56</v>
      </c>
    </row>
    <row r="368" spans="1:14" ht="14.45" customHeight="1" x14ac:dyDescent="0.2">
      <c r="A368" s="729" t="s">
        <v>587</v>
      </c>
      <c r="B368" s="730" t="s">
        <v>588</v>
      </c>
      <c r="C368" s="731" t="s">
        <v>610</v>
      </c>
      <c r="D368" s="732" t="s">
        <v>611</v>
      </c>
      <c r="E368" s="733">
        <v>50113001</v>
      </c>
      <c r="F368" s="732" t="s">
        <v>622</v>
      </c>
      <c r="G368" s="731" t="s">
        <v>623</v>
      </c>
      <c r="H368" s="731">
        <v>230759</v>
      </c>
      <c r="I368" s="731">
        <v>230759</v>
      </c>
      <c r="J368" s="731" t="s">
        <v>1167</v>
      </c>
      <c r="K368" s="731" t="s">
        <v>1168</v>
      </c>
      <c r="L368" s="734">
        <v>42.76</v>
      </c>
      <c r="M368" s="734">
        <v>2</v>
      </c>
      <c r="N368" s="735">
        <v>85.52</v>
      </c>
    </row>
    <row r="369" spans="1:14" ht="14.45" customHeight="1" x14ac:dyDescent="0.2">
      <c r="A369" s="729" t="s">
        <v>587</v>
      </c>
      <c r="B369" s="730" t="s">
        <v>588</v>
      </c>
      <c r="C369" s="731" t="s">
        <v>610</v>
      </c>
      <c r="D369" s="732" t="s">
        <v>611</v>
      </c>
      <c r="E369" s="733">
        <v>50113001</v>
      </c>
      <c r="F369" s="732" t="s">
        <v>622</v>
      </c>
      <c r="G369" s="731" t="s">
        <v>623</v>
      </c>
      <c r="H369" s="731">
        <v>241679</v>
      </c>
      <c r="I369" s="731">
        <v>241679</v>
      </c>
      <c r="J369" s="731" t="s">
        <v>1169</v>
      </c>
      <c r="K369" s="731" t="s">
        <v>1170</v>
      </c>
      <c r="L369" s="734">
        <v>59.39</v>
      </c>
      <c r="M369" s="734">
        <v>4</v>
      </c>
      <c r="N369" s="735">
        <v>237.56</v>
      </c>
    </row>
    <row r="370" spans="1:14" ht="14.45" customHeight="1" x14ac:dyDescent="0.2">
      <c r="A370" s="729" t="s">
        <v>587</v>
      </c>
      <c r="B370" s="730" t="s">
        <v>588</v>
      </c>
      <c r="C370" s="731" t="s">
        <v>610</v>
      </c>
      <c r="D370" s="732" t="s">
        <v>611</v>
      </c>
      <c r="E370" s="733">
        <v>50113001</v>
      </c>
      <c r="F370" s="732" t="s">
        <v>622</v>
      </c>
      <c r="G370" s="731" t="s">
        <v>623</v>
      </c>
      <c r="H370" s="731">
        <v>118305</v>
      </c>
      <c r="I370" s="731">
        <v>18305</v>
      </c>
      <c r="J370" s="731" t="s">
        <v>926</v>
      </c>
      <c r="K370" s="731" t="s">
        <v>927</v>
      </c>
      <c r="L370" s="734">
        <v>242</v>
      </c>
      <c r="M370" s="734">
        <v>95</v>
      </c>
      <c r="N370" s="735">
        <v>22990</v>
      </c>
    </row>
    <row r="371" spans="1:14" ht="14.45" customHeight="1" x14ac:dyDescent="0.2">
      <c r="A371" s="729" t="s">
        <v>587</v>
      </c>
      <c r="B371" s="730" t="s">
        <v>588</v>
      </c>
      <c r="C371" s="731" t="s">
        <v>610</v>
      </c>
      <c r="D371" s="732" t="s">
        <v>611</v>
      </c>
      <c r="E371" s="733">
        <v>50113001</v>
      </c>
      <c r="F371" s="732" t="s">
        <v>622</v>
      </c>
      <c r="G371" s="731" t="s">
        <v>623</v>
      </c>
      <c r="H371" s="731">
        <v>159357</v>
      </c>
      <c r="I371" s="731">
        <v>59357</v>
      </c>
      <c r="J371" s="731" t="s">
        <v>928</v>
      </c>
      <c r="K371" s="731" t="s">
        <v>929</v>
      </c>
      <c r="L371" s="734">
        <v>188.88</v>
      </c>
      <c r="M371" s="734">
        <v>2</v>
      </c>
      <c r="N371" s="735">
        <v>377.76</v>
      </c>
    </row>
    <row r="372" spans="1:14" ht="14.45" customHeight="1" x14ac:dyDescent="0.2">
      <c r="A372" s="729" t="s">
        <v>587</v>
      </c>
      <c r="B372" s="730" t="s">
        <v>588</v>
      </c>
      <c r="C372" s="731" t="s">
        <v>610</v>
      </c>
      <c r="D372" s="732" t="s">
        <v>611</v>
      </c>
      <c r="E372" s="733">
        <v>50113001</v>
      </c>
      <c r="F372" s="732" t="s">
        <v>622</v>
      </c>
      <c r="G372" s="731" t="s">
        <v>623</v>
      </c>
      <c r="H372" s="731">
        <v>114989</v>
      </c>
      <c r="I372" s="731">
        <v>14989</v>
      </c>
      <c r="J372" s="731" t="s">
        <v>1171</v>
      </c>
      <c r="K372" s="731" t="s">
        <v>1172</v>
      </c>
      <c r="L372" s="734">
        <v>86.36999999999999</v>
      </c>
      <c r="M372" s="734">
        <v>2</v>
      </c>
      <c r="N372" s="735">
        <v>172.73999999999998</v>
      </c>
    </row>
    <row r="373" spans="1:14" ht="14.45" customHeight="1" x14ac:dyDescent="0.2">
      <c r="A373" s="729" t="s">
        <v>587</v>
      </c>
      <c r="B373" s="730" t="s">
        <v>588</v>
      </c>
      <c r="C373" s="731" t="s">
        <v>610</v>
      </c>
      <c r="D373" s="732" t="s">
        <v>611</v>
      </c>
      <c r="E373" s="733">
        <v>50113001</v>
      </c>
      <c r="F373" s="732" t="s">
        <v>622</v>
      </c>
      <c r="G373" s="731" t="s">
        <v>623</v>
      </c>
      <c r="H373" s="731">
        <v>114957</v>
      </c>
      <c r="I373" s="731">
        <v>14957</v>
      </c>
      <c r="J373" s="731" t="s">
        <v>1173</v>
      </c>
      <c r="K373" s="731" t="s">
        <v>1174</v>
      </c>
      <c r="L373" s="734">
        <v>40.029999999999987</v>
      </c>
      <c r="M373" s="734">
        <v>1</v>
      </c>
      <c r="N373" s="735">
        <v>40.029999999999987</v>
      </c>
    </row>
    <row r="374" spans="1:14" ht="14.45" customHeight="1" x14ac:dyDescent="0.2">
      <c r="A374" s="729" t="s">
        <v>587</v>
      </c>
      <c r="B374" s="730" t="s">
        <v>588</v>
      </c>
      <c r="C374" s="731" t="s">
        <v>610</v>
      </c>
      <c r="D374" s="732" t="s">
        <v>611</v>
      </c>
      <c r="E374" s="733">
        <v>50113001</v>
      </c>
      <c r="F374" s="732" t="s">
        <v>622</v>
      </c>
      <c r="G374" s="731" t="s">
        <v>623</v>
      </c>
      <c r="H374" s="731">
        <v>114958</v>
      </c>
      <c r="I374" s="731">
        <v>14958</v>
      </c>
      <c r="J374" s="731" t="s">
        <v>1175</v>
      </c>
      <c r="K374" s="731" t="s">
        <v>1176</v>
      </c>
      <c r="L374" s="734">
        <v>32.849999999999994</v>
      </c>
      <c r="M374" s="734">
        <v>1</v>
      </c>
      <c r="N374" s="735">
        <v>32.849999999999994</v>
      </c>
    </row>
    <row r="375" spans="1:14" ht="14.45" customHeight="1" x14ac:dyDescent="0.2">
      <c r="A375" s="729" t="s">
        <v>587</v>
      </c>
      <c r="B375" s="730" t="s">
        <v>588</v>
      </c>
      <c r="C375" s="731" t="s">
        <v>610</v>
      </c>
      <c r="D375" s="732" t="s">
        <v>611</v>
      </c>
      <c r="E375" s="733">
        <v>50113001</v>
      </c>
      <c r="F375" s="732" t="s">
        <v>622</v>
      </c>
      <c r="G375" s="731" t="s">
        <v>634</v>
      </c>
      <c r="H375" s="731">
        <v>226455</v>
      </c>
      <c r="I375" s="731">
        <v>226455</v>
      </c>
      <c r="J375" s="731" t="s">
        <v>1177</v>
      </c>
      <c r="K375" s="731" t="s">
        <v>1178</v>
      </c>
      <c r="L375" s="734">
        <v>495</v>
      </c>
      <c r="M375" s="734">
        <v>6</v>
      </c>
      <c r="N375" s="735">
        <v>2970</v>
      </c>
    </row>
    <row r="376" spans="1:14" ht="14.45" customHeight="1" x14ac:dyDescent="0.2">
      <c r="A376" s="729" t="s">
        <v>587</v>
      </c>
      <c r="B376" s="730" t="s">
        <v>588</v>
      </c>
      <c r="C376" s="731" t="s">
        <v>610</v>
      </c>
      <c r="D376" s="732" t="s">
        <v>611</v>
      </c>
      <c r="E376" s="733">
        <v>50113001</v>
      </c>
      <c r="F376" s="732" t="s">
        <v>622</v>
      </c>
      <c r="G376" s="731" t="s">
        <v>623</v>
      </c>
      <c r="H376" s="731">
        <v>192086</v>
      </c>
      <c r="I376" s="731">
        <v>92086</v>
      </c>
      <c r="J376" s="731" t="s">
        <v>1179</v>
      </c>
      <c r="K376" s="731" t="s">
        <v>1180</v>
      </c>
      <c r="L376" s="734">
        <v>139.45000000000002</v>
      </c>
      <c r="M376" s="734">
        <v>1</v>
      </c>
      <c r="N376" s="735">
        <v>139.45000000000002</v>
      </c>
    </row>
    <row r="377" spans="1:14" ht="14.45" customHeight="1" x14ac:dyDescent="0.2">
      <c r="A377" s="729" t="s">
        <v>587</v>
      </c>
      <c r="B377" s="730" t="s">
        <v>588</v>
      </c>
      <c r="C377" s="731" t="s">
        <v>610</v>
      </c>
      <c r="D377" s="732" t="s">
        <v>611</v>
      </c>
      <c r="E377" s="733">
        <v>50113001</v>
      </c>
      <c r="F377" s="732" t="s">
        <v>622</v>
      </c>
      <c r="G377" s="731" t="s">
        <v>623</v>
      </c>
      <c r="H377" s="731">
        <v>192414</v>
      </c>
      <c r="I377" s="731">
        <v>92414</v>
      </c>
      <c r="J377" s="731" t="s">
        <v>1181</v>
      </c>
      <c r="K377" s="731" t="s">
        <v>1182</v>
      </c>
      <c r="L377" s="734">
        <v>73.33</v>
      </c>
      <c r="M377" s="734">
        <v>1</v>
      </c>
      <c r="N377" s="735">
        <v>73.33</v>
      </c>
    </row>
    <row r="378" spans="1:14" ht="14.45" customHeight="1" x14ac:dyDescent="0.2">
      <c r="A378" s="729" t="s">
        <v>587</v>
      </c>
      <c r="B378" s="730" t="s">
        <v>588</v>
      </c>
      <c r="C378" s="731" t="s">
        <v>610</v>
      </c>
      <c r="D378" s="732" t="s">
        <v>611</v>
      </c>
      <c r="E378" s="733">
        <v>50113001</v>
      </c>
      <c r="F378" s="732" t="s">
        <v>622</v>
      </c>
      <c r="G378" s="731" t="s">
        <v>623</v>
      </c>
      <c r="H378" s="731">
        <v>847940</v>
      </c>
      <c r="I378" s="731">
        <v>155338</v>
      </c>
      <c r="J378" s="731" t="s">
        <v>1183</v>
      </c>
      <c r="K378" s="731" t="s">
        <v>1184</v>
      </c>
      <c r="L378" s="734">
        <v>18356.48</v>
      </c>
      <c r="M378" s="734">
        <v>5</v>
      </c>
      <c r="N378" s="735">
        <v>91782.399999999994</v>
      </c>
    </row>
    <row r="379" spans="1:14" ht="14.45" customHeight="1" x14ac:dyDescent="0.2">
      <c r="A379" s="729" t="s">
        <v>587</v>
      </c>
      <c r="B379" s="730" t="s">
        <v>588</v>
      </c>
      <c r="C379" s="731" t="s">
        <v>610</v>
      </c>
      <c r="D379" s="732" t="s">
        <v>611</v>
      </c>
      <c r="E379" s="733">
        <v>50113001</v>
      </c>
      <c r="F379" s="732" t="s">
        <v>622</v>
      </c>
      <c r="G379" s="731" t="s">
        <v>623</v>
      </c>
      <c r="H379" s="731">
        <v>243241</v>
      </c>
      <c r="I379" s="731">
        <v>243241</v>
      </c>
      <c r="J379" s="731" t="s">
        <v>1185</v>
      </c>
      <c r="K379" s="731" t="s">
        <v>1186</v>
      </c>
      <c r="L379" s="734">
        <v>113.9885714285714</v>
      </c>
      <c r="M379" s="734">
        <v>14</v>
      </c>
      <c r="N379" s="735">
        <v>1595.8399999999997</v>
      </c>
    </row>
    <row r="380" spans="1:14" ht="14.45" customHeight="1" x14ac:dyDescent="0.2">
      <c r="A380" s="729" t="s">
        <v>587</v>
      </c>
      <c r="B380" s="730" t="s">
        <v>588</v>
      </c>
      <c r="C380" s="731" t="s">
        <v>610</v>
      </c>
      <c r="D380" s="732" t="s">
        <v>611</v>
      </c>
      <c r="E380" s="733">
        <v>50113001</v>
      </c>
      <c r="F380" s="732" t="s">
        <v>622</v>
      </c>
      <c r="G380" s="731" t="s">
        <v>623</v>
      </c>
      <c r="H380" s="731">
        <v>159940</v>
      </c>
      <c r="I380" s="731">
        <v>59940</v>
      </c>
      <c r="J380" s="731" t="s">
        <v>1185</v>
      </c>
      <c r="K380" s="731" t="s">
        <v>1187</v>
      </c>
      <c r="L380" s="734">
        <v>114.30000000000003</v>
      </c>
      <c r="M380" s="734">
        <v>1</v>
      </c>
      <c r="N380" s="735">
        <v>114.30000000000003</v>
      </c>
    </row>
    <row r="381" spans="1:14" ht="14.45" customHeight="1" x14ac:dyDescent="0.2">
      <c r="A381" s="729" t="s">
        <v>587</v>
      </c>
      <c r="B381" s="730" t="s">
        <v>588</v>
      </c>
      <c r="C381" s="731" t="s">
        <v>610</v>
      </c>
      <c r="D381" s="732" t="s">
        <v>611</v>
      </c>
      <c r="E381" s="733">
        <v>50113001</v>
      </c>
      <c r="F381" s="732" t="s">
        <v>622</v>
      </c>
      <c r="G381" s="731" t="s">
        <v>623</v>
      </c>
      <c r="H381" s="731">
        <v>243242</v>
      </c>
      <c r="I381" s="731">
        <v>243242</v>
      </c>
      <c r="J381" s="731" t="s">
        <v>1185</v>
      </c>
      <c r="K381" s="731" t="s">
        <v>1188</v>
      </c>
      <c r="L381" s="734">
        <v>239.98000000000005</v>
      </c>
      <c r="M381" s="734">
        <v>1</v>
      </c>
      <c r="N381" s="735">
        <v>239.98000000000005</v>
      </c>
    </row>
    <row r="382" spans="1:14" ht="14.45" customHeight="1" x14ac:dyDescent="0.2">
      <c r="A382" s="729" t="s">
        <v>587</v>
      </c>
      <c r="B382" s="730" t="s">
        <v>588</v>
      </c>
      <c r="C382" s="731" t="s">
        <v>610</v>
      </c>
      <c r="D382" s="732" t="s">
        <v>611</v>
      </c>
      <c r="E382" s="733">
        <v>50113001</v>
      </c>
      <c r="F382" s="732" t="s">
        <v>622</v>
      </c>
      <c r="G382" s="731" t="s">
        <v>634</v>
      </c>
      <c r="H382" s="731">
        <v>848251</v>
      </c>
      <c r="I382" s="731">
        <v>122632</v>
      </c>
      <c r="J382" s="731" t="s">
        <v>1189</v>
      </c>
      <c r="K382" s="731" t="s">
        <v>1190</v>
      </c>
      <c r="L382" s="734">
        <v>97.04</v>
      </c>
      <c r="M382" s="734">
        <v>2</v>
      </c>
      <c r="N382" s="735">
        <v>194.08</v>
      </c>
    </row>
    <row r="383" spans="1:14" ht="14.45" customHeight="1" x14ac:dyDescent="0.2">
      <c r="A383" s="729" t="s">
        <v>587</v>
      </c>
      <c r="B383" s="730" t="s">
        <v>588</v>
      </c>
      <c r="C383" s="731" t="s">
        <v>610</v>
      </c>
      <c r="D383" s="732" t="s">
        <v>611</v>
      </c>
      <c r="E383" s="733">
        <v>50113001</v>
      </c>
      <c r="F383" s="732" t="s">
        <v>622</v>
      </c>
      <c r="G383" s="731" t="s">
        <v>329</v>
      </c>
      <c r="H383" s="731">
        <v>241682</v>
      </c>
      <c r="I383" s="731">
        <v>241682</v>
      </c>
      <c r="J383" s="731" t="s">
        <v>1191</v>
      </c>
      <c r="K383" s="731" t="s">
        <v>1192</v>
      </c>
      <c r="L383" s="734">
        <v>684.73</v>
      </c>
      <c r="M383" s="734">
        <v>20</v>
      </c>
      <c r="N383" s="735">
        <v>13694.6</v>
      </c>
    </row>
    <row r="384" spans="1:14" ht="14.45" customHeight="1" x14ac:dyDescent="0.2">
      <c r="A384" s="729" t="s">
        <v>587</v>
      </c>
      <c r="B384" s="730" t="s">
        <v>588</v>
      </c>
      <c r="C384" s="731" t="s">
        <v>610</v>
      </c>
      <c r="D384" s="732" t="s">
        <v>611</v>
      </c>
      <c r="E384" s="733">
        <v>50113001</v>
      </c>
      <c r="F384" s="732" t="s">
        <v>622</v>
      </c>
      <c r="G384" s="731" t="s">
        <v>623</v>
      </c>
      <c r="H384" s="731">
        <v>230920</v>
      </c>
      <c r="I384" s="731">
        <v>230920</v>
      </c>
      <c r="J384" s="731" t="s">
        <v>938</v>
      </c>
      <c r="K384" s="731" t="s">
        <v>939</v>
      </c>
      <c r="L384" s="734">
        <v>684.73</v>
      </c>
      <c r="M384" s="734">
        <v>50</v>
      </c>
      <c r="N384" s="735">
        <v>34236.5</v>
      </c>
    </row>
    <row r="385" spans="1:14" ht="14.45" customHeight="1" x14ac:dyDescent="0.2">
      <c r="A385" s="729" t="s">
        <v>587</v>
      </c>
      <c r="B385" s="730" t="s">
        <v>588</v>
      </c>
      <c r="C385" s="731" t="s">
        <v>610</v>
      </c>
      <c r="D385" s="732" t="s">
        <v>611</v>
      </c>
      <c r="E385" s="733">
        <v>50113001</v>
      </c>
      <c r="F385" s="732" t="s">
        <v>622</v>
      </c>
      <c r="G385" s="731" t="s">
        <v>623</v>
      </c>
      <c r="H385" s="731">
        <v>230918</v>
      </c>
      <c r="I385" s="731">
        <v>230918</v>
      </c>
      <c r="J385" s="731" t="s">
        <v>1193</v>
      </c>
      <c r="K385" s="731" t="s">
        <v>1194</v>
      </c>
      <c r="L385" s="734">
        <v>147.62</v>
      </c>
      <c r="M385" s="734">
        <v>26</v>
      </c>
      <c r="N385" s="735">
        <v>3838.12</v>
      </c>
    </row>
    <row r="386" spans="1:14" ht="14.45" customHeight="1" x14ac:dyDescent="0.2">
      <c r="A386" s="729" t="s">
        <v>587</v>
      </c>
      <c r="B386" s="730" t="s">
        <v>588</v>
      </c>
      <c r="C386" s="731" t="s">
        <v>610</v>
      </c>
      <c r="D386" s="732" t="s">
        <v>611</v>
      </c>
      <c r="E386" s="733">
        <v>50113001</v>
      </c>
      <c r="F386" s="732" t="s">
        <v>622</v>
      </c>
      <c r="G386" s="731" t="s">
        <v>623</v>
      </c>
      <c r="H386" s="731">
        <v>244980</v>
      </c>
      <c r="I386" s="731">
        <v>244980</v>
      </c>
      <c r="J386" s="731" t="s">
        <v>942</v>
      </c>
      <c r="K386" s="731" t="s">
        <v>943</v>
      </c>
      <c r="L386" s="734">
        <v>55.225000000000001</v>
      </c>
      <c r="M386" s="734">
        <v>4</v>
      </c>
      <c r="N386" s="735">
        <v>220.9</v>
      </c>
    </row>
    <row r="387" spans="1:14" ht="14.45" customHeight="1" x14ac:dyDescent="0.2">
      <c r="A387" s="729" t="s">
        <v>587</v>
      </c>
      <c r="B387" s="730" t="s">
        <v>588</v>
      </c>
      <c r="C387" s="731" t="s">
        <v>610</v>
      </c>
      <c r="D387" s="732" t="s">
        <v>611</v>
      </c>
      <c r="E387" s="733">
        <v>50113001</v>
      </c>
      <c r="F387" s="732" t="s">
        <v>622</v>
      </c>
      <c r="G387" s="731" t="s">
        <v>623</v>
      </c>
      <c r="H387" s="731">
        <v>100610</v>
      </c>
      <c r="I387" s="731">
        <v>610</v>
      </c>
      <c r="J387" s="731" t="s">
        <v>1195</v>
      </c>
      <c r="K387" s="731" t="s">
        <v>1196</v>
      </c>
      <c r="L387" s="734">
        <v>72.42</v>
      </c>
      <c r="M387" s="734">
        <v>30</v>
      </c>
      <c r="N387" s="735">
        <v>2172.6</v>
      </c>
    </row>
    <row r="388" spans="1:14" ht="14.45" customHeight="1" x14ac:dyDescent="0.2">
      <c r="A388" s="729" t="s">
        <v>587</v>
      </c>
      <c r="B388" s="730" t="s">
        <v>588</v>
      </c>
      <c r="C388" s="731" t="s">
        <v>610</v>
      </c>
      <c r="D388" s="732" t="s">
        <v>611</v>
      </c>
      <c r="E388" s="733">
        <v>50113001</v>
      </c>
      <c r="F388" s="732" t="s">
        <v>622</v>
      </c>
      <c r="G388" s="731" t="s">
        <v>623</v>
      </c>
      <c r="H388" s="731">
        <v>100612</v>
      </c>
      <c r="I388" s="731">
        <v>612</v>
      </c>
      <c r="J388" s="731" t="s">
        <v>1197</v>
      </c>
      <c r="K388" s="731" t="s">
        <v>1198</v>
      </c>
      <c r="L388" s="734">
        <v>67.58</v>
      </c>
      <c r="M388" s="734">
        <v>6</v>
      </c>
      <c r="N388" s="735">
        <v>405.48</v>
      </c>
    </row>
    <row r="389" spans="1:14" ht="14.45" customHeight="1" x14ac:dyDescent="0.2">
      <c r="A389" s="729" t="s">
        <v>587</v>
      </c>
      <c r="B389" s="730" t="s">
        <v>588</v>
      </c>
      <c r="C389" s="731" t="s">
        <v>610</v>
      </c>
      <c r="D389" s="732" t="s">
        <v>611</v>
      </c>
      <c r="E389" s="733">
        <v>50113001</v>
      </c>
      <c r="F389" s="732" t="s">
        <v>622</v>
      </c>
      <c r="G389" s="731" t="s">
        <v>623</v>
      </c>
      <c r="H389" s="731">
        <v>171615</v>
      </c>
      <c r="I389" s="731">
        <v>171615</v>
      </c>
      <c r="J389" s="731" t="s">
        <v>946</v>
      </c>
      <c r="K389" s="731" t="s">
        <v>947</v>
      </c>
      <c r="L389" s="734">
        <v>167.12000000000003</v>
      </c>
      <c r="M389" s="734">
        <v>7</v>
      </c>
      <c r="N389" s="735">
        <v>1169.8400000000001</v>
      </c>
    </row>
    <row r="390" spans="1:14" ht="14.45" customHeight="1" x14ac:dyDescent="0.2">
      <c r="A390" s="729" t="s">
        <v>587</v>
      </c>
      <c r="B390" s="730" t="s">
        <v>588</v>
      </c>
      <c r="C390" s="731" t="s">
        <v>610</v>
      </c>
      <c r="D390" s="732" t="s">
        <v>611</v>
      </c>
      <c r="E390" s="733">
        <v>50113001</v>
      </c>
      <c r="F390" s="732" t="s">
        <v>622</v>
      </c>
      <c r="G390" s="731" t="s">
        <v>623</v>
      </c>
      <c r="H390" s="731">
        <v>171616</v>
      </c>
      <c r="I390" s="731">
        <v>171616</v>
      </c>
      <c r="J390" s="731" t="s">
        <v>1199</v>
      </c>
      <c r="K390" s="731" t="s">
        <v>1200</v>
      </c>
      <c r="L390" s="734">
        <v>223.22999999999996</v>
      </c>
      <c r="M390" s="734">
        <v>20</v>
      </c>
      <c r="N390" s="735">
        <v>4464.5999999999995</v>
      </c>
    </row>
    <row r="391" spans="1:14" ht="14.45" customHeight="1" x14ac:dyDescent="0.2">
      <c r="A391" s="729" t="s">
        <v>587</v>
      </c>
      <c r="B391" s="730" t="s">
        <v>588</v>
      </c>
      <c r="C391" s="731" t="s">
        <v>610</v>
      </c>
      <c r="D391" s="732" t="s">
        <v>611</v>
      </c>
      <c r="E391" s="733">
        <v>50113001</v>
      </c>
      <c r="F391" s="732" t="s">
        <v>622</v>
      </c>
      <c r="G391" s="731" t="s">
        <v>623</v>
      </c>
      <c r="H391" s="731">
        <v>395294</v>
      </c>
      <c r="I391" s="731">
        <v>180306</v>
      </c>
      <c r="J391" s="731" t="s">
        <v>948</v>
      </c>
      <c r="K391" s="731" t="s">
        <v>949</v>
      </c>
      <c r="L391" s="734">
        <v>204.06862068965521</v>
      </c>
      <c r="M391" s="734">
        <v>58</v>
      </c>
      <c r="N391" s="735">
        <v>11835.980000000001</v>
      </c>
    </row>
    <row r="392" spans="1:14" ht="14.45" customHeight="1" x14ac:dyDescent="0.2">
      <c r="A392" s="729" t="s">
        <v>587</v>
      </c>
      <c r="B392" s="730" t="s">
        <v>588</v>
      </c>
      <c r="C392" s="731" t="s">
        <v>610</v>
      </c>
      <c r="D392" s="732" t="s">
        <v>611</v>
      </c>
      <c r="E392" s="733">
        <v>50113001</v>
      </c>
      <c r="F392" s="732" t="s">
        <v>622</v>
      </c>
      <c r="G392" s="731" t="s">
        <v>623</v>
      </c>
      <c r="H392" s="731">
        <v>152225</v>
      </c>
      <c r="I392" s="731">
        <v>52225</v>
      </c>
      <c r="J392" s="731" t="s">
        <v>1201</v>
      </c>
      <c r="K392" s="731" t="s">
        <v>1202</v>
      </c>
      <c r="L392" s="734">
        <v>611.04999999999995</v>
      </c>
      <c r="M392" s="734">
        <v>8</v>
      </c>
      <c r="N392" s="735">
        <v>4888.3999999999996</v>
      </c>
    </row>
    <row r="393" spans="1:14" ht="14.45" customHeight="1" x14ac:dyDescent="0.2">
      <c r="A393" s="729" t="s">
        <v>587</v>
      </c>
      <c r="B393" s="730" t="s">
        <v>588</v>
      </c>
      <c r="C393" s="731" t="s">
        <v>610</v>
      </c>
      <c r="D393" s="732" t="s">
        <v>611</v>
      </c>
      <c r="E393" s="733">
        <v>50113001</v>
      </c>
      <c r="F393" s="732" t="s">
        <v>622</v>
      </c>
      <c r="G393" s="731" t="s">
        <v>623</v>
      </c>
      <c r="H393" s="731">
        <v>216469</v>
      </c>
      <c r="I393" s="731">
        <v>216469</v>
      </c>
      <c r="J393" s="731" t="s">
        <v>1203</v>
      </c>
      <c r="K393" s="731" t="s">
        <v>1204</v>
      </c>
      <c r="L393" s="734">
        <v>58.409999999999989</v>
      </c>
      <c r="M393" s="734">
        <v>4</v>
      </c>
      <c r="N393" s="735">
        <v>233.63999999999996</v>
      </c>
    </row>
    <row r="394" spans="1:14" ht="14.45" customHeight="1" x14ac:dyDescent="0.2">
      <c r="A394" s="729" t="s">
        <v>587</v>
      </c>
      <c r="B394" s="730" t="s">
        <v>588</v>
      </c>
      <c r="C394" s="731" t="s">
        <v>610</v>
      </c>
      <c r="D394" s="732" t="s">
        <v>611</v>
      </c>
      <c r="E394" s="733">
        <v>50113001</v>
      </c>
      <c r="F394" s="732" t="s">
        <v>622</v>
      </c>
      <c r="G394" s="731" t="s">
        <v>623</v>
      </c>
      <c r="H394" s="731">
        <v>216470</v>
      </c>
      <c r="I394" s="731">
        <v>216470</v>
      </c>
      <c r="J394" s="731" t="s">
        <v>1205</v>
      </c>
      <c r="K394" s="731" t="s">
        <v>1206</v>
      </c>
      <c r="L394" s="734">
        <v>67.599999999999994</v>
      </c>
      <c r="M394" s="734">
        <v>10</v>
      </c>
      <c r="N394" s="735">
        <v>676</v>
      </c>
    </row>
    <row r="395" spans="1:14" ht="14.45" customHeight="1" x14ac:dyDescent="0.2">
      <c r="A395" s="729" t="s">
        <v>587</v>
      </c>
      <c r="B395" s="730" t="s">
        <v>588</v>
      </c>
      <c r="C395" s="731" t="s">
        <v>610</v>
      </c>
      <c r="D395" s="732" t="s">
        <v>611</v>
      </c>
      <c r="E395" s="733">
        <v>50113001</v>
      </c>
      <c r="F395" s="732" t="s">
        <v>622</v>
      </c>
      <c r="G395" s="731" t="s">
        <v>623</v>
      </c>
      <c r="H395" s="731">
        <v>848632</v>
      </c>
      <c r="I395" s="731">
        <v>125315</v>
      </c>
      <c r="J395" s="731" t="s">
        <v>951</v>
      </c>
      <c r="K395" s="731" t="s">
        <v>952</v>
      </c>
      <c r="L395" s="734">
        <v>58.15</v>
      </c>
      <c r="M395" s="734">
        <v>69</v>
      </c>
      <c r="N395" s="735">
        <v>4012.35</v>
      </c>
    </row>
    <row r="396" spans="1:14" ht="14.45" customHeight="1" x14ac:dyDescent="0.2">
      <c r="A396" s="729" t="s">
        <v>587</v>
      </c>
      <c r="B396" s="730" t="s">
        <v>588</v>
      </c>
      <c r="C396" s="731" t="s">
        <v>610</v>
      </c>
      <c r="D396" s="732" t="s">
        <v>611</v>
      </c>
      <c r="E396" s="733">
        <v>50113001</v>
      </c>
      <c r="F396" s="732" t="s">
        <v>622</v>
      </c>
      <c r="G396" s="731" t="s">
        <v>623</v>
      </c>
      <c r="H396" s="731">
        <v>226000</v>
      </c>
      <c r="I396" s="731">
        <v>226000</v>
      </c>
      <c r="J396" s="731" t="s">
        <v>1207</v>
      </c>
      <c r="K396" s="731" t="s">
        <v>1208</v>
      </c>
      <c r="L396" s="734">
        <v>346.32</v>
      </c>
      <c r="M396" s="734">
        <v>5</v>
      </c>
      <c r="N396" s="735">
        <v>1731.6</v>
      </c>
    </row>
    <row r="397" spans="1:14" ht="14.45" customHeight="1" x14ac:dyDescent="0.2">
      <c r="A397" s="729" t="s">
        <v>587</v>
      </c>
      <c r="B397" s="730" t="s">
        <v>588</v>
      </c>
      <c r="C397" s="731" t="s">
        <v>610</v>
      </c>
      <c r="D397" s="732" t="s">
        <v>611</v>
      </c>
      <c r="E397" s="733">
        <v>50113001</v>
      </c>
      <c r="F397" s="732" t="s">
        <v>622</v>
      </c>
      <c r="G397" s="731" t="s">
        <v>623</v>
      </c>
      <c r="H397" s="731">
        <v>159398</v>
      </c>
      <c r="I397" s="731">
        <v>59398</v>
      </c>
      <c r="J397" s="731" t="s">
        <v>1209</v>
      </c>
      <c r="K397" s="731" t="s">
        <v>1210</v>
      </c>
      <c r="L397" s="734">
        <v>168.75000000000003</v>
      </c>
      <c r="M397" s="734">
        <v>1</v>
      </c>
      <c r="N397" s="735">
        <v>168.75000000000003</v>
      </c>
    </row>
    <row r="398" spans="1:14" ht="14.45" customHeight="1" x14ac:dyDescent="0.2">
      <c r="A398" s="729" t="s">
        <v>587</v>
      </c>
      <c r="B398" s="730" t="s">
        <v>588</v>
      </c>
      <c r="C398" s="731" t="s">
        <v>610</v>
      </c>
      <c r="D398" s="732" t="s">
        <v>611</v>
      </c>
      <c r="E398" s="733">
        <v>50113001</v>
      </c>
      <c r="F398" s="732" t="s">
        <v>622</v>
      </c>
      <c r="G398" s="731" t="s">
        <v>623</v>
      </c>
      <c r="H398" s="731">
        <v>242203</v>
      </c>
      <c r="I398" s="731">
        <v>242203</v>
      </c>
      <c r="J398" s="731" t="s">
        <v>1211</v>
      </c>
      <c r="K398" s="731" t="s">
        <v>1212</v>
      </c>
      <c r="L398" s="734">
        <v>103.03583333333331</v>
      </c>
      <c r="M398" s="734">
        <v>12</v>
      </c>
      <c r="N398" s="735">
        <v>1236.4299999999998</v>
      </c>
    </row>
    <row r="399" spans="1:14" ht="14.45" customHeight="1" x14ac:dyDescent="0.2">
      <c r="A399" s="729" t="s">
        <v>587</v>
      </c>
      <c r="B399" s="730" t="s">
        <v>588</v>
      </c>
      <c r="C399" s="731" t="s">
        <v>610</v>
      </c>
      <c r="D399" s="732" t="s">
        <v>611</v>
      </c>
      <c r="E399" s="733">
        <v>50113001</v>
      </c>
      <c r="F399" s="732" t="s">
        <v>622</v>
      </c>
      <c r="G399" s="731" t="s">
        <v>623</v>
      </c>
      <c r="H399" s="731">
        <v>236893</v>
      </c>
      <c r="I399" s="731">
        <v>236893</v>
      </c>
      <c r="J399" s="731" t="s">
        <v>1213</v>
      </c>
      <c r="K399" s="731" t="s">
        <v>1214</v>
      </c>
      <c r="L399" s="734">
        <v>8404.2800000000025</v>
      </c>
      <c r="M399" s="734">
        <v>1</v>
      </c>
      <c r="N399" s="735">
        <v>8404.2800000000025</v>
      </c>
    </row>
    <row r="400" spans="1:14" ht="14.45" customHeight="1" x14ac:dyDescent="0.2">
      <c r="A400" s="729" t="s">
        <v>587</v>
      </c>
      <c r="B400" s="730" t="s">
        <v>588</v>
      </c>
      <c r="C400" s="731" t="s">
        <v>610</v>
      </c>
      <c r="D400" s="732" t="s">
        <v>611</v>
      </c>
      <c r="E400" s="733">
        <v>50113001</v>
      </c>
      <c r="F400" s="732" t="s">
        <v>622</v>
      </c>
      <c r="G400" s="731" t="s">
        <v>634</v>
      </c>
      <c r="H400" s="731">
        <v>995002</v>
      </c>
      <c r="I400" s="731">
        <v>132559</v>
      </c>
      <c r="J400" s="731" t="s">
        <v>1215</v>
      </c>
      <c r="K400" s="731" t="s">
        <v>1216</v>
      </c>
      <c r="L400" s="734">
        <v>80.069999999999993</v>
      </c>
      <c r="M400" s="734">
        <v>2</v>
      </c>
      <c r="N400" s="735">
        <v>160.13999999999999</v>
      </c>
    </row>
    <row r="401" spans="1:14" ht="14.45" customHeight="1" x14ac:dyDescent="0.2">
      <c r="A401" s="729" t="s">
        <v>587</v>
      </c>
      <c r="B401" s="730" t="s">
        <v>588</v>
      </c>
      <c r="C401" s="731" t="s">
        <v>610</v>
      </c>
      <c r="D401" s="732" t="s">
        <v>611</v>
      </c>
      <c r="E401" s="733">
        <v>50113001</v>
      </c>
      <c r="F401" s="732" t="s">
        <v>622</v>
      </c>
      <c r="G401" s="731" t="s">
        <v>634</v>
      </c>
      <c r="H401" s="731">
        <v>233706</v>
      </c>
      <c r="I401" s="731">
        <v>233706</v>
      </c>
      <c r="J401" s="731" t="s">
        <v>1217</v>
      </c>
      <c r="K401" s="731" t="s">
        <v>1218</v>
      </c>
      <c r="L401" s="734">
        <v>408.41</v>
      </c>
      <c r="M401" s="734">
        <v>1</v>
      </c>
      <c r="N401" s="735">
        <v>408.41</v>
      </c>
    </row>
    <row r="402" spans="1:14" ht="14.45" customHeight="1" x14ac:dyDescent="0.2">
      <c r="A402" s="729" t="s">
        <v>587</v>
      </c>
      <c r="B402" s="730" t="s">
        <v>588</v>
      </c>
      <c r="C402" s="731" t="s">
        <v>610</v>
      </c>
      <c r="D402" s="732" t="s">
        <v>611</v>
      </c>
      <c r="E402" s="733">
        <v>50113001</v>
      </c>
      <c r="F402" s="732" t="s">
        <v>622</v>
      </c>
      <c r="G402" s="731" t="s">
        <v>634</v>
      </c>
      <c r="H402" s="731">
        <v>237705</v>
      </c>
      <c r="I402" s="731">
        <v>237705</v>
      </c>
      <c r="J402" s="731" t="s">
        <v>967</v>
      </c>
      <c r="K402" s="731" t="s">
        <v>968</v>
      </c>
      <c r="L402" s="734">
        <v>81.099999999999994</v>
      </c>
      <c r="M402" s="734">
        <v>4</v>
      </c>
      <c r="N402" s="735">
        <v>324.39999999999998</v>
      </c>
    </row>
    <row r="403" spans="1:14" ht="14.45" customHeight="1" x14ac:dyDescent="0.2">
      <c r="A403" s="729" t="s">
        <v>587</v>
      </c>
      <c r="B403" s="730" t="s">
        <v>588</v>
      </c>
      <c r="C403" s="731" t="s">
        <v>610</v>
      </c>
      <c r="D403" s="732" t="s">
        <v>611</v>
      </c>
      <c r="E403" s="733">
        <v>50113001</v>
      </c>
      <c r="F403" s="732" t="s">
        <v>622</v>
      </c>
      <c r="G403" s="731" t="s">
        <v>623</v>
      </c>
      <c r="H403" s="731">
        <v>121731</v>
      </c>
      <c r="I403" s="731">
        <v>21731</v>
      </c>
      <c r="J403" s="731" t="s">
        <v>1219</v>
      </c>
      <c r="K403" s="731" t="s">
        <v>1220</v>
      </c>
      <c r="L403" s="734">
        <v>67.769999999999982</v>
      </c>
      <c r="M403" s="734">
        <v>6</v>
      </c>
      <c r="N403" s="735">
        <v>406.61999999999989</v>
      </c>
    </row>
    <row r="404" spans="1:14" ht="14.45" customHeight="1" x14ac:dyDescent="0.2">
      <c r="A404" s="729" t="s">
        <v>587</v>
      </c>
      <c r="B404" s="730" t="s">
        <v>588</v>
      </c>
      <c r="C404" s="731" t="s">
        <v>610</v>
      </c>
      <c r="D404" s="732" t="s">
        <v>611</v>
      </c>
      <c r="E404" s="733">
        <v>50113001</v>
      </c>
      <c r="F404" s="732" t="s">
        <v>622</v>
      </c>
      <c r="G404" s="731" t="s">
        <v>623</v>
      </c>
      <c r="H404" s="731">
        <v>130434</v>
      </c>
      <c r="I404" s="731">
        <v>30434</v>
      </c>
      <c r="J404" s="731" t="s">
        <v>971</v>
      </c>
      <c r="K404" s="731" t="s">
        <v>972</v>
      </c>
      <c r="L404" s="734">
        <v>199.45999999999998</v>
      </c>
      <c r="M404" s="734">
        <v>2</v>
      </c>
      <c r="N404" s="735">
        <v>398.91999999999996</v>
      </c>
    </row>
    <row r="405" spans="1:14" ht="14.45" customHeight="1" x14ac:dyDescent="0.2">
      <c r="A405" s="729" t="s">
        <v>587</v>
      </c>
      <c r="B405" s="730" t="s">
        <v>588</v>
      </c>
      <c r="C405" s="731" t="s">
        <v>610</v>
      </c>
      <c r="D405" s="732" t="s">
        <v>611</v>
      </c>
      <c r="E405" s="733">
        <v>50113001</v>
      </c>
      <c r="F405" s="732" t="s">
        <v>622</v>
      </c>
      <c r="G405" s="731" t="s">
        <v>623</v>
      </c>
      <c r="H405" s="731">
        <v>221884</v>
      </c>
      <c r="I405" s="731">
        <v>221884</v>
      </c>
      <c r="J405" s="731" t="s">
        <v>1221</v>
      </c>
      <c r="K405" s="731" t="s">
        <v>1222</v>
      </c>
      <c r="L405" s="734">
        <v>1980</v>
      </c>
      <c r="M405" s="734">
        <v>20</v>
      </c>
      <c r="N405" s="735">
        <v>39600</v>
      </c>
    </row>
    <row r="406" spans="1:14" ht="14.45" customHeight="1" x14ac:dyDescent="0.2">
      <c r="A406" s="729" t="s">
        <v>587</v>
      </c>
      <c r="B406" s="730" t="s">
        <v>588</v>
      </c>
      <c r="C406" s="731" t="s">
        <v>610</v>
      </c>
      <c r="D406" s="732" t="s">
        <v>611</v>
      </c>
      <c r="E406" s="733">
        <v>50113001</v>
      </c>
      <c r="F406" s="732" t="s">
        <v>622</v>
      </c>
      <c r="G406" s="731" t="s">
        <v>623</v>
      </c>
      <c r="H406" s="731">
        <v>100643</v>
      </c>
      <c r="I406" s="731">
        <v>643</v>
      </c>
      <c r="J406" s="731" t="s">
        <v>1223</v>
      </c>
      <c r="K406" s="731" t="s">
        <v>1224</v>
      </c>
      <c r="L406" s="734">
        <v>63.290000000000006</v>
      </c>
      <c r="M406" s="734">
        <v>4</v>
      </c>
      <c r="N406" s="735">
        <v>253.16000000000003</v>
      </c>
    </row>
    <row r="407" spans="1:14" ht="14.45" customHeight="1" x14ac:dyDescent="0.2">
      <c r="A407" s="729" t="s">
        <v>587</v>
      </c>
      <c r="B407" s="730" t="s">
        <v>588</v>
      </c>
      <c r="C407" s="731" t="s">
        <v>610</v>
      </c>
      <c r="D407" s="732" t="s">
        <v>611</v>
      </c>
      <c r="E407" s="733">
        <v>50113001</v>
      </c>
      <c r="F407" s="732" t="s">
        <v>622</v>
      </c>
      <c r="G407" s="731" t="s">
        <v>623</v>
      </c>
      <c r="H407" s="731">
        <v>848455</v>
      </c>
      <c r="I407" s="731">
        <v>199997</v>
      </c>
      <c r="J407" s="731" t="s">
        <v>1225</v>
      </c>
      <c r="K407" s="731" t="s">
        <v>1226</v>
      </c>
      <c r="L407" s="734">
        <v>1125.3399999999992</v>
      </c>
      <c r="M407" s="734">
        <v>1</v>
      </c>
      <c r="N407" s="735">
        <v>1125.3399999999992</v>
      </c>
    </row>
    <row r="408" spans="1:14" ht="14.45" customHeight="1" x14ac:dyDescent="0.2">
      <c r="A408" s="729" t="s">
        <v>587</v>
      </c>
      <c r="B408" s="730" t="s">
        <v>588</v>
      </c>
      <c r="C408" s="731" t="s">
        <v>610</v>
      </c>
      <c r="D408" s="732" t="s">
        <v>611</v>
      </c>
      <c r="E408" s="733">
        <v>50113001</v>
      </c>
      <c r="F408" s="732" t="s">
        <v>622</v>
      </c>
      <c r="G408" s="731" t="s">
        <v>634</v>
      </c>
      <c r="H408" s="731">
        <v>105496</v>
      </c>
      <c r="I408" s="731">
        <v>5496</v>
      </c>
      <c r="J408" s="731" t="s">
        <v>1227</v>
      </c>
      <c r="K408" s="731" t="s">
        <v>1228</v>
      </c>
      <c r="L408" s="734">
        <v>75.34</v>
      </c>
      <c r="M408" s="734">
        <v>2</v>
      </c>
      <c r="N408" s="735">
        <v>150.68</v>
      </c>
    </row>
    <row r="409" spans="1:14" ht="14.45" customHeight="1" x14ac:dyDescent="0.2">
      <c r="A409" s="729" t="s">
        <v>587</v>
      </c>
      <c r="B409" s="730" t="s">
        <v>588</v>
      </c>
      <c r="C409" s="731" t="s">
        <v>610</v>
      </c>
      <c r="D409" s="732" t="s">
        <v>611</v>
      </c>
      <c r="E409" s="733">
        <v>50113001</v>
      </c>
      <c r="F409" s="732" t="s">
        <v>622</v>
      </c>
      <c r="G409" s="731" t="s">
        <v>634</v>
      </c>
      <c r="H409" s="731">
        <v>233360</v>
      </c>
      <c r="I409" s="731">
        <v>233360</v>
      </c>
      <c r="J409" s="731" t="s">
        <v>985</v>
      </c>
      <c r="K409" s="731" t="s">
        <v>1229</v>
      </c>
      <c r="L409" s="734">
        <v>22.057500000000001</v>
      </c>
      <c r="M409" s="734">
        <v>4</v>
      </c>
      <c r="N409" s="735">
        <v>88.23</v>
      </c>
    </row>
    <row r="410" spans="1:14" ht="14.45" customHeight="1" x14ac:dyDescent="0.2">
      <c r="A410" s="729" t="s">
        <v>587</v>
      </c>
      <c r="B410" s="730" t="s">
        <v>588</v>
      </c>
      <c r="C410" s="731" t="s">
        <v>610</v>
      </c>
      <c r="D410" s="732" t="s">
        <v>611</v>
      </c>
      <c r="E410" s="733">
        <v>50113001</v>
      </c>
      <c r="F410" s="732" t="s">
        <v>622</v>
      </c>
      <c r="G410" s="731" t="s">
        <v>634</v>
      </c>
      <c r="H410" s="731">
        <v>149483</v>
      </c>
      <c r="I410" s="731">
        <v>149483</v>
      </c>
      <c r="J410" s="731" t="s">
        <v>1230</v>
      </c>
      <c r="K410" s="731" t="s">
        <v>1231</v>
      </c>
      <c r="L410" s="734">
        <v>138.94999999999999</v>
      </c>
      <c r="M410" s="734">
        <v>2</v>
      </c>
      <c r="N410" s="735">
        <v>277.89999999999998</v>
      </c>
    </row>
    <row r="411" spans="1:14" ht="14.45" customHeight="1" x14ac:dyDescent="0.2">
      <c r="A411" s="729" t="s">
        <v>587</v>
      </c>
      <c r="B411" s="730" t="s">
        <v>588</v>
      </c>
      <c r="C411" s="731" t="s">
        <v>610</v>
      </c>
      <c r="D411" s="732" t="s">
        <v>611</v>
      </c>
      <c r="E411" s="733">
        <v>50113002</v>
      </c>
      <c r="F411" s="732" t="s">
        <v>1232</v>
      </c>
      <c r="G411" s="731" t="s">
        <v>623</v>
      </c>
      <c r="H411" s="731">
        <v>149415</v>
      </c>
      <c r="I411" s="731">
        <v>49415</v>
      </c>
      <c r="J411" s="731" t="s">
        <v>1233</v>
      </c>
      <c r="K411" s="731" t="s">
        <v>1234</v>
      </c>
      <c r="L411" s="734">
        <v>1728.2499999999998</v>
      </c>
      <c r="M411" s="734">
        <v>1</v>
      </c>
      <c r="N411" s="735">
        <v>1728.2499999999998</v>
      </c>
    </row>
    <row r="412" spans="1:14" ht="14.45" customHeight="1" x14ac:dyDescent="0.2">
      <c r="A412" s="729" t="s">
        <v>587</v>
      </c>
      <c r="B412" s="730" t="s">
        <v>588</v>
      </c>
      <c r="C412" s="731" t="s">
        <v>610</v>
      </c>
      <c r="D412" s="732" t="s">
        <v>611</v>
      </c>
      <c r="E412" s="733">
        <v>50113002</v>
      </c>
      <c r="F412" s="732" t="s">
        <v>1232</v>
      </c>
      <c r="G412" s="731" t="s">
        <v>623</v>
      </c>
      <c r="H412" s="731">
        <v>149409</v>
      </c>
      <c r="I412" s="731">
        <v>49409</v>
      </c>
      <c r="J412" s="731" t="s">
        <v>1235</v>
      </c>
      <c r="K412" s="731" t="s">
        <v>1234</v>
      </c>
      <c r="L412" s="734">
        <v>1366.6100000000001</v>
      </c>
      <c r="M412" s="734">
        <v>8</v>
      </c>
      <c r="N412" s="735">
        <v>10932.880000000001</v>
      </c>
    </row>
    <row r="413" spans="1:14" ht="14.45" customHeight="1" x14ac:dyDescent="0.2">
      <c r="A413" s="729" t="s">
        <v>587</v>
      </c>
      <c r="B413" s="730" t="s">
        <v>588</v>
      </c>
      <c r="C413" s="731" t="s">
        <v>610</v>
      </c>
      <c r="D413" s="732" t="s">
        <v>611</v>
      </c>
      <c r="E413" s="733">
        <v>50113002</v>
      </c>
      <c r="F413" s="732" t="s">
        <v>1232</v>
      </c>
      <c r="G413" s="731" t="s">
        <v>623</v>
      </c>
      <c r="H413" s="731">
        <v>142003</v>
      </c>
      <c r="I413" s="731">
        <v>142003</v>
      </c>
      <c r="J413" s="731" t="s">
        <v>1236</v>
      </c>
      <c r="K413" s="731" t="s">
        <v>1234</v>
      </c>
      <c r="L413" s="734">
        <v>3751</v>
      </c>
      <c r="M413" s="734">
        <v>1</v>
      </c>
      <c r="N413" s="735">
        <v>3751</v>
      </c>
    </row>
    <row r="414" spans="1:14" ht="14.45" customHeight="1" x14ac:dyDescent="0.2">
      <c r="A414" s="729" t="s">
        <v>587</v>
      </c>
      <c r="B414" s="730" t="s">
        <v>588</v>
      </c>
      <c r="C414" s="731" t="s">
        <v>610</v>
      </c>
      <c r="D414" s="732" t="s">
        <v>611</v>
      </c>
      <c r="E414" s="733">
        <v>50113002</v>
      </c>
      <c r="F414" s="732" t="s">
        <v>1232</v>
      </c>
      <c r="G414" s="731" t="s">
        <v>623</v>
      </c>
      <c r="H414" s="731">
        <v>58629</v>
      </c>
      <c r="I414" s="731">
        <v>58629</v>
      </c>
      <c r="J414" s="731" t="s">
        <v>1237</v>
      </c>
      <c r="K414" s="731" t="s">
        <v>1234</v>
      </c>
      <c r="L414" s="734">
        <v>3267</v>
      </c>
      <c r="M414" s="734">
        <v>1</v>
      </c>
      <c r="N414" s="735">
        <v>3267</v>
      </c>
    </row>
    <row r="415" spans="1:14" ht="14.45" customHeight="1" x14ac:dyDescent="0.2">
      <c r="A415" s="729" t="s">
        <v>587</v>
      </c>
      <c r="B415" s="730" t="s">
        <v>588</v>
      </c>
      <c r="C415" s="731" t="s">
        <v>610</v>
      </c>
      <c r="D415" s="732" t="s">
        <v>611</v>
      </c>
      <c r="E415" s="733">
        <v>50113002</v>
      </c>
      <c r="F415" s="732" t="s">
        <v>1232</v>
      </c>
      <c r="G415" s="731" t="s">
        <v>623</v>
      </c>
      <c r="H415" s="731">
        <v>213103</v>
      </c>
      <c r="I415" s="731">
        <v>213103</v>
      </c>
      <c r="J415" s="731" t="s">
        <v>1238</v>
      </c>
      <c r="K415" s="731" t="s">
        <v>1239</v>
      </c>
      <c r="L415" s="734">
        <v>3625.3700000000008</v>
      </c>
      <c r="M415" s="734">
        <v>25</v>
      </c>
      <c r="N415" s="735">
        <v>90634.250000000015</v>
      </c>
    </row>
    <row r="416" spans="1:14" ht="14.45" customHeight="1" x14ac:dyDescent="0.2">
      <c r="A416" s="729" t="s">
        <v>587</v>
      </c>
      <c r="B416" s="730" t="s">
        <v>588</v>
      </c>
      <c r="C416" s="731" t="s">
        <v>610</v>
      </c>
      <c r="D416" s="732" t="s">
        <v>611</v>
      </c>
      <c r="E416" s="733">
        <v>50113002</v>
      </c>
      <c r="F416" s="732" t="s">
        <v>1232</v>
      </c>
      <c r="G416" s="731" t="s">
        <v>623</v>
      </c>
      <c r="H416" s="731">
        <v>394774</v>
      </c>
      <c r="I416" s="731">
        <v>157118</v>
      </c>
      <c r="J416" s="731" t="s">
        <v>1240</v>
      </c>
      <c r="K416" s="731" t="s">
        <v>1241</v>
      </c>
      <c r="L416" s="734">
        <v>3115.2000000000003</v>
      </c>
      <c r="M416" s="734">
        <v>24</v>
      </c>
      <c r="N416" s="735">
        <v>74764.800000000003</v>
      </c>
    </row>
    <row r="417" spans="1:14" ht="14.45" customHeight="1" x14ac:dyDescent="0.2">
      <c r="A417" s="729" t="s">
        <v>587</v>
      </c>
      <c r="B417" s="730" t="s">
        <v>588</v>
      </c>
      <c r="C417" s="731" t="s">
        <v>610</v>
      </c>
      <c r="D417" s="732" t="s">
        <v>611</v>
      </c>
      <c r="E417" s="733">
        <v>50113006</v>
      </c>
      <c r="F417" s="732" t="s">
        <v>1242</v>
      </c>
      <c r="G417" s="731" t="s">
        <v>623</v>
      </c>
      <c r="H417" s="731">
        <v>217087</v>
      </c>
      <c r="I417" s="731">
        <v>217087</v>
      </c>
      <c r="J417" s="731" t="s">
        <v>1243</v>
      </c>
      <c r="K417" s="731" t="s">
        <v>1244</v>
      </c>
      <c r="L417" s="734">
        <v>163.81</v>
      </c>
      <c r="M417" s="734">
        <v>2</v>
      </c>
      <c r="N417" s="735">
        <v>327.62</v>
      </c>
    </row>
    <row r="418" spans="1:14" ht="14.45" customHeight="1" x14ac:dyDescent="0.2">
      <c r="A418" s="729" t="s">
        <v>587</v>
      </c>
      <c r="B418" s="730" t="s">
        <v>588</v>
      </c>
      <c r="C418" s="731" t="s">
        <v>610</v>
      </c>
      <c r="D418" s="732" t="s">
        <v>611</v>
      </c>
      <c r="E418" s="733">
        <v>50113006</v>
      </c>
      <c r="F418" s="732" t="s">
        <v>1242</v>
      </c>
      <c r="G418" s="731" t="s">
        <v>623</v>
      </c>
      <c r="H418" s="731">
        <v>217088</v>
      </c>
      <c r="I418" s="731">
        <v>217088</v>
      </c>
      <c r="J418" s="731" t="s">
        <v>1245</v>
      </c>
      <c r="K418" s="731" t="s">
        <v>1244</v>
      </c>
      <c r="L418" s="734">
        <v>163.81</v>
      </c>
      <c r="M418" s="734">
        <v>2</v>
      </c>
      <c r="N418" s="735">
        <v>327.62</v>
      </c>
    </row>
    <row r="419" spans="1:14" ht="14.45" customHeight="1" x14ac:dyDescent="0.2">
      <c r="A419" s="729" t="s">
        <v>587</v>
      </c>
      <c r="B419" s="730" t="s">
        <v>588</v>
      </c>
      <c r="C419" s="731" t="s">
        <v>610</v>
      </c>
      <c r="D419" s="732" t="s">
        <v>611</v>
      </c>
      <c r="E419" s="733">
        <v>50113006</v>
      </c>
      <c r="F419" s="732" t="s">
        <v>1242</v>
      </c>
      <c r="G419" s="731" t="s">
        <v>623</v>
      </c>
      <c r="H419" s="731">
        <v>502019</v>
      </c>
      <c r="I419" s="731">
        <v>0</v>
      </c>
      <c r="J419" s="731" t="s">
        <v>1246</v>
      </c>
      <c r="K419" s="731" t="s">
        <v>1247</v>
      </c>
      <c r="L419" s="734">
        <v>2163.98</v>
      </c>
      <c r="M419" s="734">
        <v>2</v>
      </c>
      <c r="N419" s="735">
        <v>4327.96</v>
      </c>
    </row>
    <row r="420" spans="1:14" ht="14.45" customHeight="1" x14ac:dyDescent="0.2">
      <c r="A420" s="729" t="s">
        <v>587</v>
      </c>
      <c r="B420" s="730" t="s">
        <v>588</v>
      </c>
      <c r="C420" s="731" t="s">
        <v>610</v>
      </c>
      <c r="D420" s="732" t="s">
        <v>611</v>
      </c>
      <c r="E420" s="733">
        <v>50113006</v>
      </c>
      <c r="F420" s="732" t="s">
        <v>1242</v>
      </c>
      <c r="G420" s="731" t="s">
        <v>634</v>
      </c>
      <c r="H420" s="731">
        <v>33740</v>
      </c>
      <c r="I420" s="731">
        <v>33740</v>
      </c>
      <c r="J420" s="731" t="s">
        <v>1248</v>
      </c>
      <c r="K420" s="731" t="s">
        <v>1249</v>
      </c>
      <c r="L420" s="734">
        <v>111.81000000000003</v>
      </c>
      <c r="M420" s="734">
        <v>1</v>
      </c>
      <c r="N420" s="735">
        <v>111.81000000000003</v>
      </c>
    </row>
    <row r="421" spans="1:14" ht="14.45" customHeight="1" x14ac:dyDescent="0.2">
      <c r="A421" s="729" t="s">
        <v>587</v>
      </c>
      <c r="B421" s="730" t="s">
        <v>588</v>
      </c>
      <c r="C421" s="731" t="s">
        <v>610</v>
      </c>
      <c r="D421" s="732" t="s">
        <v>611</v>
      </c>
      <c r="E421" s="733">
        <v>50113006</v>
      </c>
      <c r="F421" s="732" t="s">
        <v>1242</v>
      </c>
      <c r="G421" s="731" t="s">
        <v>634</v>
      </c>
      <c r="H421" s="731">
        <v>33751</v>
      </c>
      <c r="I421" s="731">
        <v>33751</v>
      </c>
      <c r="J421" s="731" t="s">
        <v>1250</v>
      </c>
      <c r="K421" s="731" t="s">
        <v>1251</v>
      </c>
      <c r="L421" s="734">
        <v>96.549999999999969</v>
      </c>
      <c r="M421" s="734">
        <v>3</v>
      </c>
      <c r="N421" s="735">
        <v>289.64999999999992</v>
      </c>
    </row>
    <row r="422" spans="1:14" ht="14.45" customHeight="1" x14ac:dyDescent="0.2">
      <c r="A422" s="729" t="s">
        <v>587</v>
      </c>
      <c r="B422" s="730" t="s">
        <v>588</v>
      </c>
      <c r="C422" s="731" t="s">
        <v>610</v>
      </c>
      <c r="D422" s="732" t="s">
        <v>611</v>
      </c>
      <c r="E422" s="733">
        <v>50113006</v>
      </c>
      <c r="F422" s="732" t="s">
        <v>1242</v>
      </c>
      <c r="G422" s="731" t="s">
        <v>634</v>
      </c>
      <c r="H422" s="731">
        <v>395579</v>
      </c>
      <c r="I422" s="731">
        <v>33752</v>
      </c>
      <c r="J422" s="731" t="s">
        <v>1252</v>
      </c>
      <c r="K422" s="731" t="s">
        <v>1253</v>
      </c>
      <c r="L422" s="734">
        <v>96.55</v>
      </c>
      <c r="M422" s="734">
        <v>1</v>
      </c>
      <c r="N422" s="735">
        <v>96.55</v>
      </c>
    </row>
    <row r="423" spans="1:14" ht="14.45" customHeight="1" x14ac:dyDescent="0.2">
      <c r="A423" s="729" t="s">
        <v>587</v>
      </c>
      <c r="B423" s="730" t="s">
        <v>588</v>
      </c>
      <c r="C423" s="731" t="s">
        <v>610</v>
      </c>
      <c r="D423" s="732" t="s">
        <v>611</v>
      </c>
      <c r="E423" s="733">
        <v>50113006</v>
      </c>
      <c r="F423" s="732" t="s">
        <v>1242</v>
      </c>
      <c r="G423" s="731" t="s">
        <v>634</v>
      </c>
      <c r="H423" s="731">
        <v>33750</v>
      </c>
      <c r="I423" s="731">
        <v>33750</v>
      </c>
      <c r="J423" s="731" t="s">
        <v>1254</v>
      </c>
      <c r="K423" s="731" t="s">
        <v>1251</v>
      </c>
      <c r="L423" s="734">
        <v>96.549999999999969</v>
      </c>
      <c r="M423" s="734">
        <v>3</v>
      </c>
      <c r="N423" s="735">
        <v>289.64999999999992</v>
      </c>
    </row>
    <row r="424" spans="1:14" ht="14.45" customHeight="1" x14ac:dyDescent="0.2">
      <c r="A424" s="729" t="s">
        <v>587</v>
      </c>
      <c r="B424" s="730" t="s">
        <v>588</v>
      </c>
      <c r="C424" s="731" t="s">
        <v>610</v>
      </c>
      <c r="D424" s="732" t="s">
        <v>611</v>
      </c>
      <c r="E424" s="733">
        <v>50113006</v>
      </c>
      <c r="F424" s="732" t="s">
        <v>1242</v>
      </c>
      <c r="G424" s="731" t="s">
        <v>634</v>
      </c>
      <c r="H424" s="731">
        <v>33859</v>
      </c>
      <c r="I424" s="731">
        <v>33859</v>
      </c>
      <c r="J424" s="731" t="s">
        <v>1255</v>
      </c>
      <c r="K424" s="731" t="s">
        <v>1244</v>
      </c>
      <c r="L424" s="734">
        <v>141.41999999999999</v>
      </c>
      <c r="M424" s="734">
        <v>3</v>
      </c>
      <c r="N424" s="735">
        <v>424.25999999999993</v>
      </c>
    </row>
    <row r="425" spans="1:14" ht="14.45" customHeight="1" x14ac:dyDescent="0.2">
      <c r="A425" s="729" t="s">
        <v>587</v>
      </c>
      <c r="B425" s="730" t="s">
        <v>588</v>
      </c>
      <c r="C425" s="731" t="s">
        <v>610</v>
      </c>
      <c r="D425" s="732" t="s">
        <v>611</v>
      </c>
      <c r="E425" s="733">
        <v>50113006</v>
      </c>
      <c r="F425" s="732" t="s">
        <v>1242</v>
      </c>
      <c r="G425" s="731" t="s">
        <v>634</v>
      </c>
      <c r="H425" s="731">
        <v>33858</v>
      </c>
      <c r="I425" s="731">
        <v>33858</v>
      </c>
      <c r="J425" s="731" t="s">
        <v>1256</v>
      </c>
      <c r="K425" s="731" t="s">
        <v>1244</v>
      </c>
      <c r="L425" s="734">
        <v>141.42000000000002</v>
      </c>
      <c r="M425" s="734">
        <v>2</v>
      </c>
      <c r="N425" s="735">
        <v>282.84000000000003</v>
      </c>
    </row>
    <row r="426" spans="1:14" ht="14.45" customHeight="1" x14ac:dyDescent="0.2">
      <c r="A426" s="729" t="s">
        <v>587</v>
      </c>
      <c r="B426" s="730" t="s">
        <v>588</v>
      </c>
      <c r="C426" s="731" t="s">
        <v>610</v>
      </c>
      <c r="D426" s="732" t="s">
        <v>611</v>
      </c>
      <c r="E426" s="733">
        <v>50113006</v>
      </c>
      <c r="F426" s="732" t="s">
        <v>1242</v>
      </c>
      <c r="G426" s="731" t="s">
        <v>634</v>
      </c>
      <c r="H426" s="731">
        <v>33850</v>
      </c>
      <c r="I426" s="731">
        <v>33850</v>
      </c>
      <c r="J426" s="731" t="s">
        <v>1257</v>
      </c>
      <c r="K426" s="731" t="s">
        <v>1244</v>
      </c>
      <c r="L426" s="734">
        <v>107.71000000000001</v>
      </c>
      <c r="M426" s="734">
        <v>5</v>
      </c>
      <c r="N426" s="735">
        <v>538.55000000000007</v>
      </c>
    </row>
    <row r="427" spans="1:14" ht="14.45" customHeight="1" x14ac:dyDescent="0.2">
      <c r="A427" s="729" t="s">
        <v>587</v>
      </c>
      <c r="B427" s="730" t="s">
        <v>588</v>
      </c>
      <c r="C427" s="731" t="s">
        <v>610</v>
      </c>
      <c r="D427" s="732" t="s">
        <v>611</v>
      </c>
      <c r="E427" s="733">
        <v>50113006</v>
      </c>
      <c r="F427" s="732" t="s">
        <v>1242</v>
      </c>
      <c r="G427" s="731" t="s">
        <v>623</v>
      </c>
      <c r="H427" s="731">
        <v>217462</v>
      </c>
      <c r="I427" s="731">
        <v>217462</v>
      </c>
      <c r="J427" s="731" t="s">
        <v>1258</v>
      </c>
      <c r="K427" s="731" t="s">
        <v>1259</v>
      </c>
      <c r="L427" s="734">
        <v>2628.0699999999997</v>
      </c>
      <c r="M427" s="734">
        <v>8</v>
      </c>
      <c r="N427" s="735">
        <v>21024.559999999998</v>
      </c>
    </row>
    <row r="428" spans="1:14" ht="14.45" customHeight="1" x14ac:dyDescent="0.2">
      <c r="A428" s="729" t="s">
        <v>587</v>
      </c>
      <c r="B428" s="730" t="s">
        <v>588</v>
      </c>
      <c r="C428" s="731" t="s">
        <v>610</v>
      </c>
      <c r="D428" s="732" t="s">
        <v>611</v>
      </c>
      <c r="E428" s="733">
        <v>50113006</v>
      </c>
      <c r="F428" s="732" t="s">
        <v>1242</v>
      </c>
      <c r="G428" s="731" t="s">
        <v>634</v>
      </c>
      <c r="H428" s="731">
        <v>848207</v>
      </c>
      <c r="I428" s="731">
        <v>33422</v>
      </c>
      <c r="J428" s="731" t="s">
        <v>1260</v>
      </c>
      <c r="K428" s="731" t="s">
        <v>1261</v>
      </c>
      <c r="L428" s="734">
        <v>129.14170940170939</v>
      </c>
      <c r="M428" s="734">
        <v>117</v>
      </c>
      <c r="N428" s="735">
        <v>15109.58</v>
      </c>
    </row>
    <row r="429" spans="1:14" ht="14.45" customHeight="1" x14ac:dyDescent="0.2">
      <c r="A429" s="729" t="s">
        <v>587</v>
      </c>
      <c r="B429" s="730" t="s">
        <v>588</v>
      </c>
      <c r="C429" s="731" t="s">
        <v>610</v>
      </c>
      <c r="D429" s="732" t="s">
        <v>611</v>
      </c>
      <c r="E429" s="733">
        <v>50113006</v>
      </c>
      <c r="F429" s="732" t="s">
        <v>1242</v>
      </c>
      <c r="G429" s="731" t="s">
        <v>623</v>
      </c>
      <c r="H429" s="731">
        <v>995292</v>
      </c>
      <c r="I429" s="731">
        <v>0</v>
      </c>
      <c r="J429" s="731" t="s">
        <v>1262</v>
      </c>
      <c r="K429" s="731" t="s">
        <v>329</v>
      </c>
      <c r="L429" s="734">
        <v>160.11000000000001</v>
      </c>
      <c r="M429" s="734">
        <v>65</v>
      </c>
      <c r="N429" s="735">
        <v>10407.150000000001</v>
      </c>
    </row>
    <row r="430" spans="1:14" ht="14.45" customHeight="1" x14ac:dyDescent="0.2">
      <c r="A430" s="729" t="s">
        <v>587</v>
      </c>
      <c r="B430" s="730" t="s">
        <v>588</v>
      </c>
      <c r="C430" s="731" t="s">
        <v>610</v>
      </c>
      <c r="D430" s="732" t="s">
        <v>611</v>
      </c>
      <c r="E430" s="733">
        <v>50113006</v>
      </c>
      <c r="F430" s="732" t="s">
        <v>1242</v>
      </c>
      <c r="G430" s="731" t="s">
        <v>623</v>
      </c>
      <c r="H430" s="731">
        <v>841761</v>
      </c>
      <c r="I430" s="731">
        <v>0</v>
      </c>
      <c r="J430" s="731" t="s">
        <v>1263</v>
      </c>
      <c r="K430" s="731" t="s">
        <v>329</v>
      </c>
      <c r="L430" s="734">
        <v>135.39000000000001</v>
      </c>
      <c r="M430" s="734">
        <v>3</v>
      </c>
      <c r="N430" s="735">
        <v>406.17000000000007</v>
      </c>
    </row>
    <row r="431" spans="1:14" ht="14.45" customHeight="1" x14ac:dyDescent="0.2">
      <c r="A431" s="729" t="s">
        <v>587</v>
      </c>
      <c r="B431" s="730" t="s">
        <v>588</v>
      </c>
      <c r="C431" s="731" t="s">
        <v>610</v>
      </c>
      <c r="D431" s="732" t="s">
        <v>611</v>
      </c>
      <c r="E431" s="733">
        <v>50113008</v>
      </c>
      <c r="F431" s="732" t="s">
        <v>987</v>
      </c>
      <c r="G431" s="731"/>
      <c r="H431" s="731"/>
      <c r="I431" s="731">
        <v>230458</v>
      </c>
      <c r="J431" s="731" t="s">
        <v>1264</v>
      </c>
      <c r="K431" s="731" t="s">
        <v>1265</v>
      </c>
      <c r="L431" s="734">
        <v>1049.510009765625</v>
      </c>
      <c r="M431" s="734">
        <v>23</v>
      </c>
      <c r="N431" s="735">
        <v>24138.730224609375</v>
      </c>
    </row>
    <row r="432" spans="1:14" ht="14.45" customHeight="1" x14ac:dyDescent="0.2">
      <c r="A432" s="729" t="s">
        <v>587</v>
      </c>
      <c r="B432" s="730" t="s">
        <v>588</v>
      </c>
      <c r="C432" s="731" t="s">
        <v>610</v>
      </c>
      <c r="D432" s="732" t="s">
        <v>611</v>
      </c>
      <c r="E432" s="733">
        <v>50113008</v>
      </c>
      <c r="F432" s="732" t="s">
        <v>987</v>
      </c>
      <c r="G432" s="731"/>
      <c r="H432" s="731"/>
      <c r="I432" s="731">
        <v>62464</v>
      </c>
      <c r="J432" s="731" t="s">
        <v>988</v>
      </c>
      <c r="K432" s="731" t="s">
        <v>989</v>
      </c>
      <c r="L432" s="734">
        <v>9158.26953125</v>
      </c>
      <c r="M432" s="734">
        <v>3</v>
      </c>
      <c r="N432" s="735">
        <v>27474.80859375</v>
      </c>
    </row>
    <row r="433" spans="1:14" ht="14.45" customHeight="1" x14ac:dyDescent="0.2">
      <c r="A433" s="729" t="s">
        <v>587</v>
      </c>
      <c r="B433" s="730" t="s">
        <v>588</v>
      </c>
      <c r="C433" s="731" t="s">
        <v>610</v>
      </c>
      <c r="D433" s="732" t="s">
        <v>611</v>
      </c>
      <c r="E433" s="733">
        <v>50113008</v>
      </c>
      <c r="F433" s="732" t="s">
        <v>987</v>
      </c>
      <c r="G433" s="731"/>
      <c r="H433" s="731"/>
      <c r="I433" s="731">
        <v>230687</v>
      </c>
      <c r="J433" s="731" t="s">
        <v>1266</v>
      </c>
      <c r="K433" s="731" t="s">
        <v>1267</v>
      </c>
      <c r="L433" s="734">
        <v>4305.39990234375</v>
      </c>
      <c r="M433" s="734">
        <v>1</v>
      </c>
      <c r="N433" s="735">
        <v>4305.39990234375</v>
      </c>
    </row>
    <row r="434" spans="1:14" ht="14.45" customHeight="1" x14ac:dyDescent="0.2">
      <c r="A434" s="729" t="s">
        <v>587</v>
      </c>
      <c r="B434" s="730" t="s">
        <v>588</v>
      </c>
      <c r="C434" s="731" t="s">
        <v>610</v>
      </c>
      <c r="D434" s="732" t="s">
        <v>611</v>
      </c>
      <c r="E434" s="733">
        <v>50113008</v>
      </c>
      <c r="F434" s="732" t="s">
        <v>987</v>
      </c>
      <c r="G434" s="731"/>
      <c r="H434" s="731"/>
      <c r="I434" s="731">
        <v>230686</v>
      </c>
      <c r="J434" s="731" t="s">
        <v>1266</v>
      </c>
      <c r="K434" s="731" t="s">
        <v>1268</v>
      </c>
      <c r="L434" s="734">
        <v>8610.7998046875</v>
      </c>
      <c r="M434" s="734">
        <v>2</v>
      </c>
      <c r="N434" s="735">
        <v>17221.599609375</v>
      </c>
    </row>
    <row r="435" spans="1:14" ht="14.45" customHeight="1" x14ac:dyDescent="0.2">
      <c r="A435" s="729" t="s">
        <v>587</v>
      </c>
      <c r="B435" s="730" t="s">
        <v>588</v>
      </c>
      <c r="C435" s="731" t="s">
        <v>610</v>
      </c>
      <c r="D435" s="732" t="s">
        <v>611</v>
      </c>
      <c r="E435" s="733">
        <v>50113011</v>
      </c>
      <c r="F435" s="732" t="s">
        <v>1269</v>
      </c>
      <c r="G435" s="731"/>
      <c r="H435" s="731"/>
      <c r="I435" s="731">
        <v>158152</v>
      </c>
      <c r="J435" s="731" t="s">
        <v>1270</v>
      </c>
      <c r="K435" s="731" t="s">
        <v>1271</v>
      </c>
      <c r="L435" s="734">
        <v>912.99001736111109</v>
      </c>
      <c r="M435" s="734">
        <v>72</v>
      </c>
      <c r="N435" s="735">
        <v>65735.28125</v>
      </c>
    </row>
    <row r="436" spans="1:14" ht="14.45" customHeight="1" x14ac:dyDescent="0.2">
      <c r="A436" s="729" t="s">
        <v>587</v>
      </c>
      <c r="B436" s="730" t="s">
        <v>588</v>
      </c>
      <c r="C436" s="731" t="s">
        <v>610</v>
      </c>
      <c r="D436" s="732" t="s">
        <v>611</v>
      </c>
      <c r="E436" s="733">
        <v>50113013</v>
      </c>
      <c r="F436" s="732" t="s">
        <v>990</v>
      </c>
      <c r="G436" s="731" t="s">
        <v>329</v>
      </c>
      <c r="H436" s="731">
        <v>243369</v>
      </c>
      <c r="I436" s="731">
        <v>243369</v>
      </c>
      <c r="J436" s="731" t="s">
        <v>1272</v>
      </c>
      <c r="K436" s="731" t="s">
        <v>1273</v>
      </c>
      <c r="L436" s="734">
        <v>544.39</v>
      </c>
      <c r="M436" s="734">
        <v>6</v>
      </c>
      <c r="N436" s="735">
        <v>3266.34</v>
      </c>
    </row>
    <row r="437" spans="1:14" ht="14.45" customHeight="1" x14ac:dyDescent="0.2">
      <c r="A437" s="729" t="s">
        <v>587</v>
      </c>
      <c r="B437" s="730" t="s">
        <v>588</v>
      </c>
      <c r="C437" s="731" t="s">
        <v>610</v>
      </c>
      <c r="D437" s="732" t="s">
        <v>611</v>
      </c>
      <c r="E437" s="733">
        <v>50113013</v>
      </c>
      <c r="F437" s="732" t="s">
        <v>990</v>
      </c>
      <c r="G437" s="731" t="s">
        <v>623</v>
      </c>
      <c r="H437" s="731">
        <v>172972</v>
      </c>
      <c r="I437" s="731">
        <v>72972</v>
      </c>
      <c r="J437" s="731" t="s">
        <v>993</v>
      </c>
      <c r="K437" s="731" t="s">
        <v>994</v>
      </c>
      <c r="L437" s="734">
        <v>205.7890909090909</v>
      </c>
      <c r="M437" s="734">
        <v>11</v>
      </c>
      <c r="N437" s="735">
        <v>2263.6799999999998</v>
      </c>
    </row>
    <row r="438" spans="1:14" ht="14.45" customHeight="1" x14ac:dyDescent="0.2">
      <c r="A438" s="729" t="s">
        <v>587</v>
      </c>
      <c r="B438" s="730" t="s">
        <v>588</v>
      </c>
      <c r="C438" s="731" t="s">
        <v>610</v>
      </c>
      <c r="D438" s="732" t="s">
        <v>611</v>
      </c>
      <c r="E438" s="733">
        <v>50113013</v>
      </c>
      <c r="F438" s="732" t="s">
        <v>990</v>
      </c>
      <c r="G438" s="731" t="s">
        <v>634</v>
      </c>
      <c r="H438" s="731">
        <v>136083</v>
      </c>
      <c r="I438" s="731">
        <v>136083</v>
      </c>
      <c r="J438" s="731" t="s">
        <v>997</v>
      </c>
      <c r="K438" s="731" t="s">
        <v>998</v>
      </c>
      <c r="L438" s="734">
        <v>526.74999999999955</v>
      </c>
      <c r="M438" s="734">
        <v>28.700000000000014</v>
      </c>
      <c r="N438" s="735">
        <v>15117.724999999993</v>
      </c>
    </row>
    <row r="439" spans="1:14" ht="14.45" customHeight="1" x14ac:dyDescent="0.2">
      <c r="A439" s="729" t="s">
        <v>587</v>
      </c>
      <c r="B439" s="730" t="s">
        <v>588</v>
      </c>
      <c r="C439" s="731" t="s">
        <v>610</v>
      </c>
      <c r="D439" s="732" t="s">
        <v>611</v>
      </c>
      <c r="E439" s="733">
        <v>50113013</v>
      </c>
      <c r="F439" s="732" t="s">
        <v>990</v>
      </c>
      <c r="G439" s="731" t="s">
        <v>623</v>
      </c>
      <c r="H439" s="731">
        <v>183926</v>
      </c>
      <c r="I439" s="731">
        <v>183926</v>
      </c>
      <c r="J439" s="731" t="s">
        <v>999</v>
      </c>
      <c r="K439" s="731" t="s">
        <v>1000</v>
      </c>
      <c r="L439" s="734">
        <v>128.81000000000003</v>
      </c>
      <c r="M439" s="734">
        <v>21.600000000000005</v>
      </c>
      <c r="N439" s="735">
        <v>2782.2960000000012</v>
      </c>
    </row>
    <row r="440" spans="1:14" ht="14.45" customHeight="1" x14ac:dyDescent="0.2">
      <c r="A440" s="729" t="s">
        <v>587</v>
      </c>
      <c r="B440" s="730" t="s">
        <v>588</v>
      </c>
      <c r="C440" s="731" t="s">
        <v>610</v>
      </c>
      <c r="D440" s="732" t="s">
        <v>611</v>
      </c>
      <c r="E440" s="733">
        <v>50113013</v>
      </c>
      <c r="F440" s="732" t="s">
        <v>990</v>
      </c>
      <c r="G440" s="731" t="s">
        <v>623</v>
      </c>
      <c r="H440" s="731">
        <v>111706</v>
      </c>
      <c r="I440" s="731">
        <v>11706</v>
      </c>
      <c r="J440" s="731" t="s">
        <v>1001</v>
      </c>
      <c r="K440" s="731" t="s">
        <v>1002</v>
      </c>
      <c r="L440" s="734">
        <v>531.57600000000002</v>
      </c>
      <c r="M440" s="734">
        <v>5</v>
      </c>
      <c r="N440" s="735">
        <v>2657.88</v>
      </c>
    </row>
    <row r="441" spans="1:14" ht="14.45" customHeight="1" x14ac:dyDescent="0.2">
      <c r="A441" s="729" t="s">
        <v>587</v>
      </c>
      <c r="B441" s="730" t="s">
        <v>588</v>
      </c>
      <c r="C441" s="731" t="s">
        <v>610</v>
      </c>
      <c r="D441" s="732" t="s">
        <v>611</v>
      </c>
      <c r="E441" s="733">
        <v>50113013</v>
      </c>
      <c r="F441" s="732" t="s">
        <v>990</v>
      </c>
      <c r="G441" s="731" t="s">
        <v>623</v>
      </c>
      <c r="H441" s="731">
        <v>131654</v>
      </c>
      <c r="I441" s="731">
        <v>131654</v>
      </c>
      <c r="J441" s="731" t="s">
        <v>1274</v>
      </c>
      <c r="K441" s="731" t="s">
        <v>1275</v>
      </c>
      <c r="L441" s="734">
        <v>719.28999999999985</v>
      </c>
      <c r="M441" s="734">
        <v>1.5</v>
      </c>
      <c r="N441" s="735">
        <v>1078.9349999999997</v>
      </c>
    </row>
    <row r="442" spans="1:14" ht="14.45" customHeight="1" x14ac:dyDescent="0.2">
      <c r="A442" s="729" t="s">
        <v>587</v>
      </c>
      <c r="B442" s="730" t="s">
        <v>588</v>
      </c>
      <c r="C442" s="731" t="s">
        <v>610</v>
      </c>
      <c r="D442" s="732" t="s">
        <v>611</v>
      </c>
      <c r="E442" s="733">
        <v>50113013</v>
      </c>
      <c r="F442" s="732" t="s">
        <v>990</v>
      </c>
      <c r="G442" s="731" t="s">
        <v>623</v>
      </c>
      <c r="H442" s="731">
        <v>131656</v>
      </c>
      <c r="I442" s="731">
        <v>131656</v>
      </c>
      <c r="J442" s="731" t="s">
        <v>1276</v>
      </c>
      <c r="K442" s="731" t="s">
        <v>1277</v>
      </c>
      <c r="L442" s="734">
        <v>959.35108204420442</v>
      </c>
      <c r="M442" s="734">
        <v>7</v>
      </c>
      <c r="N442" s="735">
        <v>6715.457574309431</v>
      </c>
    </row>
    <row r="443" spans="1:14" ht="14.45" customHeight="1" x14ac:dyDescent="0.2">
      <c r="A443" s="729" t="s">
        <v>587</v>
      </c>
      <c r="B443" s="730" t="s">
        <v>588</v>
      </c>
      <c r="C443" s="731" t="s">
        <v>610</v>
      </c>
      <c r="D443" s="732" t="s">
        <v>611</v>
      </c>
      <c r="E443" s="733">
        <v>50113013</v>
      </c>
      <c r="F443" s="732" t="s">
        <v>990</v>
      </c>
      <c r="G443" s="731" t="s">
        <v>634</v>
      </c>
      <c r="H443" s="731">
        <v>162180</v>
      </c>
      <c r="I443" s="731">
        <v>162180</v>
      </c>
      <c r="J443" s="731" t="s">
        <v>1005</v>
      </c>
      <c r="K443" s="731" t="s">
        <v>1006</v>
      </c>
      <c r="L443" s="734">
        <v>341</v>
      </c>
      <c r="M443" s="734">
        <v>1</v>
      </c>
      <c r="N443" s="735">
        <v>341</v>
      </c>
    </row>
    <row r="444" spans="1:14" ht="14.45" customHeight="1" x14ac:dyDescent="0.2">
      <c r="A444" s="729" t="s">
        <v>587</v>
      </c>
      <c r="B444" s="730" t="s">
        <v>588</v>
      </c>
      <c r="C444" s="731" t="s">
        <v>610</v>
      </c>
      <c r="D444" s="732" t="s">
        <v>611</v>
      </c>
      <c r="E444" s="733">
        <v>50113013</v>
      </c>
      <c r="F444" s="732" t="s">
        <v>990</v>
      </c>
      <c r="G444" s="731" t="s">
        <v>634</v>
      </c>
      <c r="H444" s="731">
        <v>162187</v>
      </c>
      <c r="I444" s="731">
        <v>162187</v>
      </c>
      <c r="J444" s="731" t="s">
        <v>1007</v>
      </c>
      <c r="K444" s="731" t="s">
        <v>1008</v>
      </c>
      <c r="L444" s="734">
        <v>671</v>
      </c>
      <c r="M444" s="734">
        <v>6.2</v>
      </c>
      <c r="N444" s="735">
        <v>4160.2</v>
      </c>
    </row>
    <row r="445" spans="1:14" ht="14.45" customHeight="1" x14ac:dyDescent="0.2">
      <c r="A445" s="729" t="s">
        <v>587</v>
      </c>
      <c r="B445" s="730" t="s">
        <v>588</v>
      </c>
      <c r="C445" s="731" t="s">
        <v>610</v>
      </c>
      <c r="D445" s="732" t="s">
        <v>611</v>
      </c>
      <c r="E445" s="733">
        <v>50113013</v>
      </c>
      <c r="F445" s="732" t="s">
        <v>990</v>
      </c>
      <c r="G445" s="731" t="s">
        <v>623</v>
      </c>
      <c r="H445" s="731">
        <v>499251</v>
      </c>
      <c r="I445" s="731">
        <v>999999</v>
      </c>
      <c r="J445" s="731" t="s">
        <v>1009</v>
      </c>
      <c r="K445" s="731" t="s">
        <v>1010</v>
      </c>
      <c r="L445" s="734">
        <v>3416.5152999999996</v>
      </c>
      <c r="M445" s="734">
        <v>8</v>
      </c>
      <c r="N445" s="735">
        <v>27332.122399999997</v>
      </c>
    </row>
    <row r="446" spans="1:14" ht="14.45" customHeight="1" x14ac:dyDescent="0.2">
      <c r="A446" s="729" t="s">
        <v>587</v>
      </c>
      <c r="B446" s="730" t="s">
        <v>588</v>
      </c>
      <c r="C446" s="731" t="s">
        <v>610</v>
      </c>
      <c r="D446" s="732" t="s">
        <v>611</v>
      </c>
      <c r="E446" s="733">
        <v>50113013</v>
      </c>
      <c r="F446" s="732" t="s">
        <v>990</v>
      </c>
      <c r="G446" s="731" t="s">
        <v>634</v>
      </c>
      <c r="H446" s="731">
        <v>218400</v>
      </c>
      <c r="I446" s="731">
        <v>218400</v>
      </c>
      <c r="J446" s="731" t="s">
        <v>1278</v>
      </c>
      <c r="K446" s="731" t="s">
        <v>1279</v>
      </c>
      <c r="L446" s="734">
        <v>680.65299999999991</v>
      </c>
      <c r="M446" s="734">
        <v>10</v>
      </c>
      <c r="N446" s="735">
        <v>6806.5299999999988</v>
      </c>
    </row>
    <row r="447" spans="1:14" ht="14.45" customHeight="1" x14ac:dyDescent="0.2">
      <c r="A447" s="729" t="s">
        <v>587</v>
      </c>
      <c r="B447" s="730" t="s">
        <v>588</v>
      </c>
      <c r="C447" s="731" t="s">
        <v>610</v>
      </c>
      <c r="D447" s="732" t="s">
        <v>611</v>
      </c>
      <c r="E447" s="733">
        <v>50113013</v>
      </c>
      <c r="F447" s="732" t="s">
        <v>990</v>
      </c>
      <c r="G447" s="731" t="s">
        <v>623</v>
      </c>
      <c r="H447" s="731">
        <v>847476</v>
      </c>
      <c r="I447" s="731">
        <v>112782</v>
      </c>
      <c r="J447" s="731" t="s">
        <v>1280</v>
      </c>
      <c r="K447" s="731" t="s">
        <v>1281</v>
      </c>
      <c r="L447" s="734">
        <v>728.75</v>
      </c>
      <c r="M447" s="734">
        <v>0.25</v>
      </c>
      <c r="N447" s="735">
        <v>182.1875</v>
      </c>
    </row>
    <row r="448" spans="1:14" ht="14.45" customHeight="1" x14ac:dyDescent="0.2">
      <c r="A448" s="729" t="s">
        <v>587</v>
      </c>
      <c r="B448" s="730" t="s">
        <v>588</v>
      </c>
      <c r="C448" s="731" t="s">
        <v>610</v>
      </c>
      <c r="D448" s="732" t="s">
        <v>611</v>
      </c>
      <c r="E448" s="733">
        <v>50113013</v>
      </c>
      <c r="F448" s="732" t="s">
        <v>990</v>
      </c>
      <c r="G448" s="731" t="s">
        <v>623</v>
      </c>
      <c r="H448" s="731">
        <v>96414</v>
      </c>
      <c r="I448" s="731">
        <v>96414</v>
      </c>
      <c r="J448" s="731" t="s">
        <v>1282</v>
      </c>
      <c r="K448" s="731" t="s">
        <v>1283</v>
      </c>
      <c r="L448" s="734">
        <v>59.2</v>
      </c>
      <c r="M448" s="734">
        <v>4</v>
      </c>
      <c r="N448" s="735">
        <v>236.8</v>
      </c>
    </row>
    <row r="449" spans="1:14" ht="14.45" customHeight="1" x14ac:dyDescent="0.2">
      <c r="A449" s="729" t="s">
        <v>587</v>
      </c>
      <c r="B449" s="730" t="s">
        <v>588</v>
      </c>
      <c r="C449" s="731" t="s">
        <v>610</v>
      </c>
      <c r="D449" s="732" t="s">
        <v>611</v>
      </c>
      <c r="E449" s="733">
        <v>50113013</v>
      </c>
      <c r="F449" s="732" t="s">
        <v>990</v>
      </c>
      <c r="G449" s="731" t="s">
        <v>634</v>
      </c>
      <c r="H449" s="731">
        <v>216704</v>
      </c>
      <c r="I449" s="731">
        <v>216704</v>
      </c>
      <c r="J449" s="731" t="s">
        <v>1284</v>
      </c>
      <c r="K449" s="731" t="s">
        <v>1285</v>
      </c>
      <c r="L449" s="734">
        <v>1111</v>
      </c>
      <c r="M449" s="734">
        <v>5.2</v>
      </c>
      <c r="N449" s="735">
        <v>5777.2</v>
      </c>
    </row>
    <row r="450" spans="1:14" ht="14.45" customHeight="1" x14ac:dyDescent="0.2">
      <c r="A450" s="729" t="s">
        <v>587</v>
      </c>
      <c r="B450" s="730" t="s">
        <v>588</v>
      </c>
      <c r="C450" s="731" t="s">
        <v>610</v>
      </c>
      <c r="D450" s="732" t="s">
        <v>611</v>
      </c>
      <c r="E450" s="733">
        <v>50113013</v>
      </c>
      <c r="F450" s="732" t="s">
        <v>990</v>
      </c>
      <c r="G450" s="731" t="s">
        <v>634</v>
      </c>
      <c r="H450" s="731">
        <v>173750</v>
      </c>
      <c r="I450" s="731">
        <v>173750</v>
      </c>
      <c r="J450" s="731" t="s">
        <v>1286</v>
      </c>
      <c r="K450" s="731" t="s">
        <v>650</v>
      </c>
      <c r="L450" s="734">
        <v>715.22699588477349</v>
      </c>
      <c r="M450" s="734">
        <v>24.3</v>
      </c>
      <c r="N450" s="735">
        <v>17380.015999999996</v>
      </c>
    </row>
    <row r="451" spans="1:14" ht="14.45" customHeight="1" x14ac:dyDescent="0.2">
      <c r="A451" s="729" t="s">
        <v>587</v>
      </c>
      <c r="B451" s="730" t="s">
        <v>588</v>
      </c>
      <c r="C451" s="731" t="s">
        <v>610</v>
      </c>
      <c r="D451" s="732" t="s">
        <v>611</v>
      </c>
      <c r="E451" s="733">
        <v>50113013</v>
      </c>
      <c r="F451" s="732" t="s">
        <v>990</v>
      </c>
      <c r="G451" s="731" t="s">
        <v>329</v>
      </c>
      <c r="H451" s="731">
        <v>245255</v>
      </c>
      <c r="I451" s="731">
        <v>245255</v>
      </c>
      <c r="J451" s="731" t="s">
        <v>1287</v>
      </c>
      <c r="K451" s="731" t="s">
        <v>1288</v>
      </c>
      <c r="L451" s="734">
        <v>188.45999999999998</v>
      </c>
      <c r="M451" s="734">
        <v>3.2</v>
      </c>
      <c r="N451" s="735">
        <v>603.072</v>
      </c>
    </row>
    <row r="452" spans="1:14" ht="14.45" customHeight="1" x14ac:dyDescent="0.2">
      <c r="A452" s="729" t="s">
        <v>587</v>
      </c>
      <c r="B452" s="730" t="s">
        <v>588</v>
      </c>
      <c r="C452" s="731" t="s">
        <v>610</v>
      </c>
      <c r="D452" s="732" t="s">
        <v>611</v>
      </c>
      <c r="E452" s="733">
        <v>50113013</v>
      </c>
      <c r="F452" s="732" t="s">
        <v>990</v>
      </c>
      <c r="G452" s="731" t="s">
        <v>329</v>
      </c>
      <c r="H452" s="731">
        <v>113453</v>
      </c>
      <c r="I452" s="731">
        <v>113453</v>
      </c>
      <c r="J452" s="731" t="s">
        <v>1019</v>
      </c>
      <c r="K452" s="731" t="s">
        <v>1020</v>
      </c>
      <c r="L452" s="734">
        <v>748.00000000000011</v>
      </c>
      <c r="M452" s="734">
        <v>8.1999999999999993</v>
      </c>
      <c r="N452" s="735">
        <v>6133.6</v>
      </c>
    </row>
    <row r="453" spans="1:14" ht="14.45" customHeight="1" x14ac:dyDescent="0.2">
      <c r="A453" s="729" t="s">
        <v>587</v>
      </c>
      <c r="B453" s="730" t="s">
        <v>588</v>
      </c>
      <c r="C453" s="731" t="s">
        <v>610</v>
      </c>
      <c r="D453" s="732" t="s">
        <v>611</v>
      </c>
      <c r="E453" s="733">
        <v>50113013</v>
      </c>
      <c r="F453" s="732" t="s">
        <v>990</v>
      </c>
      <c r="G453" s="731" t="s">
        <v>634</v>
      </c>
      <c r="H453" s="731">
        <v>173857</v>
      </c>
      <c r="I453" s="731">
        <v>173857</v>
      </c>
      <c r="J453" s="731" t="s">
        <v>1289</v>
      </c>
      <c r="K453" s="731" t="s">
        <v>1290</v>
      </c>
      <c r="L453" s="734">
        <v>893.7</v>
      </c>
      <c r="M453" s="734">
        <v>5</v>
      </c>
      <c r="N453" s="735">
        <v>4468.5</v>
      </c>
    </row>
    <row r="454" spans="1:14" ht="14.45" customHeight="1" x14ac:dyDescent="0.2">
      <c r="A454" s="729" t="s">
        <v>587</v>
      </c>
      <c r="B454" s="730" t="s">
        <v>588</v>
      </c>
      <c r="C454" s="731" t="s">
        <v>610</v>
      </c>
      <c r="D454" s="732" t="s">
        <v>611</v>
      </c>
      <c r="E454" s="733">
        <v>50113013</v>
      </c>
      <c r="F454" s="732" t="s">
        <v>990</v>
      </c>
      <c r="G454" s="731" t="s">
        <v>634</v>
      </c>
      <c r="H454" s="731">
        <v>206563</v>
      </c>
      <c r="I454" s="731">
        <v>206563</v>
      </c>
      <c r="J454" s="731" t="s">
        <v>1291</v>
      </c>
      <c r="K454" s="731" t="s">
        <v>1292</v>
      </c>
      <c r="L454" s="734">
        <v>19.04</v>
      </c>
      <c r="M454" s="734">
        <v>40</v>
      </c>
      <c r="N454" s="735">
        <v>761.59999999999991</v>
      </c>
    </row>
    <row r="455" spans="1:14" ht="14.45" customHeight="1" x14ac:dyDescent="0.2">
      <c r="A455" s="729" t="s">
        <v>587</v>
      </c>
      <c r="B455" s="730" t="s">
        <v>588</v>
      </c>
      <c r="C455" s="731" t="s">
        <v>610</v>
      </c>
      <c r="D455" s="732" t="s">
        <v>611</v>
      </c>
      <c r="E455" s="733">
        <v>50113013</v>
      </c>
      <c r="F455" s="732" t="s">
        <v>990</v>
      </c>
      <c r="G455" s="731" t="s">
        <v>634</v>
      </c>
      <c r="H455" s="731">
        <v>126127</v>
      </c>
      <c r="I455" s="731">
        <v>26127</v>
      </c>
      <c r="J455" s="731" t="s">
        <v>1293</v>
      </c>
      <c r="K455" s="731" t="s">
        <v>1294</v>
      </c>
      <c r="L455" s="734">
        <v>2237.73</v>
      </c>
      <c r="M455" s="734">
        <v>13</v>
      </c>
      <c r="N455" s="735">
        <v>29090.489999999998</v>
      </c>
    </row>
    <row r="456" spans="1:14" ht="14.45" customHeight="1" x14ac:dyDescent="0.2">
      <c r="A456" s="729" t="s">
        <v>587</v>
      </c>
      <c r="B456" s="730" t="s">
        <v>588</v>
      </c>
      <c r="C456" s="731" t="s">
        <v>610</v>
      </c>
      <c r="D456" s="732" t="s">
        <v>611</v>
      </c>
      <c r="E456" s="733">
        <v>50113013</v>
      </c>
      <c r="F456" s="732" t="s">
        <v>990</v>
      </c>
      <c r="G456" s="731" t="s">
        <v>634</v>
      </c>
      <c r="H456" s="731">
        <v>166269</v>
      </c>
      <c r="I456" s="731">
        <v>166269</v>
      </c>
      <c r="J456" s="731" t="s">
        <v>1295</v>
      </c>
      <c r="K456" s="731" t="s">
        <v>1296</v>
      </c>
      <c r="L456" s="734">
        <v>52.879999999999995</v>
      </c>
      <c r="M456" s="734">
        <v>82</v>
      </c>
      <c r="N456" s="735">
        <v>4336.16</v>
      </c>
    </row>
    <row r="457" spans="1:14" ht="14.45" customHeight="1" x14ac:dyDescent="0.2">
      <c r="A457" s="729" t="s">
        <v>587</v>
      </c>
      <c r="B457" s="730" t="s">
        <v>588</v>
      </c>
      <c r="C457" s="731" t="s">
        <v>610</v>
      </c>
      <c r="D457" s="732" t="s">
        <v>611</v>
      </c>
      <c r="E457" s="733">
        <v>50113013</v>
      </c>
      <c r="F457" s="732" t="s">
        <v>990</v>
      </c>
      <c r="G457" s="731" t="s">
        <v>634</v>
      </c>
      <c r="H457" s="731">
        <v>166265</v>
      </c>
      <c r="I457" s="731">
        <v>166265</v>
      </c>
      <c r="J457" s="731" t="s">
        <v>1297</v>
      </c>
      <c r="K457" s="731" t="s">
        <v>1298</v>
      </c>
      <c r="L457" s="734">
        <v>33.39</v>
      </c>
      <c r="M457" s="734">
        <v>10</v>
      </c>
      <c r="N457" s="735">
        <v>333.9</v>
      </c>
    </row>
    <row r="458" spans="1:14" ht="14.45" customHeight="1" x14ac:dyDescent="0.2">
      <c r="A458" s="729" t="s">
        <v>587</v>
      </c>
      <c r="B458" s="730" t="s">
        <v>588</v>
      </c>
      <c r="C458" s="731" t="s">
        <v>610</v>
      </c>
      <c r="D458" s="732" t="s">
        <v>611</v>
      </c>
      <c r="E458" s="733">
        <v>50113014</v>
      </c>
      <c r="F458" s="732" t="s">
        <v>1299</v>
      </c>
      <c r="G458" s="731" t="s">
        <v>634</v>
      </c>
      <c r="H458" s="731">
        <v>164401</v>
      </c>
      <c r="I458" s="731">
        <v>164401</v>
      </c>
      <c r="J458" s="731" t="s">
        <v>1300</v>
      </c>
      <c r="K458" s="731" t="s">
        <v>1301</v>
      </c>
      <c r="L458" s="734">
        <v>318.99999054915469</v>
      </c>
      <c r="M458" s="734">
        <v>17.800000000000004</v>
      </c>
      <c r="N458" s="735">
        <v>5678.1998317749549</v>
      </c>
    </row>
    <row r="459" spans="1:14" ht="14.45" customHeight="1" x14ac:dyDescent="0.2">
      <c r="A459" s="729" t="s">
        <v>587</v>
      </c>
      <c r="B459" s="730" t="s">
        <v>588</v>
      </c>
      <c r="C459" s="731" t="s">
        <v>610</v>
      </c>
      <c r="D459" s="732" t="s">
        <v>611</v>
      </c>
      <c r="E459" s="733">
        <v>50113014</v>
      </c>
      <c r="F459" s="732" t="s">
        <v>1299</v>
      </c>
      <c r="G459" s="731" t="s">
        <v>329</v>
      </c>
      <c r="H459" s="731">
        <v>129428</v>
      </c>
      <c r="I459" s="731">
        <v>500720</v>
      </c>
      <c r="J459" s="731" t="s">
        <v>1302</v>
      </c>
      <c r="K459" s="731" t="s">
        <v>1303</v>
      </c>
      <c r="L459" s="734">
        <v>3630</v>
      </c>
      <c r="M459" s="734">
        <v>5</v>
      </c>
      <c r="N459" s="735">
        <v>18150</v>
      </c>
    </row>
    <row r="460" spans="1:14" ht="14.45" customHeight="1" x14ac:dyDescent="0.2">
      <c r="A460" s="729" t="s">
        <v>587</v>
      </c>
      <c r="B460" s="730" t="s">
        <v>588</v>
      </c>
      <c r="C460" s="731" t="s">
        <v>613</v>
      </c>
      <c r="D460" s="732" t="s">
        <v>614</v>
      </c>
      <c r="E460" s="733">
        <v>50113001</v>
      </c>
      <c r="F460" s="732" t="s">
        <v>622</v>
      </c>
      <c r="G460" s="731" t="s">
        <v>623</v>
      </c>
      <c r="H460" s="731">
        <v>243462</v>
      </c>
      <c r="I460" s="731">
        <v>243462</v>
      </c>
      <c r="J460" s="731" t="s">
        <v>1026</v>
      </c>
      <c r="K460" s="731" t="s">
        <v>1027</v>
      </c>
      <c r="L460" s="734">
        <v>49.043103448275872</v>
      </c>
      <c r="M460" s="734">
        <v>29</v>
      </c>
      <c r="N460" s="735">
        <v>1422.2500000000002</v>
      </c>
    </row>
    <row r="461" spans="1:14" ht="14.45" customHeight="1" x14ac:dyDescent="0.2">
      <c r="A461" s="729" t="s">
        <v>587</v>
      </c>
      <c r="B461" s="730" t="s">
        <v>588</v>
      </c>
      <c r="C461" s="731" t="s">
        <v>613</v>
      </c>
      <c r="D461" s="732" t="s">
        <v>614</v>
      </c>
      <c r="E461" s="733">
        <v>50113001</v>
      </c>
      <c r="F461" s="732" t="s">
        <v>622</v>
      </c>
      <c r="G461" s="731" t="s">
        <v>623</v>
      </c>
      <c r="H461" s="731">
        <v>223855</v>
      </c>
      <c r="I461" s="731">
        <v>223855</v>
      </c>
      <c r="J461" s="731" t="s">
        <v>647</v>
      </c>
      <c r="K461" s="731" t="s">
        <v>648</v>
      </c>
      <c r="L461" s="734">
        <v>164.99999999999997</v>
      </c>
      <c r="M461" s="734">
        <v>1</v>
      </c>
      <c r="N461" s="735">
        <v>164.99999999999997</v>
      </c>
    </row>
    <row r="462" spans="1:14" ht="14.45" customHeight="1" x14ac:dyDescent="0.2">
      <c r="A462" s="729" t="s">
        <v>587</v>
      </c>
      <c r="B462" s="730" t="s">
        <v>588</v>
      </c>
      <c r="C462" s="731" t="s">
        <v>613</v>
      </c>
      <c r="D462" s="732" t="s">
        <v>614</v>
      </c>
      <c r="E462" s="733">
        <v>50113001</v>
      </c>
      <c r="F462" s="732" t="s">
        <v>622</v>
      </c>
      <c r="G462" s="731" t="s">
        <v>623</v>
      </c>
      <c r="H462" s="731">
        <v>196610</v>
      </c>
      <c r="I462" s="731">
        <v>96610</v>
      </c>
      <c r="J462" s="731" t="s">
        <v>655</v>
      </c>
      <c r="K462" s="731" t="s">
        <v>656</v>
      </c>
      <c r="L462" s="734">
        <v>51.740000000000009</v>
      </c>
      <c r="M462" s="734">
        <v>1</v>
      </c>
      <c r="N462" s="735">
        <v>51.740000000000009</v>
      </c>
    </row>
    <row r="463" spans="1:14" ht="14.45" customHeight="1" x14ac:dyDescent="0.2">
      <c r="A463" s="729" t="s">
        <v>587</v>
      </c>
      <c r="B463" s="730" t="s">
        <v>588</v>
      </c>
      <c r="C463" s="731" t="s">
        <v>613</v>
      </c>
      <c r="D463" s="732" t="s">
        <v>614</v>
      </c>
      <c r="E463" s="733">
        <v>50113001</v>
      </c>
      <c r="F463" s="732" t="s">
        <v>622</v>
      </c>
      <c r="G463" s="731" t="s">
        <v>623</v>
      </c>
      <c r="H463" s="731">
        <v>173314</v>
      </c>
      <c r="I463" s="731">
        <v>173314</v>
      </c>
      <c r="J463" s="731" t="s">
        <v>657</v>
      </c>
      <c r="K463" s="731" t="s">
        <v>658</v>
      </c>
      <c r="L463" s="734">
        <v>207.57</v>
      </c>
      <c r="M463" s="734">
        <v>11</v>
      </c>
      <c r="N463" s="735">
        <v>2283.27</v>
      </c>
    </row>
    <row r="464" spans="1:14" ht="14.45" customHeight="1" x14ac:dyDescent="0.2">
      <c r="A464" s="729" t="s">
        <v>587</v>
      </c>
      <c r="B464" s="730" t="s">
        <v>588</v>
      </c>
      <c r="C464" s="731" t="s">
        <v>613</v>
      </c>
      <c r="D464" s="732" t="s">
        <v>614</v>
      </c>
      <c r="E464" s="733">
        <v>50113001</v>
      </c>
      <c r="F464" s="732" t="s">
        <v>622</v>
      </c>
      <c r="G464" s="731" t="s">
        <v>623</v>
      </c>
      <c r="H464" s="731">
        <v>173321</v>
      </c>
      <c r="I464" s="731">
        <v>173321</v>
      </c>
      <c r="J464" s="731" t="s">
        <v>1033</v>
      </c>
      <c r="K464" s="731" t="s">
        <v>1034</v>
      </c>
      <c r="L464" s="734">
        <v>605.44000000000005</v>
      </c>
      <c r="M464" s="734">
        <v>3</v>
      </c>
      <c r="N464" s="735">
        <v>1816.3200000000002</v>
      </c>
    </row>
    <row r="465" spans="1:14" ht="14.45" customHeight="1" x14ac:dyDescent="0.2">
      <c r="A465" s="729" t="s">
        <v>587</v>
      </c>
      <c r="B465" s="730" t="s">
        <v>588</v>
      </c>
      <c r="C465" s="731" t="s">
        <v>613</v>
      </c>
      <c r="D465" s="732" t="s">
        <v>614</v>
      </c>
      <c r="E465" s="733">
        <v>50113001</v>
      </c>
      <c r="F465" s="732" t="s">
        <v>622</v>
      </c>
      <c r="G465" s="731" t="s">
        <v>623</v>
      </c>
      <c r="H465" s="731">
        <v>173394</v>
      </c>
      <c r="I465" s="731">
        <v>173394</v>
      </c>
      <c r="J465" s="731" t="s">
        <v>1039</v>
      </c>
      <c r="K465" s="731" t="s">
        <v>1304</v>
      </c>
      <c r="L465" s="734">
        <v>423.72000000000008</v>
      </c>
      <c r="M465" s="734">
        <v>8</v>
      </c>
      <c r="N465" s="735">
        <v>3389.7600000000007</v>
      </c>
    </row>
    <row r="466" spans="1:14" ht="14.45" customHeight="1" x14ac:dyDescent="0.2">
      <c r="A466" s="729" t="s">
        <v>587</v>
      </c>
      <c r="B466" s="730" t="s">
        <v>588</v>
      </c>
      <c r="C466" s="731" t="s">
        <v>613</v>
      </c>
      <c r="D466" s="732" t="s">
        <v>614</v>
      </c>
      <c r="E466" s="733">
        <v>50113001</v>
      </c>
      <c r="F466" s="732" t="s">
        <v>622</v>
      </c>
      <c r="G466" s="731" t="s">
        <v>623</v>
      </c>
      <c r="H466" s="731">
        <v>187822</v>
      </c>
      <c r="I466" s="731">
        <v>87822</v>
      </c>
      <c r="J466" s="731" t="s">
        <v>663</v>
      </c>
      <c r="K466" s="731" t="s">
        <v>664</v>
      </c>
      <c r="L466" s="734">
        <v>1322.4499999999998</v>
      </c>
      <c r="M466" s="734">
        <v>3</v>
      </c>
      <c r="N466" s="735">
        <v>3967.3499999999995</v>
      </c>
    </row>
    <row r="467" spans="1:14" ht="14.45" customHeight="1" x14ac:dyDescent="0.2">
      <c r="A467" s="729" t="s">
        <v>587</v>
      </c>
      <c r="B467" s="730" t="s">
        <v>588</v>
      </c>
      <c r="C467" s="731" t="s">
        <v>613</v>
      </c>
      <c r="D467" s="732" t="s">
        <v>614</v>
      </c>
      <c r="E467" s="733">
        <v>50113001</v>
      </c>
      <c r="F467" s="732" t="s">
        <v>622</v>
      </c>
      <c r="G467" s="731" t="s">
        <v>623</v>
      </c>
      <c r="H467" s="731">
        <v>243863</v>
      </c>
      <c r="I467" s="731">
        <v>243863</v>
      </c>
      <c r="J467" s="731" t="s">
        <v>1043</v>
      </c>
      <c r="K467" s="731" t="s">
        <v>1045</v>
      </c>
      <c r="L467" s="734">
        <v>57.530000000000022</v>
      </c>
      <c r="M467" s="734">
        <v>2</v>
      </c>
      <c r="N467" s="735">
        <v>115.06000000000004</v>
      </c>
    </row>
    <row r="468" spans="1:14" ht="14.45" customHeight="1" x14ac:dyDescent="0.2">
      <c r="A468" s="729" t="s">
        <v>587</v>
      </c>
      <c r="B468" s="730" t="s">
        <v>588</v>
      </c>
      <c r="C468" s="731" t="s">
        <v>613</v>
      </c>
      <c r="D468" s="732" t="s">
        <v>614</v>
      </c>
      <c r="E468" s="733">
        <v>50113001</v>
      </c>
      <c r="F468" s="732" t="s">
        <v>622</v>
      </c>
      <c r="G468" s="731" t="s">
        <v>623</v>
      </c>
      <c r="H468" s="731">
        <v>162320</v>
      </c>
      <c r="I468" s="731">
        <v>62320</v>
      </c>
      <c r="J468" s="731" t="s">
        <v>1305</v>
      </c>
      <c r="K468" s="731" t="s">
        <v>1306</v>
      </c>
      <c r="L468" s="734">
        <v>79.7</v>
      </c>
      <c r="M468" s="734">
        <v>1</v>
      </c>
      <c r="N468" s="735">
        <v>79.7</v>
      </c>
    </row>
    <row r="469" spans="1:14" ht="14.45" customHeight="1" x14ac:dyDescent="0.2">
      <c r="A469" s="729" t="s">
        <v>587</v>
      </c>
      <c r="B469" s="730" t="s">
        <v>588</v>
      </c>
      <c r="C469" s="731" t="s">
        <v>613</v>
      </c>
      <c r="D469" s="732" t="s">
        <v>614</v>
      </c>
      <c r="E469" s="733">
        <v>50113001</v>
      </c>
      <c r="F469" s="732" t="s">
        <v>622</v>
      </c>
      <c r="G469" s="731" t="s">
        <v>623</v>
      </c>
      <c r="H469" s="731">
        <v>234203</v>
      </c>
      <c r="I469" s="731">
        <v>234203</v>
      </c>
      <c r="J469" s="731" t="s">
        <v>1307</v>
      </c>
      <c r="K469" s="731" t="s">
        <v>1308</v>
      </c>
      <c r="L469" s="734">
        <v>82.79</v>
      </c>
      <c r="M469" s="734">
        <v>1</v>
      </c>
      <c r="N469" s="735">
        <v>82.79</v>
      </c>
    </row>
    <row r="470" spans="1:14" ht="14.45" customHeight="1" x14ac:dyDescent="0.2">
      <c r="A470" s="729" t="s">
        <v>587</v>
      </c>
      <c r="B470" s="730" t="s">
        <v>588</v>
      </c>
      <c r="C470" s="731" t="s">
        <v>613</v>
      </c>
      <c r="D470" s="732" t="s">
        <v>614</v>
      </c>
      <c r="E470" s="733">
        <v>50113001</v>
      </c>
      <c r="F470" s="732" t="s">
        <v>622</v>
      </c>
      <c r="G470" s="731" t="s">
        <v>623</v>
      </c>
      <c r="H470" s="731">
        <v>232999</v>
      </c>
      <c r="I470" s="731">
        <v>232999</v>
      </c>
      <c r="J470" s="731" t="s">
        <v>1052</v>
      </c>
      <c r="K470" s="731" t="s">
        <v>1053</v>
      </c>
      <c r="L470" s="734">
        <v>91.47</v>
      </c>
      <c r="M470" s="734">
        <v>1</v>
      </c>
      <c r="N470" s="735">
        <v>91.47</v>
      </c>
    </row>
    <row r="471" spans="1:14" ht="14.45" customHeight="1" x14ac:dyDescent="0.2">
      <c r="A471" s="729" t="s">
        <v>587</v>
      </c>
      <c r="B471" s="730" t="s">
        <v>588</v>
      </c>
      <c r="C471" s="731" t="s">
        <v>613</v>
      </c>
      <c r="D471" s="732" t="s">
        <v>614</v>
      </c>
      <c r="E471" s="733">
        <v>50113001</v>
      </c>
      <c r="F471" s="732" t="s">
        <v>622</v>
      </c>
      <c r="G471" s="731" t="s">
        <v>623</v>
      </c>
      <c r="H471" s="731">
        <v>100407</v>
      </c>
      <c r="I471" s="731">
        <v>407</v>
      </c>
      <c r="J471" s="731" t="s">
        <v>1309</v>
      </c>
      <c r="K471" s="731" t="s">
        <v>1310</v>
      </c>
      <c r="L471" s="734">
        <v>185.04</v>
      </c>
      <c r="M471" s="734">
        <v>1</v>
      </c>
      <c r="N471" s="735">
        <v>185.04</v>
      </c>
    </row>
    <row r="472" spans="1:14" ht="14.45" customHeight="1" x14ac:dyDescent="0.2">
      <c r="A472" s="729" t="s">
        <v>587</v>
      </c>
      <c r="B472" s="730" t="s">
        <v>588</v>
      </c>
      <c r="C472" s="731" t="s">
        <v>613</v>
      </c>
      <c r="D472" s="732" t="s">
        <v>614</v>
      </c>
      <c r="E472" s="733">
        <v>50113001</v>
      </c>
      <c r="F472" s="732" t="s">
        <v>622</v>
      </c>
      <c r="G472" s="731" t="s">
        <v>623</v>
      </c>
      <c r="H472" s="731">
        <v>100409</v>
      </c>
      <c r="I472" s="731">
        <v>409</v>
      </c>
      <c r="J472" s="731" t="s">
        <v>1054</v>
      </c>
      <c r="K472" s="731" t="s">
        <v>1055</v>
      </c>
      <c r="L472" s="734">
        <v>79.67</v>
      </c>
      <c r="M472" s="734">
        <v>8</v>
      </c>
      <c r="N472" s="735">
        <v>637.36</v>
      </c>
    </row>
    <row r="473" spans="1:14" ht="14.45" customHeight="1" x14ac:dyDescent="0.2">
      <c r="A473" s="729" t="s">
        <v>587</v>
      </c>
      <c r="B473" s="730" t="s">
        <v>588</v>
      </c>
      <c r="C473" s="731" t="s">
        <v>613</v>
      </c>
      <c r="D473" s="732" t="s">
        <v>614</v>
      </c>
      <c r="E473" s="733">
        <v>50113001</v>
      </c>
      <c r="F473" s="732" t="s">
        <v>622</v>
      </c>
      <c r="G473" s="731" t="s">
        <v>623</v>
      </c>
      <c r="H473" s="731">
        <v>187814</v>
      </c>
      <c r="I473" s="731">
        <v>87814</v>
      </c>
      <c r="J473" s="731" t="s">
        <v>1311</v>
      </c>
      <c r="K473" s="731" t="s">
        <v>1312</v>
      </c>
      <c r="L473" s="734">
        <v>472.53000000000009</v>
      </c>
      <c r="M473" s="734">
        <v>1</v>
      </c>
      <c r="N473" s="735">
        <v>472.53000000000009</v>
      </c>
    </row>
    <row r="474" spans="1:14" ht="14.45" customHeight="1" x14ac:dyDescent="0.2">
      <c r="A474" s="729" t="s">
        <v>587</v>
      </c>
      <c r="B474" s="730" t="s">
        <v>588</v>
      </c>
      <c r="C474" s="731" t="s">
        <v>613</v>
      </c>
      <c r="D474" s="732" t="s">
        <v>614</v>
      </c>
      <c r="E474" s="733">
        <v>50113001</v>
      </c>
      <c r="F474" s="732" t="s">
        <v>622</v>
      </c>
      <c r="G474" s="731" t="s">
        <v>623</v>
      </c>
      <c r="H474" s="731">
        <v>990585</v>
      </c>
      <c r="I474" s="731">
        <v>0</v>
      </c>
      <c r="J474" s="731" t="s">
        <v>1023</v>
      </c>
      <c r="K474" s="731" t="s">
        <v>329</v>
      </c>
      <c r="L474" s="734">
        <v>52.9</v>
      </c>
      <c r="M474" s="734">
        <v>1</v>
      </c>
      <c r="N474" s="735">
        <v>52.9</v>
      </c>
    </row>
    <row r="475" spans="1:14" ht="14.45" customHeight="1" x14ac:dyDescent="0.2">
      <c r="A475" s="729" t="s">
        <v>587</v>
      </c>
      <c r="B475" s="730" t="s">
        <v>588</v>
      </c>
      <c r="C475" s="731" t="s">
        <v>613</v>
      </c>
      <c r="D475" s="732" t="s">
        <v>614</v>
      </c>
      <c r="E475" s="733">
        <v>50113001</v>
      </c>
      <c r="F475" s="732" t="s">
        <v>622</v>
      </c>
      <c r="G475" s="731" t="s">
        <v>623</v>
      </c>
      <c r="H475" s="731">
        <v>102132</v>
      </c>
      <c r="I475" s="731">
        <v>2132</v>
      </c>
      <c r="J475" s="731" t="s">
        <v>1058</v>
      </c>
      <c r="K475" s="731" t="s">
        <v>1059</v>
      </c>
      <c r="L475" s="734">
        <v>153.29999999999998</v>
      </c>
      <c r="M475" s="734">
        <v>2</v>
      </c>
      <c r="N475" s="735">
        <v>306.59999999999997</v>
      </c>
    </row>
    <row r="476" spans="1:14" ht="14.45" customHeight="1" x14ac:dyDescent="0.2">
      <c r="A476" s="729" t="s">
        <v>587</v>
      </c>
      <c r="B476" s="730" t="s">
        <v>588</v>
      </c>
      <c r="C476" s="731" t="s">
        <v>613</v>
      </c>
      <c r="D476" s="732" t="s">
        <v>614</v>
      </c>
      <c r="E476" s="733">
        <v>50113001</v>
      </c>
      <c r="F476" s="732" t="s">
        <v>622</v>
      </c>
      <c r="G476" s="731" t="s">
        <v>623</v>
      </c>
      <c r="H476" s="731">
        <v>184090</v>
      </c>
      <c r="I476" s="731">
        <v>84090</v>
      </c>
      <c r="J476" s="731" t="s">
        <v>721</v>
      </c>
      <c r="K476" s="731" t="s">
        <v>722</v>
      </c>
      <c r="L476" s="734">
        <v>60.079999999999991</v>
      </c>
      <c r="M476" s="734">
        <v>1</v>
      </c>
      <c r="N476" s="735">
        <v>60.079999999999991</v>
      </c>
    </row>
    <row r="477" spans="1:14" ht="14.45" customHeight="1" x14ac:dyDescent="0.2">
      <c r="A477" s="729" t="s">
        <v>587</v>
      </c>
      <c r="B477" s="730" t="s">
        <v>588</v>
      </c>
      <c r="C477" s="731" t="s">
        <v>613</v>
      </c>
      <c r="D477" s="732" t="s">
        <v>614</v>
      </c>
      <c r="E477" s="733">
        <v>50113001</v>
      </c>
      <c r="F477" s="732" t="s">
        <v>622</v>
      </c>
      <c r="G477" s="731" t="s">
        <v>623</v>
      </c>
      <c r="H477" s="731">
        <v>232606</v>
      </c>
      <c r="I477" s="731">
        <v>232606</v>
      </c>
      <c r="J477" s="731" t="s">
        <v>1313</v>
      </c>
      <c r="K477" s="731" t="s">
        <v>1314</v>
      </c>
      <c r="L477" s="734">
        <v>154.63999999999999</v>
      </c>
      <c r="M477" s="734">
        <v>1</v>
      </c>
      <c r="N477" s="735">
        <v>154.63999999999999</v>
      </c>
    </row>
    <row r="478" spans="1:14" ht="14.45" customHeight="1" x14ac:dyDescent="0.2">
      <c r="A478" s="729" t="s">
        <v>587</v>
      </c>
      <c r="B478" s="730" t="s">
        <v>588</v>
      </c>
      <c r="C478" s="731" t="s">
        <v>613</v>
      </c>
      <c r="D478" s="732" t="s">
        <v>614</v>
      </c>
      <c r="E478" s="733">
        <v>50113001</v>
      </c>
      <c r="F478" s="732" t="s">
        <v>622</v>
      </c>
      <c r="G478" s="731" t="s">
        <v>623</v>
      </c>
      <c r="H478" s="731">
        <v>104071</v>
      </c>
      <c r="I478" s="731">
        <v>4071</v>
      </c>
      <c r="J478" s="731" t="s">
        <v>1077</v>
      </c>
      <c r="K478" s="731" t="s">
        <v>1078</v>
      </c>
      <c r="L478" s="734">
        <v>222.2</v>
      </c>
      <c r="M478" s="734">
        <v>1</v>
      </c>
      <c r="N478" s="735">
        <v>222.2</v>
      </c>
    </row>
    <row r="479" spans="1:14" ht="14.45" customHeight="1" x14ac:dyDescent="0.2">
      <c r="A479" s="729" t="s">
        <v>587</v>
      </c>
      <c r="B479" s="730" t="s">
        <v>588</v>
      </c>
      <c r="C479" s="731" t="s">
        <v>613</v>
      </c>
      <c r="D479" s="732" t="s">
        <v>614</v>
      </c>
      <c r="E479" s="733">
        <v>50113001</v>
      </c>
      <c r="F479" s="732" t="s">
        <v>622</v>
      </c>
      <c r="G479" s="731" t="s">
        <v>623</v>
      </c>
      <c r="H479" s="731">
        <v>846599</v>
      </c>
      <c r="I479" s="731">
        <v>107754</v>
      </c>
      <c r="J479" s="731" t="s">
        <v>1079</v>
      </c>
      <c r="K479" s="731" t="s">
        <v>329</v>
      </c>
      <c r="L479" s="734">
        <v>131.11000000000001</v>
      </c>
      <c r="M479" s="734">
        <v>21</v>
      </c>
      <c r="N479" s="735">
        <v>2753.3100000000004</v>
      </c>
    </row>
    <row r="480" spans="1:14" ht="14.45" customHeight="1" x14ac:dyDescent="0.2">
      <c r="A480" s="729" t="s">
        <v>587</v>
      </c>
      <c r="B480" s="730" t="s">
        <v>588</v>
      </c>
      <c r="C480" s="731" t="s">
        <v>613</v>
      </c>
      <c r="D480" s="732" t="s">
        <v>614</v>
      </c>
      <c r="E480" s="733">
        <v>50113001</v>
      </c>
      <c r="F480" s="732" t="s">
        <v>622</v>
      </c>
      <c r="G480" s="731" t="s">
        <v>623</v>
      </c>
      <c r="H480" s="731">
        <v>905098</v>
      </c>
      <c r="I480" s="731">
        <v>23989</v>
      </c>
      <c r="J480" s="731" t="s">
        <v>1315</v>
      </c>
      <c r="K480" s="731" t="s">
        <v>329</v>
      </c>
      <c r="L480" s="734">
        <v>398.86099999999999</v>
      </c>
      <c r="M480" s="734">
        <v>2</v>
      </c>
      <c r="N480" s="735">
        <v>797.72199999999998</v>
      </c>
    </row>
    <row r="481" spans="1:14" ht="14.45" customHeight="1" x14ac:dyDescent="0.2">
      <c r="A481" s="729" t="s">
        <v>587</v>
      </c>
      <c r="B481" s="730" t="s">
        <v>588</v>
      </c>
      <c r="C481" s="731" t="s">
        <v>613</v>
      </c>
      <c r="D481" s="732" t="s">
        <v>614</v>
      </c>
      <c r="E481" s="733">
        <v>50113001</v>
      </c>
      <c r="F481" s="732" t="s">
        <v>622</v>
      </c>
      <c r="G481" s="731" t="s">
        <v>623</v>
      </c>
      <c r="H481" s="731">
        <v>501596</v>
      </c>
      <c r="I481" s="731">
        <v>0</v>
      </c>
      <c r="J481" s="731" t="s">
        <v>1316</v>
      </c>
      <c r="K481" s="731" t="s">
        <v>1317</v>
      </c>
      <c r="L481" s="734">
        <v>113.26</v>
      </c>
      <c r="M481" s="734">
        <v>1</v>
      </c>
      <c r="N481" s="735">
        <v>113.26</v>
      </c>
    </row>
    <row r="482" spans="1:14" ht="14.45" customHeight="1" x14ac:dyDescent="0.2">
      <c r="A482" s="729" t="s">
        <v>587</v>
      </c>
      <c r="B482" s="730" t="s">
        <v>588</v>
      </c>
      <c r="C482" s="731" t="s">
        <v>613</v>
      </c>
      <c r="D482" s="732" t="s">
        <v>614</v>
      </c>
      <c r="E482" s="733">
        <v>50113001</v>
      </c>
      <c r="F482" s="732" t="s">
        <v>622</v>
      </c>
      <c r="G482" s="731" t="s">
        <v>623</v>
      </c>
      <c r="H482" s="731">
        <v>447</v>
      </c>
      <c r="I482" s="731">
        <v>447</v>
      </c>
      <c r="J482" s="731" t="s">
        <v>748</v>
      </c>
      <c r="K482" s="731" t="s">
        <v>749</v>
      </c>
      <c r="L482" s="734">
        <v>181.035</v>
      </c>
      <c r="M482" s="734">
        <v>10</v>
      </c>
      <c r="N482" s="735">
        <v>1810.35</v>
      </c>
    </row>
    <row r="483" spans="1:14" ht="14.45" customHeight="1" x14ac:dyDescent="0.2">
      <c r="A483" s="729" t="s">
        <v>587</v>
      </c>
      <c r="B483" s="730" t="s">
        <v>588</v>
      </c>
      <c r="C483" s="731" t="s">
        <v>613</v>
      </c>
      <c r="D483" s="732" t="s">
        <v>614</v>
      </c>
      <c r="E483" s="733">
        <v>50113001</v>
      </c>
      <c r="F483" s="732" t="s">
        <v>622</v>
      </c>
      <c r="G483" s="731" t="s">
        <v>634</v>
      </c>
      <c r="H483" s="731">
        <v>239807</v>
      </c>
      <c r="I483" s="731">
        <v>239807</v>
      </c>
      <c r="J483" s="731" t="s">
        <v>1095</v>
      </c>
      <c r="K483" s="731" t="s">
        <v>1096</v>
      </c>
      <c r="L483" s="734">
        <v>40.39</v>
      </c>
      <c r="M483" s="734">
        <v>1</v>
      </c>
      <c r="N483" s="735">
        <v>40.39</v>
      </c>
    </row>
    <row r="484" spans="1:14" ht="14.45" customHeight="1" x14ac:dyDescent="0.2">
      <c r="A484" s="729" t="s">
        <v>587</v>
      </c>
      <c r="B484" s="730" t="s">
        <v>588</v>
      </c>
      <c r="C484" s="731" t="s">
        <v>613</v>
      </c>
      <c r="D484" s="732" t="s">
        <v>614</v>
      </c>
      <c r="E484" s="733">
        <v>50113001</v>
      </c>
      <c r="F484" s="732" t="s">
        <v>622</v>
      </c>
      <c r="G484" s="731" t="s">
        <v>623</v>
      </c>
      <c r="H484" s="731">
        <v>221744</v>
      </c>
      <c r="I484" s="731">
        <v>221744</v>
      </c>
      <c r="J484" s="731" t="s">
        <v>784</v>
      </c>
      <c r="K484" s="731" t="s">
        <v>785</v>
      </c>
      <c r="L484" s="734">
        <v>32.999999999999993</v>
      </c>
      <c r="M484" s="734">
        <v>2</v>
      </c>
      <c r="N484" s="735">
        <v>65.999999999999986</v>
      </c>
    </row>
    <row r="485" spans="1:14" ht="14.45" customHeight="1" x14ac:dyDescent="0.2">
      <c r="A485" s="729" t="s">
        <v>587</v>
      </c>
      <c r="B485" s="730" t="s">
        <v>588</v>
      </c>
      <c r="C485" s="731" t="s">
        <v>613</v>
      </c>
      <c r="D485" s="732" t="s">
        <v>614</v>
      </c>
      <c r="E485" s="733">
        <v>50113001</v>
      </c>
      <c r="F485" s="732" t="s">
        <v>622</v>
      </c>
      <c r="G485" s="731" t="s">
        <v>623</v>
      </c>
      <c r="H485" s="731">
        <v>198880</v>
      </c>
      <c r="I485" s="731">
        <v>98880</v>
      </c>
      <c r="J485" s="731" t="s">
        <v>1318</v>
      </c>
      <c r="K485" s="731" t="s">
        <v>1319</v>
      </c>
      <c r="L485" s="734">
        <v>201.3</v>
      </c>
      <c r="M485" s="734">
        <v>27</v>
      </c>
      <c r="N485" s="735">
        <v>5435.1</v>
      </c>
    </row>
    <row r="486" spans="1:14" ht="14.45" customHeight="1" x14ac:dyDescent="0.2">
      <c r="A486" s="729" t="s">
        <v>587</v>
      </c>
      <c r="B486" s="730" t="s">
        <v>588</v>
      </c>
      <c r="C486" s="731" t="s">
        <v>613</v>
      </c>
      <c r="D486" s="732" t="s">
        <v>614</v>
      </c>
      <c r="E486" s="733">
        <v>50113001</v>
      </c>
      <c r="F486" s="732" t="s">
        <v>622</v>
      </c>
      <c r="G486" s="731" t="s">
        <v>623</v>
      </c>
      <c r="H486" s="731">
        <v>165633</v>
      </c>
      <c r="I486" s="731">
        <v>165751</v>
      </c>
      <c r="J486" s="731" t="s">
        <v>786</v>
      </c>
      <c r="K486" s="731" t="s">
        <v>787</v>
      </c>
      <c r="L486" s="734">
        <v>3951.64</v>
      </c>
      <c r="M486" s="734">
        <v>6</v>
      </c>
      <c r="N486" s="735">
        <v>23709.84</v>
      </c>
    </row>
    <row r="487" spans="1:14" ht="14.45" customHeight="1" x14ac:dyDescent="0.2">
      <c r="A487" s="729" t="s">
        <v>587</v>
      </c>
      <c r="B487" s="730" t="s">
        <v>588</v>
      </c>
      <c r="C487" s="731" t="s">
        <v>613</v>
      </c>
      <c r="D487" s="732" t="s">
        <v>614</v>
      </c>
      <c r="E487" s="733">
        <v>50113001</v>
      </c>
      <c r="F487" s="732" t="s">
        <v>622</v>
      </c>
      <c r="G487" s="731" t="s">
        <v>623</v>
      </c>
      <c r="H487" s="731">
        <v>180988</v>
      </c>
      <c r="I487" s="731">
        <v>180988</v>
      </c>
      <c r="J487" s="731" t="s">
        <v>1320</v>
      </c>
      <c r="K487" s="731" t="s">
        <v>1321</v>
      </c>
      <c r="L487" s="734">
        <v>117.66</v>
      </c>
      <c r="M487" s="734">
        <v>1</v>
      </c>
      <c r="N487" s="735">
        <v>117.66</v>
      </c>
    </row>
    <row r="488" spans="1:14" ht="14.45" customHeight="1" x14ac:dyDescent="0.2">
      <c r="A488" s="729" t="s">
        <v>587</v>
      </c>
      <c r="B488" s="730" t="s">
        <v>588</v>
      </c>
      <c r="C488" s="731" t="s">
        <v>613</v>
      </c>
      <c r="D488" s="732" t="s">
        <v>614</v>
      </c>
      <c r="E488" s="733">
        <v>50113001</v>
      </c>
      <c r="F488" s="732" t="s">
        <v>622</v>
      </c>
      <c r="G488" s="731" t="s">
        <v>623</v>
      </c>
      <c r="H488" s="731">
        <v>47249</v>
      </c>
      <c r="I488" s="731">
        <v>47249</v>
      </c>
      <c r="J488" s="731" t="s">
        <v>792</v>
      </c>
      <c r="K488" s="731" t="s">
        <v>1100</v>
      </c>
      <c r="L488" s="734">
        <v>126.5</v>
      </c>
      <c r="M488" s="734">
        <v>8</v>
      </c>
      <c r="N488" s="735">
        <v>1012</v>
      </c>
    </row>
    <row r="489" spans="1:14" ht="14.45" customHeight="1" x14ac:dyDescent="0.2">
      <c r="A489" s="729" t="s">
        <v>587</v>
      </c>
      <c r="B489" s="730" t="s">
        <v>588</v>
      </c>
      <c r="C489" s="731" t="s">
        <v>613</v>
      </c>
      <c r="D489" s="732" t="s">
        <v>614</v>
      </c>
      <c r="E489" s="733">
        <v>50113001</v>
      </c>
      <c r="F489" s="732" t="s">
        <v>622</v>
      </c>
      <c r="G489" s="731" t="s">
        <v>623</v>
      </c>
      <c r="H489" s="731">
        <v>193746</v>
      </c>
      <c r="I489" s="731">
        <v>93746</v>
      </c>
      <c r="J489" s="731" t="s">
        <v>1101</v>
      </c>
      <c r="K489" s="731" t="s">
        <v>1102</v>
      </c>
      <c r="L489" s="734">
        <v>522.1704637672467</v>
      </c>
      <c r="M489" s="734">
        <v>86</v>
      </c>
      <c r="N489" s="735">
        <v>44906.659883983215</v>
      </c>
    </row>
    <row r="490" spans="1:14" ht="14.45" customHeight="1" x14ac:dyDescent="0.2">
      <c r="A490" s="729" t="s">
        <v>587</v>
      </c>
      <c r="B490" s="730" t="s">
        <v>588</v>
      </c>
      <c r="C490" s="731" t="s">
        <v>613</v>
      </c>
      <c r="D490" s="732" t="s">
        <v>614</v>
      </c>
      <c r="E490" s="733">
        <v>50113001</v>
      </c>
      <c r="F490" s="732" t="s">
        <v>622</v>
      </c>
      <c r="G490" s="731" t="s">
        <v>623</v>
      </c>
      <c r="H490" s="731">
        <v>214355</v>
      </c>
      <c r="I490" s="731">
        <v>214355</v>
      </c>
      <c r="J490" s="731" t="s">
        <v>805</v>
      </c>
      <c r="K490" s="731" t="s">
        <v>806</v>
      </c>
      <c r="L490" s="734">
        <v>277.89999999999998</v>
      </c>
      <c r="M490" s="734">
        <v>2</v>
      </c>
      <c r="N490" s="735">
        <v>555.79999999999995</v>
      </c>
    </row>
    <row r="491" spans="1:14" ht="14.45" customHeight="1" x14ac:dyDescent="0.2">
      <c r="A491" s="729" t="s">
        <v>587</v>
      </c>
      <c r="B491" s="730" t="s">
        <v>588</v>
      </c>
      <c r="C491" s="731" t="s">
        <v>613</v>
      </c>
      <c r="D491" s="732" t="s">
        <v>614</v>
      </c>
      <c r="E491" s="733">
        <v>50113001</v>
      </c>
      <c r="F491" s="732" t="s">
        <v>622</v>
      </c>
      <c r="G491" s="731" t="s">
        <v>623</v>
      </c>
      <c r="H491" s="731">
        <v>216572</v>
      </c>
      <c r="I491" s="731">
        <v>216572</v>
      </c>
      <c r="J491" s="731" t="s">
        <v>809</v>
      </c>
      <c r="K491" s="731" t="s">
        <v>810</v>
      </c>
      <c r="L491" s="734">
        <v>43.813001913033204</v>
      </c>
      <c r="M491" s="734">
        <v>10</v>
      </c>
      <c r="N491" s="735">
        <v>438.13001913033202</v>
      </c>
    </row>
    <row r="492" spans="1:14" ht="14.45" customHeight="1" x14ac:dyDescent="0.2">
      <c r="A492" s="729" t="s">
        <v>587</v>
      </c>
      <c r="B492" s="730" t="s">
        <v>588</v>
      </c>
      <c r="C492" s="731" t="s">
        <v>613</v>
      </c>
      <c r="D492" s="732" t="s">
        <v>614</v>
      </c>
      <c r="E492" s="733">
        <v>50113001</v>
      </c>
      <c r="F492" s="732" t="s">
        <v>622</v>
      </c>
      <c r="G492" s="731" t="s">
        <v>623</v>
      </c>
      <c r="H492" s="731">
        <v>51384</v>
      </c>
      <c r="I492" s="731">
        <v>51384</v>
      </c>
      <c r="J492" s="731" t="s">
        <v>813</v>
      </c>
      <c r="K492" s="731" t="s">
        <v>816</v>
      </c>
      <c r="L492" s="734">
        <v>192.5</v>
      </c>
      <c r="M492" s="734">
        <v>15</v>
      </c>
      <c r="N492" s="735">
        <v>2887.5</v>
      </c>
    </row>
    <row r="493" spans="1:14" ht="14.45" customHeight="1" x14ac:dyDescent="0.2">
      <c r="A493" s="729" t="s">
        <v>587</v>
      </c>
      <c r="B493" s="730" t="s">
        <v>588</v>
      </c>
      <c r="C493" s="731" t="s">
        <v>613</v>
      </c>
      <c r="D493" s="732" t="s">
        <v>614</v>
      </c>
      <c r="E493" s="733">
        <v>50113001</v>
      </c>
      <c r="F493" s="732" t="s">
        <v>622</v>
      </c>
      <c r="G493" s="731" t="s">
        <v>623</v>
      </c>
      <c r="H493" s="731">
        <v>51383</v>
      </c>
      <c r="I493" s="731">
        <v>51383</v>
      </c>
      <c r="J493" s="731" t="s">
        <v>813</v>
      </c>
      <c r="K493" s="731" t="s">
        <v>817</v>
      </c>
      <c r="L493" s="734">
        <v>93.5</v>
      </c>
      <c r="M493" s="734">
        <v>14</v>
      </c>
      <c r="N493" s="735">
        <v>1309</v>
      </c>
    </row>
    <row r="494" spans="1:14" ht="14.45" customHeight="1" x14ac:dyDescent="0.2">
      <c r="A494" s="729" t="s">
        <v>587</v>
      </c>
      <c r="B494" s="730" t="s">
        <v>588</v>
      </c>
      <c r="C494" s="731" t="s">
        <v>613</v>
      </c>
      <c r="D494" s="732" t="s">
        <v>614</v>
      </c>
      <c r="E494" s="733">
        <v>50113001</v>
      </c>
      <c r="F494" s="732" t="s">
        <v>622</v>
      </c>
      <c r="G494" s="731" t="s">
        <v>623</v>
      </c>
      <c r="H494" s="731">
        <v>51366</v>
      </c>
      <c r="I494" s="731">
        <v>51366</v>
      </c>
      <c r="J494" s="731" t="s">
        <v>813</v>
      </c>
      <c r="K494" s="731" t="s">
        <v>815</v>
      </c>
      <c r="L494" s="734">
        <v>171.59999999999997</v>
      </c>
      <c r="M494" s="734">
        <v>11</v>
      </c>
      <c r="N494" s="735">
        <v>1887.5999999999997</v>
      </c>
    </row>
    <row r="495" spans="1:14" ht="14.45" customHeight="1" x14ac:dyDescent="0.2">
      <c r="A495" s="729" t="s">
        <v>587</v>
      </c>
      <c r="B495" s="730" t="s">
        <v>588</v>
      </c>
      <c r="C495" s="731" t="s">
        <v>613</v>
      </c>
      <c r="D495" s="732" t="s">
        <v>614</v>
      </c>
      <c r="E495" s="733">
        <v>50113001</v>
      </c>
      <c r="F495" s="732" t="s">
        <v>622</v>
      </c>
      <c r="G495" s="731" t="s">
        <v>623</v>
      </c>
      <c r="H495" s="731">
        <v>187184</v>
      </c>
      <c r="I495" s="731">
        <v>187184</v>
      </c>
      <c r="J495" s="731" t="s">
        <v>1322</v>
      </c>
      <c r="K495" s="731" t="s">
        <v>1323</v>
      </c>
      <c r="L495" s="734">
        <v>254.99</v>
      </c>
      <c r="M495" s="734">
        <v>1</v>
      </c>
      <c r="N495" s="735">
        <v>254.99</v>
      </c>
    </row>
    <row r="496" spans="1:14" ht="14.45" customHeight="1" x14ac:dyDescent="0.2">
      <c r="A496" s="729" t="s">
        <v>587</v>
      </c>
      <c r="B496" s="730" t="s">
        <v>588</v>
      </c>
      <c r="C496" s="731" t="s">
        <v>613</v>
      </c>
      <c r="D496" s="732" t="s">
        <v>614</v>
      </c>
      <c r="E496" s="733">
        <v>50113001</v>
      </c>
      <c r="F496" s="732" t="s">
        <v>622</v>
      </c>
      <c r="G496" s="731" t="s">
        <v>623</v>
      </c>
      <c r="H496" s="731">
        <v>394712</v>
      </c>
      <c r="I496" s="731">
        <v>0</v>
      </c>
      <c r="J496" s="731" t="s">
        <v>1113</v>
      </c>
      <c r="K496" s="731" t="s">
        <v>1114</v>
      </c>
      <c r="L496" s="734">
        <v>28.75</v>
      </c>
      <c r="M496" s="734">
        <v>126</v>
      </c>
      <c r="N496" s="735">
        <v>3622.5</v>
      </c>
    </row>
    <row r="497" spans="1:14" ht="14.45" customHeight="1" x14ac:dyDescent="0.2">
      <c r="A497" s="729" t="s">
        <v>587</v>
      </c>
      <c r="B497" s="730" t="s">
        <v>588</v>
      </c>
      <c r="C497" s="731" t="s">
        <v>613</v>
      </c>
      <c r="D497" s="732" t="s">
        <v>614</v>
      </c>
      <c r="E497" s="733">
        <v>50113001</v>
      </c>
      <c r="F497" s="732" t="s">
        <v>622</v>
      </c>
      <c r="G497" s="731" t="s">
        <v>623</v>
      </c>
      <c r="H497" s="731">
        <v>840987</v>
      </c>
      <c r="I497" s="731">
        <v>0</v>
      </c>
      <c r="J497" s="731" t="s">
        <v>1115</v>
      </c>
      <c r="K497" s="731" t="s">
        <v>1116</v>
      </c>
      <c r="L497" s="734">
        <v>199.67000000000002</v>
      </c>
      <c r="M497" s="734">
        <v>18</v>
      </c>
      <c r="N497" s="735">
        <v>3594.0600000000004</v>
      </c>
    </row>
    <row r="498" spans="1:14" ht="14.45" customHeight="1" x14ac:dyDescent="0.2">
      <c r="A498" s="729" t="s">
        <v>587</v>
      </c>
      <c r="B498" s="730" t="s">
        <v>588</v>
      </c>
      <c r="C498" s="731" t="s">
        <v>613</v>
      </c>
      <c r="D498" s="732" t="s">
        <v>614</v>
      </c>
      <c r="E498" s="733">
        <v>50113001</v>
      </c>
      <c r="F498" s="732" t="s">
        <v>622</v>
      </c>
      <c r="G498" s="731" t="s">
        <v>623</v>
      </c>
      <c r="H498" s="731">
        <v>231686</v>
      </c>
      <c r="I498" s="731">
        <v>231686</v>
      </c>
      <c r="J498" s="731" t="s">
        <v>1324</v>
      </c>
      <c r="K498" s="731" t="s">
        <v>1325</v>
      </c>
      <c r="L498" s="734">
        <v>290.54000000000002</v>
      </c>
      <c r="M498" s="734">
        <v>6</v>
      </c>
      <c r="N498" s="735">
        <v>1743.2400000000002</v>
      </c>
    </row>
    <row r="499" spans="1:14" ht="14.45" customHeight="1" x14ac:dyDescent="0.2">
      <c r="A499" s="729" t="s">
        <v>587</v>
      </c>
      <c r="B499" s="730" t="s">
        <v>588</v>
      </c>
      <c r="C499" s="731" t="s">
        <v>613</v>
      </c>
      <c r="D499" s="732" t="s">
        <v>614</v>
      </c>
      <c r="E499" s="733">
        <v>50113001</v>
      </c>
      <c r="F499" s="732" t="s">
        <v>622</v>
      </c>
      <c r="G499" s="731" t="s">
        <v>623</v>
      </c>
      <c r="H499" s="731">
        <v>134824</v>
      </c>
      <c r="I499" s="731">
        <v>134824</v>
      </c>
      <c r="J499" s="731" t="s">
        <v>1326</v>
      </c>
      <c r="K499" s="731" t="s">
        <v>1327</v>
      </c>
      <c r="L499" s="734">
        <v>326.46949999999998</v>
      </c>
      <c r="M499" s="734">
        <v>2</v>
      </c>
      <c r="N499" s="735">
        <v>652.93899999999996</v>
      </c>
    </row>
    <row r="500" spans="1:14" ht="14.45" customHeight="1" x14ac:dyDescent="0.2">
      <c r="A500" s="729" t="s">
        <v>587</v>
      </c>
      <c r="B500" s="730" t="s">
        <v>588</v>
      </c>
      <c r="C500" s="731" t="s">
        <v>613</v>
      </c>
      <c r="D500" s="732" t="s">
        <v>614</v>
      </c>
      <c r="E500" s="733">
        <v>50113001</v>
      </c>
      <c r="F500" s="732" t="s">
        <v>622</v>
      </c>
      <c r="G500" s="731" t="s">
        <v>623</v>
      </c>
      <c r="H500" s="731">
        <v>102486</v>
      </c>
      <c r="I500" s="731">
        <v>2486</v>
      </c>
      <c r="J500" s="731" t="s">
        <v>1328</v>
      </c>
      <c r="K500" s="731" t="s">
        <v>1329</v>
      </c>
      <c r="L500" s="734">
        <v>122.97764705882355</v>
      </c>
      <c r="M500" s="734">
        <v>17</v>
      </c>
      <c r="N500" s="735">
        <v>2090.6200000000003</v>
      </c>
    </row>
    <row r="501" spans="1:14" ht="14.45" customHeight="1" x14ac:dyDescent="0.2">
      <c r="A501" s="729" t="s">
        <v>587</v>
      </c>
      <c r="B501" s="730" t="s">
        <v>588</v>
      </c>
      <c r="C501" s="731" t="s">
        <v>613</v>
      </c>
      <c r="D501" s="732" t="s">
        <v>614</v>
      </c>
      <c r="E501" s="733">
        <v>50113001</v>
      </c>
      <c r="F501" s="732" t="s">
        <v>622</v>
      </c>
      <c r="G501" s="731" t="s">
        <v>623</v>
      </c>
      <c r="H501" s="731">
        <v>900441</v>
      </c>
      <c r="I501" s="731">
        <v>0</v>
      </c>
      <c r="J501" s="731" t="s">
        <v>1123</v>
      </c>
      <c r="K501" s="731" t="s">
        <v>1124</v>
      </c>
      <c r="L501" s="734">
        <v>442.41262828582376</v>
      </c>
      <c r="M501" s="734">
        <v>2</v>
      </c>
      <c r="N501" s="735">
        <v>884.82525657164751</v>
      </c>
    </row>
    <row r="502" spans="1:14" ht="14.45" customHeight="1" x14ac:dyDescent="0.2">
      <c r="A502" s="729" t="s">
        <v>587</v>
      </c>
      <c r="B502" s="730" t="s">
        <v>588</v>
      </c>
      <c r="C502" s="731" t="s">
        <v>613</v>
      </c>
      <c r="D502" s="732" t="s">
        <v>614</v>
      </c>
      <c r="E502" s="733">
        <v>50113001</v>
      </c>
      <c r="F502" s="732" t="s">
        <v>622</v>
      </c>
      <c r="G502" s="731" t="s">
        <v>623</v>
      </c>
      <c r="H502" s="731">
        <v>500989</v>
      </c>
      <c r="I502" s="731">
        <v>0</v>
      </c>
      <c r="J502" s="731" t="s">
        <v>1330</v>
      </c>
      <c r="K502" s="731" t="s">
        <v>329</v>
      </c>
      <c r="L502" s="734">
        <v>146.2435164218316</v>
      </c>
      <c r="M502" s="734">
        <v>19</v>
      </c>
      <c r="N502" s="735">
        <v>2778.6268120148006</v>
      </c>
    </row>
    <row r="503" spans="1:14" ht="14.45" customHeight="1" x14ac:dyDescent="0.2">
      <c r="A503" s="729" t="s">
        <v>587</v>
      </c>
      <c r="B503" s="730" t="s">
        <v>588</v>
      </c>
      <c r="C503" s="731" t="s">
        <v>613</v>
      </c>
      <c r="D503" s="732" t="s">
        <v>614</v>
      </c>
      <c r="E503" s="733">
        <v>50113001</v>
      </c>
      <c r="F503" s="732" t="s">
        <v>622</v>
      </c>
      <c r="G503" s="731" t="s">
        <v>623</v>
      </c>
      <c r="H503" s="731">
        <v>231544</v>
      </c>
      <c r="I503" s="731">
        <v>231544</v>
      </c>
      <c r="J503" s="731" t="s">
        <v>859</v>
      </c>
      <c r="K503" s="731" t="s">
        <v>861</v>
      </c>
      <c r="L503" s="734">
        <v>80.690003034834291</v>
      </c>
      <c r="M503" s="734">
        <v>8</v>
      </c>
      <c r="N503" s="735">
        <v>645.52002427867433</v>
      </c>
    </row>
    <row r="504" spans="1:14" ht="14.45" customHeight="1" x14ac:dyDescent="0.2">
      <c r="A504" s="729" t="s">
        <v>587</v>
      </c>
      <c r="B504" s="730" t="s">
        <v>588</v>
      </c>
      <c r="C504" s="731" t="s">
        <v>613</v>
      </c>
      <c r="D504" s="732" t="s">
        <v>614</v>
      </c>
      <c r="E504" s="733">
        <v>50113001</v>
      </c>
      <c r="F504" s="732" t="s">
        <v>622</v>
      </c>
      <c r="G504" s="731" t="s">
        <v>623</v>
      </c>
      <c r="H504" s="731">
        <v>231541</v>
      </c>
      <c r="I504" s="731">
        <v>231541</v>
      </c>
      <c r="J504" s="731" t="s">
        <v>859</v>
      </c>
      <c r="K504" s="731" t="s">
        <v>860</v>
      </c>
      <c r="L504" s="734">
        <v>80.689999999999984</v>
      </c>
      <c r="M504" s="734">
        <v>2</v>
      </c>
      <c r="N504" s="735">
        <v>161.37999999999997</v>
      </c>
    </row>
    <row r="505" spans="1:14" ht="14.45" customHeight="1" x14ac:dyDescent="0.2">
      <c r="A505" s="729" t="s">
        <v>587</v>
      </c>
      <c r="B505" s="730" t="s">
        <v>588</v>
      </c>
      <c r="C505" s="731" t="s">
        <v>613</v>
      </c>
      <c r="D505" s="732" t="s">
        <v>614</v>
      </c>
      <c r="E505" s="733">
        <v>50113001</v>
      </c>
      <c r="F505" s="732" t="s">
        <v>622</v>
      </c>
      <c r="G505" s="731" t="s">
        <v>623</v>
      </c>
      <c r="H505" s="731">
        <v>102684</v>
      </c>
      <c r="I505" s="731">
        <v>2684</v>
      </c>
      <c r="J505" s="731" t="s">
        <v>865</v>
      </c>
      <c r="K505" s="731" t="s">
        <v>866</v>
      </c>
      <c r="L505" s="734">
        <v>129.14272727272734</v>
      </c>
      <c r="M505" s="734">
        <v>11</v>
      </c>
      <c r="N505" s="735">
        <v>1420.5700000000006</v>
      </c>
    </row>
    <row r="506" spans="1:14" ht="14.45" customHeight="1" x14ac:dyDescent="0.2">
      <c r="A506" s="729" t="s">
        <v>587</v>
      </c>
      <c r="B506" s="730" t="s">
        <v>588</v>
      </c>
      <c r="C506" s="731" t="s">
        <v>613</v>
      </c>
      <c r="D506" s="732" t="s">
        <v>614</v>
      </c>
      <c r="E506" s="733">
        <v>50113001</v>
      </c>
      <c r="F506" s="732" t="s">
        <v>622</v>
      </c>
      <c r="G506" s="731" t="s">
        <v>634</v>
      </c>
      <c r="H506" s="731">
        <v>239965</v>
      </c>
      <c r="I506" s="731">
        <v>239965</v>
      </c>
      <c r="J506" s="731" t="s">
        <v>869</v>
      </c>
      <c r="K506" s="731" t="s">
        <v>1142</v>
      </c>
      <c r="L506" s="734">
        <v>280.19000077321778</v>
      </c>
      <c r="M506" s="734">
        <v>4</v>
      </c>
      <c r="N506" s="735">
        <v>1120.7600030928711</v>
      </c>
    </row>
    <row r="507" spans="1:14" ht="14.45" customHeight="1" x14ac:dyDescent="0.2">
      <c r="A507" s="729" t="s">
        <v>587</v>
      </c>
      <c r="B507" s="730" t="s">
        <v>588</v>
      </c>
      <c r="C507" s="731" t="s">
        <v>613</v>
      </c>
      <c r="D507" s="732" t="s">
        <v>614</v>
      </c>
      <c r="E507" s="733">
        <v>50113001</v>
      </c>
      <c r="F507" s="732" t="s">
        <v>622</v>
      </c>
      <c r="G507" s="731" t="s">
        <v>634</v>
      </c>
      <c r="H507" s="731">
        <v>239964</v>
      </c>
      <c r="I507" s="731">
        <v>239964</v>
      </c>
      <c r="J507" s="731" t="s">
        <v>869</v>
      </c>
      <c r="K507" s="731" t="s">
        <v>870</v>
      </c>
      <c r="L507" s="734">
        <v>67.459999999999994</v>
      </c>
      <c r="M507" s="734">
        <v>4</v>
      </c>
      <c r="N507" s="735">
        <v>269.83999999999997</v>
      </c>
    </row>
    <row r="508" spans="1:14" ht="14.45" customHeight="1" x14ac:dyDescent="0.2">
      <c r="A508" s="729" t="s">
        <v>587</v>
      </c>
      <c r="B508" s="730" t="s">
        <v>588</v>
      </c>
      <c r="C508" s="731" t="s">
        <v>613</v>
      </c>
      <c r="D508" s="732" t="s">
        <v>614</v>
      </c>
      <c r="E508" s="733">
        <v>50113001</v>
      </c>
      <c r="F508" s="732" t="s">
        <v>622</v>
      </c>
      <c r="G508" s="731" t="s">
        <v>623</v>
      </c>
      <c r="H508" s="731">
        <v>104307</v>
      </c>
      <c r="I508" s="731">
        <v>4307</v>
      </c>
      <c r="J508" s="731" t="s">
        <v>1153</v>
      </c>
      <c r="K508" s="731" t="s">
        <v>1154</v>
      </c>
      <c r="L508" s="734">
        <v>350.77000000000004</v>
      </c>
      <c r="M508" s="734">
        <v>1</v>
      </c>
      <c r="N508" s="735">
        <v>350.77000000000004</v>
      </c>
    </row>
    <row r="509" spans="1:14" ht="14.45" customHeight="1" x14ac:dyDescent="0.2">
      <c r="A509" s="729" t="s">
        <v>587</v>
      </c>
      <c r="B509" s="730" t="s">
        <v>588</v>
      </c>
      <c r="C509" s="731" t="s">
        <v>613</v>
      </c>
      <c r="D509" s="732" t="s">
        <v>614</v>
      </c>
      <c r="E509" s="733">
        <v>50113001</v>
      </c>
      <c r="F509" s="732" t="s">
        <v>622</v>
      </c>
      <c r="G509" s="731" t="s">
        <v>634</v>
      </c>
      <c r="H509" s="731">
        <v>100536</v>
      </c>
      <c r="I509" s="731">
        <v>536</v>
      </c>
      <c r="J509" s="731" t="s">
        <v>892</v>
      </c>
      <c r="K509" s="731" t="s">
        <v>631</v>
      </c>
      <c r="L509" s="734">
        <v>115.79644444444445</v>
      </c>
      <c r="M509" s="734">
        <v>90</v>
      </c>
      <c r="N509" s="735">
        <v>10421.68</v>
      </c>
    </row>
    <row r="510" spans="1:14" ht="14.45" customHeight="1" x14ac:dyDescent="0.2">
      <c r="A510" s="729" t="s">
        <v>587</v>
      </c>
      <c r="B510" s="730" t="s">
        <v>588</v>
      </c>
      <c r="C510" s="731" t="s">
        <v>613</v>
      </c>
      <c r="D510" s="732" t="s">
        <v>614</v>
      </c>
      <c r="E510" s="733">
        <v>50113001</v>
      </c>
      <c r="F510" s="732" t="s">
        <v>622</v>
      </c>
      <c r="G510" s="731" t="s">
        <v>623</v>
      </c>
      <c r="H510" s="731">
        <v>242304</v>
      </c>
      <c r="I510" s="731">
        <v>242304</v>
      </c>
      <c r="J510" s="731" t="s">
        <v>1331</v>
      </c>
      <c r="K510" s="731" t="s">
        <v>1332</v>
      </c>
      <c r="L510" s="734">
        <v>45.28</v>
      </c>
      <c r="M510" s="734">
        <v>1</v>
      </c>
      <c r="N510" s="735">
        <v>45.28</v>
      </c>
    </row>
    <row r="511" spans="1:14" ht="14.45" customHeight="1" x14ac:dyDescent="0.2">
      <c r="A511" s="729" t="s">
        <v>587</v>
      </c>
      <c r="B511" s="730" t="s">
        <v>588</v>
      </c>
      <c r="C511" s="731" t="s">
        <v>613</v>
      </c>
      <c r="D511" s="732" t="s">
        <v>614</v>
      </c>
      <c r="E511" s="733">
        <v>50113001</v>
      </c>
      <c r="F511" s="732" t="s">
        <v>622</v>
      </c>
      <c r="G511" s="731" t="s">
        <v>623</v>
      </c>
      <c r="H511" s="731">
        <v>100874</v>
      </c>
      <c r="I511" s="731">
        <v>874</v>
      </c>
      <c r="J511" s="731" t="s">
        <v>1157</v>
      </c>
      <c r="K511" s="731" t="s">
        <v>1158</v>
      </c>
      <c r="L511" s="734">
        <v>88.030000390729626</v>
      </c>
      <c r="M511" s="734">
        <v>10</v>
      </c>
      <c r="N511" s="735">
        <v>880.30000390729629</v>
      </c>
    </row>
    <row r="512" spans="1:14" ht="14.45" customHeight="1" x14ac:dyDescent="0.2">
      <c r="A512" s="729" t="s">
        <v>587</v>
      </c>
      <c r="B512" s="730" t="s">
        <v>588</v>
      </c>
      <c r="C512" s="731" t="s">
        <v>613</v>
      </c>
      <c r="D512" s="732" t="s">
        <v>614</v>
      </c>
      <c r="E512" s="733">
        <v>50113001</v>
      </c>
      <c r="F512" s="732" t="s">
        <v>622</v>
      </c>
      <c r="G512" s="731" t="s">
        <v>623</v>
      </c>
      <c r="H512" s="731">
        <v>200863</v>
      </c>
      <c r="I512" s="731">
        <v>200863</v>
      </c>
      <c r="J512" s="731" t="s">
        <v>1159</v>
      </c>
      <c r="K512" s="731" t="s">
        <v>1160</v>
      </c>
      <c r="L512" s="734">
        <v>85.45</v>
      </c>
      <c r="M512" s="734">
        <v>1</v>
      </c>
      <c r="N512" s="735">
        <v>85.45</v>
      </c>
    </row>
    <row r="513" spans="1:14" ht="14.45" customHeight="1" x14ac:dyDescent="0.2">
      <c r="A513" s="729" t="s">
        <v>587</v>
      </c>
      <c r="B513" s="730" t="s">
        <v>588</v>
      </c>
      <c r="C513" s="731" t="s">
        <v>613</v>
      </c>
      <c r="D513" s="732" t="s">
        <v>614</v>
      </c>
      <c r="E513" s="733">
        <v>50113001</v>
      </c>
      <c r="F513" s="732" t="s">
        <v>622</v>
      </c>
      <c r="G513" s="731" t="s">
        <v>623</v>
      </c>
      <c r="H513" s="731">
        <v>121393</v>
      </c>
      <c r="I513" s="731">
        <v>9999999</v>
      </c>
      <c r="J513" s="731" t="s">
        <v>1333</v>
      </c>
      <c r="K513" s="731" t="s">
        <v>1334</v>
      </c>
      <c r="L513" s="734">
        <v>6050</v>
      </c>
      <c r="M513" s="734">
        <v>1</v>
      </c>
      <c r="N513" s="735">
        <v>6050</v>
      </c>
    </row>
    <row r="514" spans="1:14" ht="14.45" customHeight="1" x14ac:dyDescent="0.2">
      <c r="A514" s="729" t="s">
        <v>587</v>
      </c>
      <c r="B514" s="730" t="s">
        <v>588</v>
      </c>
      <c r="C514" s="731" t="s">
        <v>613</v>
      </c>
      <c r="D514" s="732" t="s">
        <v>614</v>
      </c>
      <c r="E514" s="733">
        <v>50113001</v>
      </c>
      <c r="F514" s="732" t="s">
        <v>622</v>
      </c>
      <c r="G514" s="731" t="s">
        <v>634</v>
      </c>
      <c r="H514" s="731">
        <v>118167</v>
      </c>
      <c r="I514" s="731">
        <v>18167</v>
      </c>
      <c r="J514" s="731" t="s">
        <v>918</v>
      </c>
      <c r="K514" s="731" t="s">
        <v>919</v>
      </c>
      <c r="L514" s="734">
        <v>65.78</v>
      </c>
      <c r="M514" s="734">
        <v>35</v>
      </c>
      <c r="N514" s="735">
        <v>2302.3000000000002</v>
      </c>
    </row>
    <row r="515" spans="1:14" ht="14.45" customHeight="1" x14ac:dyDescent="0.2">
      <c r="A515" s="729" t="s">
        <v>587</v>
      </c>
      <c r="B515" s="730" t="s">
        <v>588</v>
      </c>
      <c r="C515" s="731" t="s">
        <v>613</v>
      </c>
      <c r="D515" s="732" t="s">
        <v>614</v>
      </c>
      <c r="E515" s="733">
        <v>50113001</v>
      </c>
      <c r="F515" s="732" t="s">
        <v>622</v>
      </c>
      <c r="G515" s="731" t="s">
        <v>634</v>
      </c>
      <c r="H515" s="731">
        <v>118172</v>
      </c>
      <c r="I515" s="731">
        <v>18172</v>
      </c>
      <c r="J515" s="731" t="s">
        <v>918</v>
      </c>
      <c r="K515" s="731" t="s">
        <v>1163</v>
      </c>
      <c r="L515" s="734">
        <v>390.5</v>
      </c>
      <c r="M515" s="734">
        <v>3</v>
      </c>
      <c r="N515" s="735">
        <v>1171.5</v>
      </c>
    </row>
    <row r="516" spans="1:14" ht="14.45" customHeight="1" x14ac:dyDescent="0.2">
      <c r="A516" s="729" t="s">
        <v>587</v>
      </c>
      <c r="B516" s="730" t="s">
        <v>588</v>
      </c>
      <c r="C516" s="731" t="s">
        <v>613</v>
      </c>
      <c r="D516" s="732" t="s">
        <v>614</v>
      </c>
      <c r="E516" s="733">
        <v>50113001</v>
      </c>
      <c r="F516" s="732" t="s">
        <v>622</v>
      </c>
      <c r="G516" s="731" t="s">
        <v>634</v>
      </c>
      <c r="H516" s="731">
        <v>118175</v>
      </c>
      <c r="I516" s="731">
        <v>18175</v>
      </c>
      <c r="J516" s="731" t="s">
        <v>918</v>
      </c>
      <c r="K516" s="731" t="s">
        <v>1164</v>
      </c>
      <c r="L516" s="734">
        <v>627</v>
      </c>
      <c r="M516" s="734">
        <v>4</v>
      </c>
      <c r="N516" s="735">
        <v>2508</v>
      </c>
    </row>
    <row r="517" spans="1:14" ht="14.45" customHeight="1" x14ac:dyDescent="0.2">
      <c r="A517" s="729" t="s">
        <v>587</v>
      </c>
      <c r="B517" s="730" t="s">
        <v>588</v>
      </c>
      <c r="C517" s="731" t="s">
        <v>613</v>
      </c>
      <c r="D517" s="732" t="s">
        <v>614</v>
      </c>
      <c r="E517" s="733">
        <v>50113001</v>
      </c>
      <c r="F517" s="732" t="s">
        <v>622</v>
      </c>
      <c r="G517" s="731" t="s">
        <v>623</v>
      </c>
      <c r="H517" s="731">
        <v>207776</v>
      </c>
      <c r="I517" s="731">
        <v>207776</v>
      </c>
      <c r="J517" s="731" t="s">
        <v>1165</v>
      </c>
      <c r="K517" s="731" t="s">
        <v>1166</v>
      </c>
      <c r="L517" s="734">
        <v>249.25999999999993</v>
      </c>
      <c r="M517" s="734">
        <v>153</v>
      </c>
      <c r="N517" s="735">
        <v>38136.779999999992</v>
      </c>
    </row>
    <row r="518" spans="1:14" ht="14.45" customHeight="1" x14ac:dyDescent="0.2">
      <c r="A518" s="729" t="s">
        <v>587</v>
      </c>
      <c r="B518" s="730" t="s">
        <v>588</v>
      </c>
      <c r="C518" s="731" t="s">
        <v>613</v>
      </c>
      <c r="D518" s="732" t="s">
        <v>614</v>
      </c>
      <c r="E518" s="733">
        <v>50113001</v>
      </c>
      <c r="F518" s="732" t="s">
        <v>622</v>
      </c>
      <c r="G518" s="731" t="s">
        <v>623</v>
      </c>
      <c r="H518" s="731">
        <v>241679</v>
      </c>
      <c r="I518" s="731">
        <v>241679</v>
      </c>
      <c r="J518" s="731" t="s">
        <v>1169</v>
      </c>
      <c r="K518" s="731" t="s">
        <v>1170</v>
      </c>
      <c r="L518" s="734">
        <v>59.39</v>
      </c>
      <c r="M518" s="734">
        <v>2</v>
      </c>
      <c r="N518" s="735">
        <v>118.78</v>
      </c>
    </row>
    <row r="519" spans="1:14" ht="14.45" customHeight="1" x14ac:dyDescent="0.2">
      <c r="A519" s="729" t="s">
        <v>587</v>
      </c>
      <c r="B519" s="730" t="s">
        <v>588</v>
      </c>
      <c r="C519" s="731" t="s">
        <v>613</v>
      </c>
      <c r="D519" s="732" t="s">
        <v>614</v>
      </c>
      <c r="E519" s="733">
        <v>50113001</v>
      </c>
      <c r="F519" s="732" t="s">
        <v>622</v>
      </c>
      <c r="G519" s="731" t="s">
        <v>623</v>
      </c>
      <c r="H519" s="731">
        <v>161489</v>
      </c>
      <c r="I519" s="731">
        <v>161489</v>
      </c>
      <c r="J519" s="731" t="s">
        <v>1335</v>
      </c>
      <c r="K519" s="731" t="s">
        <v>1336</v>
      </c>
      <c r="L519" s="734">
        <v>784.14666666666665</v>
      </c>
      <c r="M519" s="734">
        <v>1</v>
      </c>
      <c r="N519" s="735">
        <v>784.14666666666665</v>
      </c>
    </row>
    <row r="520" spans="1:14" ht="14.45" customHeight="1" x14ac:dyDescent="0.2">
      <c r="A520" s="729" t="s">
        <v>587</v>
      </c>
      <c r="B520" s="730" t="s">
        <v>588</v>
      </c>
      <c r="C520" s="731" t="s">
        <v>613</v>
      </c>
      <c r="D520" s="732" t="s">
        <v>614</v>
      </c>
      <c r="E520" s="733">
        <v>50113001</v>
      </c>
      <c r="F520" s="732" t="s">
        <v>622</v>
      </c>
      <c r="G520" s="731" t="s">
        <v>623</v>
      </c>
      <c r="H520" s="731">
        <v>118304</v>
      </c>
      <c r="I520" s="731">
        <v>18304</v>
      </c>
      <c r="J520" s="731" t="s">
        <v>926</v>
      </c>
      <c r="K520" s="731" t="s">
        <v>1337</v>
      </c>
      <c r="L520" s="734">
        <v>185.61000000000004</v>
      </c>
      <c r="M520" s="734">
        <v>28</v>
      </c>
      <c r="N520" s="735">
        <v>5197.0800000000008</v>
      </c>
    </row>
    <row r="521" spans="1:14" ht="14.45" customHeight="1" x14ac:dyDescent="0.2">
      <c r="A521" s="729" t="s">
        <v>587</v>
      </c>
      <c r="B521" s="730" t="s">
        <v>588</v>
      </c>
      <c r="C521" s="731" t="s">
        <v>613</v>
      </c>
      <c r="D521" s="732" t="s">
        <v>614</v>
      </c>
      <c r="E521" s="733">
        <v>50113001</v>
      </c>
      <c r="F521" s="732" t="s">
        <v>622</v>
      </c>
      <c r="G521" s="731" t="s">
        <v>623</v>
      </c>
      <c r="H521" s="731">
        <v>118305</v>
      </c>
      <c r="I521" s="731">
        <v>18305</v>
      </c>
      <c r="J521" s="731" t="s">
        <v>926</v>
      </c>
      <c r="K521" s="731" t="s">
        <v>927</v>
      </c>
      <c r="L521" s="734">
        <v>242</v>
      </c>
      <c r="M521" s="734">
        <v>18</v>
      </c>
      <c r="N521" s="735">
        <v>4356</v>
      </c>
    </row>
    <row r="522" spans="1:14" ht="14.45" customHeight="1" x14ac:dyDescent="0.2">
      <c r="A522" s="729" t="s">
        <v>587</v>
      </c>
      <c r="B522" s="730" t="s">
        <v>588</v>
      </c>
      <c r="C522" s="731" t="s">
        <v>613</v>
      </c>
      <c r="D522" s="732" t="s">
        <v>614</v>
      </c>
      <c r="E522" s="733">
        <v>50113001</v>
      </c>
      <c r="F522" s="732" t="s">
        <v>622</v>
      </c>
      <c r="G522" s="731" t="s">
        <v>623</v>
      </c>
      <c r="H522" s="731">
        <v>159357</v>
      </c>
      <c r="I522" s="731">
        <v>59357</v>
      </c>
      <c r="J522" s="731" t="s">
        <v>928</v>
      </c>
      <c r="K522" s="731" t="s">
        <v>929</v>
      </c>
      <c r="L522" s="734">
        <v>188.88</v>
      </c>
      <c r="M522" s="734">
        <v>12</v>
      </c>
      <c r="N522" s="735">
        <v>2266.56</v>
      </c>
    </row>
    <row r="523" spans="1:14" ht="14.45" customHeight="1" x14ac:dyDescent="0.2">
      <c r="A523" s="729" t="s">
        <v>587</v>
      </c>
      <c r="B523" s="730" t="s">
        <v>588</v>
      </c>
      <c r="C523" s="731" t="s">
        <v>613</v>
      </c>
      <c r="D523" s="732" t="s">
        <v>614</v>
      </c>
      <c r="E523" s="733">
        <v>50113001</v>
      </c>
      <c r="F523" s="732" t="s">
        <v>622</v>
      </c>
      <c r="G523" s="731" t="s">
        <v>634</v>
      </c>
      <c r="H523" s="731">
        <v>226455</v>
      </c>
      <c r="I523" s="731">
        <v>226455</v>
      </c>
      <c r="J523" s="731" t="s">
        <v>1177</v>
      </c>
      <c r="K523" s="731" t="s">
        <v>1178</v>
      </c>
      <c r="L523" s="734">
        <v>495.00000097587895</v>
      </c>
      <c r="M523" s="734">
        <v>36</v>
      </c>
      <c r="N523" s="735">
        <v>17820.000035131641</v>
      </c>
    </row>
    <row r="524" spans="1:14" ht="14.45" customHeight="1" x14ac:dyDescent="0.2">
      <c r="A524" s="729" t="s">
        <v>587</v>
      </c>
      <c r="B524" s="730" t="s">
        <v>588</v>
      </c>
      <c r="C524" s="731" t="s">
        <v>613</v>
      </c>
      <c r="D524" s="732" t="s">
        <v>614</v>
      </c>
      <c r="E524" s="733">
        <v>50113001</v>
      </c>
      <c r="F524" s="732" t="s">
        <v>622</v>
      </c>
      <c r="G524" s="731" t="s">
        <v>634</v>
      </c>
      <c r="H524" s="731">
        <v>160320</v>
      </c>
      <c r="I524" s="731">
        <v>160320</v>
      </c>
      <c r="J524" s="731" t="s">
        <v>1338</v>
      </c>
      <c r="K524" s="731" t="s">
        <v>1339</v>
      </c>
      <c r="L524" s="734">
        <v>12196.800000000001</v>
      </c>
      <c r="M524" s="734">
        <v>2</v>
      </c>
      <c r="N524" s="735">
        <v>24393.600000000002</v>
      </c>
    </row>
    <row r="525" spans="1:14" ht="14.45" customHeight="1" x14ac:dyDescent="0.2">
      <c r="A525" s="729" t="s">
        <v>587</v>
      </c>
      <c r="B525" s="730" t="s">
        <v>588</v>
      </c>
      <c r="C525" s="731" t="s">
        <v>613</v>
      </c>
      <c r="D525" s="732" t="s">
        <v>614</v>
      </c>
      <c r="E525" s="733">
        <v>50113001</v>
      </c>
      <c r="F525" s="732" t="s">
        <v>622</v>
      </c>
      <c r="G525" s="731" t="s">
        <v>634</v>
      </c>
      <c r="H525" s="731">
        <v>109711</v>
      </c>
      <c r="I525" s="731">
        <v>9711</v>
      </c>
      <c r="J525" s="731" t="s">
        <v>932</v>
      </c>
      <c r="K525" s="731" t="s">
        <v>1340</v>
      </c>
      <c r="L525" s="734">
        <v>170.27999999999992</v>
      </c>
      <c r="M525" s="734">
        <v>3</v>
      </c>
      <c r="N525" s="735">
        <v>510.83999999999975</v>
      </c>
    </row>
    <row r="526" spans="1:14" ht="14.45" customHeight="1" x14ac:dyDescent="0.2">
      <c r="A526" s="729" t="s">
        <v>587</v>
      </c>
      <c r="B526" s="730" t="s">
        <v>588</v>
      </c>
      <c r="C526" s="731" t="s">
        <v>613</v>
      </c>
      <c r="D526" s="732" t="s">
        <v>614</v>
      </c>
      <c r="E526" s="733">
        <v>50113001</v>
      </c>
      <c r="F526" s="732" t="s">
        <v>622</v>
      </c>
      <c r="G526" s="731" t="s">
        <v>623</v>
      </c>
      <c r="H526" s="731">
        <v>173399</v>
      </c>
      <c r="I526" s="731">
        <v>173399</v>
      </c>
      <c r="J526" s="731" t="s">
        <v>1341</v>
      </c>
      <c r="K526" s="731" t="s">
        <v>1342</v>
      </c>
      <c r="L526" s="734">
        <v>12297.11</v>
      </c>
      <c r="M526" s="734">
        <v>12</v>
      </c>
      <c r="N526" s="735">
        <v>147565.32</v>
      </c>
    </row>
    <row r="527" spans="1:14" ht="14.45" customHeight="1" x14ac:dyDescent="0.2">
      <c r="A527" s="729" t="s">
        <v>587</v>
      </c>
      <c r="B527" s="730" t="s">
        <v>588</v>
      </c>
      <c r="C527" s="731" t="s">
        <v>613</v>
      </c>
      <c r="D527" s="732" t="s">
        <v>614</v>
      </c>
      <c r="E527" s="733">
        <v>50113001</v>
      </c>
      <c r="F527" s="732" t="s">
        <v>622</v>
      </c>
      <c r="G527" s="731" t="s">
        <v>623</v>
      </c>
      <c r="H527" s="731">
        <v>230920</v>
      </c>
      <c r="I527" s="731">
        <v>230920</v>
      </c>
      <c r="J527" s="731" t="s">
        <v>938</v>
      </c>
      <c r="K527" s="731" t="s">
        <v>939</v>
      </c>
      <c r="L527" s="734">
        <v>684.73</v>
      </c>
      <c r="M527" s="734">
        <v>32</v>
      </c>
      <c r="N527" s="735">
        <v>21911.360000000001</v>
      </c>
    </row>
    <row r="528" spans="1:14" ht="14.45" customHeight="1" x14ac:dyDescent="0.2">
      <c r="A528" s="729" t="s">
        <v>587</v>
      </c>
      <c r="B528" s="730" t="s">
        <v>588</v>
      </c>
      <c r="C528" s="731" t="s">
        <v>613</v>
      </c>
      <c r="D528" s="732" t="s">
        <v>614</v>
      </c>
      <c r="E528" s="733">
        <v>50113001</v>
      </c>
      <c r="F528" s="732" t="s">
        <v>622</v>
      </c>
      <c r="G528" s="731" t="s">
        <v>623</v>
      </c>
      <c r="H528" s="731">
        <v>230918</v>
      </c>
      <c r="I528" s="731">
        <v>230918</v>
      </c>
      <c r="J528" s="731" t="s">
        <v>1193</v>
      </c>
      <c r="K528" s="731" t="s">
        <v>1194</v>
      </c>
      <c r="L528" s="734">
        <v>147.62</v>
      </c>
      <c r="M528" s="734">
        <v>8</v>
      </c>
      <c r="N528" s="735">
        <v>1180.96</v>
      </c>
    </row>
    <row r="529" spans="1:14" ht="14.45" customHeight="1" x14ac:dyDescent="0.2">
      <c r="A529" s="729" t="s">
        <v>587</v>
      </c>
      <c r="B529" s="730" t="s">
        <v>588</v>
      </c>
      <c r="C529" s="731" t="s">
        <v>613</v>
      </c>
      <c r="D529" s="732" t="s">
        <v>614</v>
      </c>
      <c r="E529" s="733">
        <v>50113001</v>
      </c>
      <c r="F529" s="732" t="s">
        <v>622</v>
      </c>
      <c r="G529" s="731" t="s">
        <v>623</v>
      </c>
      <c r="H529" s="731">
        <v>100610</v>
      </c>
      <c r="I529" s="731">
        <v>610</v>
      </c>
      <c r="J529" s="731" t="s">
        <v>1195</v>
      </c>
      <c r="K529" s="731" t="s">
        <v>1196</v>
      </c>
      <c r="L529" s="734">
        <v>72.42</v>
      </c>
      <c r="M529" s="734">
        <v>1</v>
      </c>
      <c r="N529" s="735">
        <v>72.42</v>
      </c>
    </row>
    <row r="530" spans="1:14" ht="14.45" customHeight="1" x14ac:dyDescent="0.2">
      <c r="A530" s="729" t="s">
        <v>587</v>
      </c>
      <c r="B530" s="730" t="s">
        <v>588</v>
      </c>
      <c r="C530" s="731" t="s">
        <v>613</v>
      </c>
      <c r="D530" s="732" t="s">
        <v>614</v>
      </c>
      <c r="E530" s="733">
        <v>50113001</v>
      </c>
      <c r="F530" s="732" t="s">
        <v>622</v>
      </c>
      <c r="G530" s="731" t="s">
        <v>623</v>
      </c>
      <c r="H530" s="731">
        <v>100612</v>
      </c>
      <c r="I530" s="731">
        <v>612</v>
      </c>
      <c r="J530" s="731" t="s">
        <v>1197</v>
      </c>
      <c r="K530" s="731" t="s">
        <v>1198</v>
      </c>
      <c r="L530" s="734">
        <v>67.58</v>
      </c>
      <c r="M530" s="734">
        <v>1</v>
      </c>
      <c r="N530" s="735">
        <v>67.58</v>
      </c>
    </row>
    <row r="531" spans="1:14" ht="14.45" customHeight="1" x14ac:dyDescent="0.2">
      <c r="A531" s="729" t="s">
        <v>587</v>
      </c>
      <c r="B531" s="730" t="s">
        <v>588</v>
      </c>
      <c r="C531" s="731" t="s">
        <v>613</v>
      </c>
      <c r="D531" s="732" t="s">
        <v>614</v>
      </c>
      <c r="E531" s="733">
        <v>50113001</v>
      </c>
      <c r="F531" s="732" t="s">
        <v>622</v>
      </c>
      <c r="G531" s="731" t="s">
        <v>623</v>
      </c>
      <c r="H531" s="731">
        <v>128176</v>
      </c>
      <c r="I531" s="731">
        <v>28176</v>
      </c>
      <c r="J531" s="731" t="s">
        <v>1343</v>
      </c>
      <c r="K531" s="731" t="s">
        <v>1344</v>
      </c>
      <c r="L531" s="734">
        <v>6775.7599999999993</v>
      </c>
      <c r="M531" s="734">
        <v>5</v>
      </c>
      <c r="N531" s="735">
        <v>33878.799999999996</v>
      </c>
    </row>
    <row r="532" spans="1:14" ht="14.45" customHeight="1" x14ac:dyDescent="0.2">
      <c r="A532" s="729" t="s">
        <v>587</v>
      </c>
      <c r="B532" s="730" t="s">
        <v>588</v>
      </c>
      <c r="C532" s="731" t="s">
        <v>613</v>
      </c>
      <c r="D532" s="732" t="s">
        <v>614</v>
      </c>
      <c r="E532" s="733">
        <v>50113001</v>
      </c>
      <c r="F532" s="732" t="s">
        <v>622</v>
      </c>
      <c r="G532" s="731" t="s">
        <v>623</v>
      </c>
      <c r="H532" s="731">
        <v>128178</v>
      </c>
      <c r="I532" s="731">
        <v>28178</v>
      </c>
      <c r="J532" s="731" t="s">
        <v>1343</v>
      </c>
      <c r="K532" s="731" t="s">
        <v>1345</v>
      </c>
      <c r="L532" s="734">
        <v>1292.5200000000002</v>
      </c>
      <c r="M532" s="734">
        <v>11</v>
      </c>
      <c r="N532" s="735">
        <v>14217.720000000001</v>
      </c>
    </row>
    <row r="533" spans="1:14" ht="14.45" customHeight="1" x14ac:dyDescent="0.2">
      <c r="A533" s="729" t="s">
        <v>587</v>
      </c>
      <c r="B533" s="730" t="s">
        <v>588</v>
      </c>
      <c r="C533" s="731" t="s">
        <v>613</v>
      </c>
      <c r="D533" s="732" t="s">
        <v>614</v>
      </c>
      <c r="E533" s="733">
        <v>50113001</v>
      </c>
      <c r="F533" s="732" t="s">
        <v>622</v>
      </c>
      <c r="G533" s="731" t="s">
        <v>623</v>
      </c>
      <c r="H533" s="731">
        <v>216469</v>
      </c>
      <c r="I533" s="731">
        <v>216469</v>
      </c>
      <c r="J533" s="731" t="s">
        <v>1203</v>
      </c>
      <c r="K533" s="731" t="s">
        <v>1204</v>
      </c>
      <c r="L533" s="734">
        <v>58.406571428571418</v>
      </c>
      <c r="M533" s="734">
        <v>35</v>
      </c>
      <c r="N533" s="735">
        <v>2044.2299999999996</v>
      </c>
    </row>
    <row r="534" spans="1:14" ht="14.45" customHeight="1" x14ac:dyDescent="0.2">
      <c r="A534" s="729" t="s">
        <v>587</v>
      </c>
      <c r="B534" s="730" t="s">
        <v>588</v>
      </c>
      <c r="C534" s="731" t="s">
        <v>613</v>
      </c>
      <c r="D534" s="732" t="s">
        <v>614</v>
      </c>
      <c r="E534" s="733">
        <v>50113001</v>
      </c>
      <c r="F534" s="732" t="s">
        <v>622</v>
      </c>
      <c r="G534" s="731" t="s">
        <v>623</v>
      </c>
      <c r="H534" s="731">
        <v>242203</v>
      </c>
      <c r="I534" s="731">
        <v>242203</v>
      </c>
      <c r="J534" s="731" t="s">
        <v>1211</v>
      </c>
      <c r="K534" s="731" t="s">
        <v>1212</v>
      </c>
      <c r="L534" s="734">
        <v>103.80574468085108</v>
      </c>
      <c r="M534" s="734">
        <v>47</v>
      </c>
      <c r="N534" s="735">
        <v>4878.8700000000008</v>
      </c>
    </row>
    <row r="535" spans="1:14" ht="14.45" customHeight="1" x14ac:dyDescent="0.2">
      <c r="A535" s="729" t="s">
        <v>587</v>
      </c>
      <c r="B535" s="730" t="s">
        <v>588</v>
      </c>
      <c r="C535" s="731" t="s">
        <v>613</v>
      </c>
      <c r="D535" s="732" t="s">
        <v>614</v>
      </c>
      <c r="E535" s="733">
        <v>50113013</v>
      </c>
      <c r="F535" s="732" t="s">
        <v>990</v>
      </c>
      <c r="G535" s="731" t="s">
        <v>623</v>
      </c>
      <c r="H535" s="731">
        <v>208820</v>
      </c>
      <c r="I535" s="731">
        <v>208820</v>
      </c>
      <c r="J535" s="731" t="s">
        <v>1346</v>
      </c>
      <c r="K535" s="731" t="s">
        <v>1347</v>
      </c>
      <c r="L535" s="734">
        <v>1932.76</v>
      </c>
      <c r="M535" s="734">
        <v>7</v>
      </c>
      <c r="N535" s="735">
        <v>13529.32</v>
      </c>
    </row>
    <row r="536" spans="1:14" ht="14.45" customHeight="1" x14ac:dyDescent="0.2">
      <c r="A536" s="729" t="s">
        <v>587</v>
      </c>
      <c r="B536" s="730" t="s">
        <v>588</v>
      </c>
      <c r="C536" s="731" t="s">
        <v>619</v>
      </c>
      <c r="D536" s="732" t="s">
        <v>620</v>
      </c>
      <c r="E536" s="733">
        <v>50113001</v>
      </c>
      <c r="F536" s="732" t="s">
        <v>622</v>
      </c>
      <c r="G536" s="731" t="s">
        <v>623</v>
      </c>
      <c r="H536" s="731">
        <v>23987</v>
      </c>
      <c r="I536" s="731">
        <v>23987</v>
      </c>
      <c r="J536" s="731" t="s">
        <v>740</v>
      </c>
      <c r="K536" s="731" t="s">
        <v>741</v>
      </c>
      <c r="L536" s="734">
        <v>167.42</v>
      </c>
      <c r="M536" s="734">
        <v>12</v>
      </c>
      <c r="N536" s="735">
        <v>2009.04</v>
      </c>
    </row>
    <row r="537" spans="1:14" ht="14.45" customHeight="1" x14ac:dyDescent="0.2">
      <c r="A537" s="729" t="s">
        <v>1348</v>
      </c>
      <c r="B537" s="730" t="s">
        <v>1349</v>
      </c>
      <c r="C537" s="731" t="s">
        <v>1350</v>
      </c>
      <c r="D537" s="732" t="s">
        <v>1351</v>
      </c>
      <c r="E537" s="733">
        <v>50113001</v>
      </c>
      <c r="F537" s="732" t="s">
        <v>622</v>
      </c>
      <c r="G537" s="731" t="s">
        <v>623</v>
      </c>
      <c r="H537" s="731">
        <v>841498</v>
      </c>
      <c r="I537" s="731">
        <v>31951</v>
      </c>
      <c r="J537" s="731" t="s">
        <v>1352</v>
      </c>
      <c r="K537" s="731" t="s">
        <v>1353</v>
      </c>
      <c r="L537" s="734">
        <v>51.76</v>
      </c>
      <c r="M537" s="734">
        <v>1</v>
      </c>
      <c r="N537" s="735">
        <v>51.76</v>
      </c>
    </row>
    <row r="538" spans="1:14" ht="14.45" customHeight="1" x14ac:dyDescent="0.2">
      <c r="A538" s="729" t="s">
        <v>1348</v>
      </c>
      <c r="B538" s="730" t="s">
        <v>1349</v>
      </c>
      <c r="C538" s="731" t="s">
        <v>1350</v>
      </c>
      <c r="D538" s="732" t="s">
        <v>1351</v>
      </c>
      <c r="E538" s="733">
        <v>50113001</v>
      </c>
      <c r="F538" s="732" t="s">
        <v>622</v>
      </c>
      <c r="G538" s="731" t="s">
        <v>623</v>
      </c>
      <c r="H538" s="731">
        <v>501596</v>
      </c>
      <c r="I538" s="731">
        <v>0</v>
      </c>
      <c r="J538" s="731" t="s">
        <v>1316</v>
      </c>
      <c r="K538" s="731" t="s">
        <v>1317</v>
      </c>
      <c r="L538" s="734">
        <v>113.25999999999998</v>
      </c>
      <c r="M538" s="734">
        <v>1</v>
      </c>
      <c r="N538" s="735">
        <v>113.25999999999998</v>
      </c>
    </row>
    <row r="539" spans="1:14" ht="14.45" customHeight="1" thickBot="1" x14ac:dyDescent="0.25">
      <c r="A539" s="736" t="s">
        <v>1348</v>
      </c>
      <c r="B539" s="737" t="s">
        <v>1349</v>
      </c>
      <c r="C539" s="738" t="s">
        <v>1350</v>
      </c>
      <c r="D539" s="739" t="s">
        <v>1351</v>
      </c>
      <c r="E539" s="740">
        <v>50113001</v>
      </c>
      <c r="F539" s="739" t="s">
        <v>622</v>
      </c>
      <c r="G539" s="738" t="s">
        <v>623</v>
      </c>
      <c r="H539" s="738">
        <v>192414</v>
      </c>
      <c r="I539" s="738">
        <v>92414</v>
      </c>
      <c r="J539" s="738" t="s">
        <v>1181</v>
      </c>
      <c r="K539" s="738" t="s">
        <v>1182</v>
      </c>
      <c r="L539" s="741">
        <v>73.95</v>
      </c>
      <c r="M539" s="741">
        <v>2</v>
      </c>
      <c r="N539" s="742">
        <v>147.9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C1CA7749-6FAA-4597-9ED3-FCFCC1457AF2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6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1354</v>
      </c>
      <c r="B5" s="727">
        <v>2305.8459999999995</v>
      </c>
      <c r="C5" s="747">
        <v>2.6523270099137391E-2</v>
      </c>
      <c r="D5" s="727">
        <v>84630.87000000001</v>
      </c>
      <c r="E5" s="747">
        <v>0.97347672990086254</v>
      </c>
      <c r="F5" s="728">
        <v>86936.716000000015</v>
      </c>
    </row>
    <row r="6" spans="1:6" ht="14.45" customHeight="1" x14ac:dyDescent="0.2">
      <c r="A6" s="758" t="s">
        <v>1355</v>
      </c>
      <c r="B6" s="734">
        <v>42899.222000000002</v>
      </c>
      <c r="C6" s="748">
        <v>9.6830548471894734E-2</v>
      </c>
      <c r="D6" s="734">
        <v>400134.74483177508</v>
      </c>
      <c r="E6" s="748">
        <v>0.90316945152810524</v>
      </c>
      <c r="F6" s="735">
        <v>443033.96683177509</v>
      </c>
    </row>
    <row r="7" spans="1:6" ht="14.45" customHeight="1" x14ac:dyDescent="0.2">
      <c r="A7" s="758" t="s">
        <v>1356</v>
      </c>
      <c r="B7" s="734"/>
      <c r="C7" s="748">
        <v>0</v>
      </c>
      <c r="D7" s="734">
        <v>60558.910038224509</v>
      </c>
      <c r="E7" s="748">
        <v>1</v>
      </c>
      <c r="F7" s="735">
        <v>60558.910038224509</v>
      </c>
    </row>
    <row r="8" spans="1:6" ht="14.45" customHeight="1" thickBot="1" x14ac:dyDescent="0.25">
      <c r="A8" s="759" t="s">
        <v>1357</v>
      </c>
      <c r="B8" s="750"/>
      <c r="C8" s="751">
        <v>0</v>
      </c>
      <c r="D8" s="750">
        <v>67.31</v>
      </c>
      <c r="E8" s="751">
        <v>1</v>
      </c>
      <c r="F8" s="752">
        <v>67.31</v>
      </c>
    </row>
    <row r="9" spans="1:6" ht="14.45" customHeight="1" thickBot="1" x14ac:dyDescent="0.25">
      <c r="A9" s="753" t="s">
        <v>3</v>
      </c>
      <c r="B9" s="754">
        <v>45205.067999999999</v>
      </c>
      <c r="C9" s="755">
        <v>7.6541322482942972E-2</v>
      </c>
      <c r="D9" s="754">
        <v>545391.83486999967</v>
      </c>
      <c r="E9" s="755">
        <v>0.9234586775170569</v>
      </c>
      <c r="F9" s="756">
        <v>590596.90286999976</v>
      </c>
    </row>
    <row r="10" spans="1:6" ht="14.45" customHeight="1" thickBot="1" x14ac:dyDescent="0.25"/>
    <row r="11" spans="1:6" ht="14.45" customHeight="1" x14ac:dyDescent="0.2">
      <c r="A11" s="757" t="s">
        <v>1358</v>
      </c>
      <c r="B11" s="727"/>
      <c r="C11" s="747">
        <v>0</v>
      </c>
      <c r="D11" s="727">
        <v>11130.264000000001</v>
      </c>
      <c r="E11" s="747">
        <v>1</v>
      </c>
      <c r="F11" s="728">
        <v>11130.264000000001</v>
      </c>
    </row>
    <row r="12" spans="1:6" ht="14.45" customHeight="1" x14ac:dyDescent="0.2">
      <c r="A12" s="758" t="s">
        <v>1359</v>
      </c>
      <c r="B12" s="734"/>
      <c r="C12" s="748">
        <v>0</v>
      </c>
      <c r="D12" s="734">
        <v>821.7</v>
      </c>
      <c r="E12" s="748">
        <v>1</v>
      </c>
      <c r="F12" s="735">
        <v>821.7</v>
      </c>
    </row>
    <row r="13" spans="1:6" ht="14.45" customHeight="1" x14ac:dyDescent="0.2">
      <c r="A13" s="758" t="s">
        <v>1360</v>
      </c>
      <c r="B13" s="734"/>
      <c r="C13" s="748">
        <v>0</v>
      </c>
      <c r="D13" s="734">
        <v>87539.26999999999</v>
      </c>
      <c r="E13" s="748">
        <v>1</v>
      </c>
      <c r="F13" s="735">
        <v>87539.26999999999</v>
      </c>
    </row>
    <row r="14" spans="1:6" ht="14.45" customHeight="1" x14ac:dyDescent="0.2">
      <c r="A14" s="758" t="s">
        <v>1361</v>
      </c>
      <c r="B14" s="734"/>
      <c r="C14" s="748">
        <v>0</v>
      </c>
      <c r="D14" s="734">
        <v>277.89999999999998</v>
      </c>
      <c r="E14" s="748">
        <v>1</v>
      </c>
      <c r="F14" s="735">
        <v>277.89999999999998</v>
      </c>
    </row>
    <row r="15" spans="1:6" ht="14.45" customHeight="1" x14ac:dyDescent="0.2">
      <c r="A15" s="758" t="s">
        <v>1362</v>
      </c>
      <c r="B15" s="734"/>
      <c r="C15" s="748">
        <v>0</v>
      </c>
      <c r="D15" s="734">
        <v>478.01000000000005</v>
      </c>
      <c r="E15" s="748">
        <v>1</v>
      </c>
      <c r="F15" s="735">
        <v>478.01000000000005</v>
      </c>
    </row>
    <row r="16" spans="1:6" ht="14.45" customHeight="1" x14ac:dyDescent="0.2">
      <c r="A16" s="758" t="s">
        <v>1363</v>
      </c>
      <c r="B16" s="734"/>
      <c r="C16" s="748">
        <v>0</v>
      </c>
      <c r="D16" s="734">
        <v>717.21000000000015</v>
      </c>
      <c r="E16" s="748">
        <v>1</v>
      </c>
      <c r="F16" s="735">
        <v>717.21000000000015</v>
      </c>
    </row>
    <row r="17" spans="1:6" ht="14.45" customHeight="1" x14ac:dyDescent="0.2">
      <c r="A17" s="758" t="s">
        <v>1364</v>
      </c>
      <c r="B17" s="734"/>
      <c r="C17" s="748">
        <v>0</v>
      </c>
      <c r="D17" s="734">
        <v>97.65000000000002</v>
      </c>
      <c r="E17" s="748">
        <v>1</v>
      </c>
      <c r="F17" s="735">
        <v>97.65000000000002</v>
      </c>
    </row>
    <row r="18" spans="1:6" ht="14.45" customHeight="1" x14ac:dyDescent="0.2">
      <c r="A18" s="758" t="s">
        <v>1365</v>
      </c>
      <c r="B18" s="734"/>
      <c r="C18" s="748">
        <v>0</v>
      </c>
      <c r="D18" s="734">
        <v>104.52999999999999</v>
      </c>
      <c r="E18" s="748">
        <v>1</v>
      </c>
      <c r="F18" s="735">
        <v>104.52999999999999</v>
      </c>
    </row>
    <row r="19" spans="1:6" ht="14.45" customHeight="1" x14ac:dyDescent="0.2">
      <c r="A19" s="758" t="s">
        <v>1366</v>
      </c>
      <c r="B19" s="734"/>
      <c r="C19" s="748">
        <v>0</v>
      </c>
      <c r="D19" s="734">
        <v>910.41</v>
      </c>
      <c r="E19" s="748">
        <v>1</v>
      </c>
      <c r="F19" s="735">
        <v>910.41</v>
      </c>
    </row>
    <row r="20" spans="1:6" ht="14.45" customHeight="1" x14ac:dyDescent="0.2">
      <c r="A20" s="758" t="s">
        <v>1367</v>
      </c>
      <c r="B20" s="734"/>
      <c r="C20" s="748">
        <v>0</v>
      </c>
      <c r="D20" s="734">
        <v>835.95999999999992</v>
      </c>
      <c r="E20" s="748">
        <v>1</v>
      </c>
      <c r="F20" s="735">
        <v>835.95999999999992</v>
      </c>
    </row>
    <row r="21" spans="1:6" ht="14.45" customHeight="1" x14ac:dyDescent="0.2">
      <c r="A21" s="758" t="s">
        <v>1368</v>
      </c>
      <c r="B21" s="734"/>
      <c r="C21" s="748">
        <v>0</v>
      </c>
      <c r="D21" s="734">
        <v>336.81999999999994</v>
      </c>
      <c r="E21" s="748">
        <v>1</v>
      </c>
      <c r="F21" s="735">
        <v>336.81999999999994</v>
      </c>
    </row>
    <row r="22" spans="1:6" ht="14.45" customHeight="1" x14ac:dyDescent="0.2">
      <c r="A22" s="758" t="s">
        <v>1369</v>
      </c>
      <c r="B22" s="734"/>
      <c r="C22" s="748">
        <v>0</v>
      </c>
      <c r="D22" s="734">
        <v>585.99</v>
      </c>
      <c r="E22" s="748">
        <v>1</v>
      </c>
      <c r="F22" s="735">
        <v>585.99</v>
      </c>
    </row>
    <row r="23" spans="1:6" ht="14.45" customHeight="1" x14ac:dyDescent="0.2">
      <c r="A23" s="758" t="s">
        <v>1370</v>
      </c>
      <c r="B23" s="734"/>
      <c r="C23" s="748">
        <v>0</v>
      </c>
      <c r="D23" s="734">
        <v>249.77</v>
      </c>
      <c r="E23" s="748">
        <v>1</v>
      </c>
      <c r="F23" s="735">
        <v>249.77</v>
      </c>
    </row>
    <row r="24" spans="1:6" ht="14.45" customHeight="1" x14ac:dyDescent="0.2">
      <c r="A24" s="758" t="s">
        <v>1371</v>
      </c>
      <c r="B24" s="734"/>
      <c r="C24" s="748">
        <v>0</v>
      </c>
      <c r="D24" s="734">
        <v>874.09</v>
      </c>
      <c r="E24" s="748">
        <v>1</v>
      </c>
      <c r="F24" s="735">
        <v>874.09</v>
      </c>
    </row>
    <row r="25" spans="1:6" ht="14.45" customHeight="1" x14ac:dyDescent="0.2">
      <c r="A25" s="758" t="s">
        <v>1372</v>
      </c>
      <c r="B25" s="734"/>
      <c r="C25" s="748">
        <v>0</v>
      </c>
      <c r="D25" s="734">
        <v>141.47999999999996</v>
      </c>
      <c r="E25" s="748">
        <v>1</v>
      </c>
      <c r="F25" s="735">
        <v>141.47999999999996</v>
      </c>
    </row>
    <row r="26" spans="1:6" ht="14.45" customHeight="1" x14ac:dyDescent="0.2">
      <c r="A26" s="758" t="s">
        <v>1373</v>
      </c>
      <c r="B26" s="734"/>
      <c r="C26" s="748">
        <v>0</v>
      </c>
      <c r="D26" s="734">
        <v>194.08</v>
      </c>
      <c r="E26" s="748">
        <v>1</v>
      </c>
      <c r="F26" s="735">
        <v>194.08</v>
      </c>
    </row>
    <row r="27" spans="1:6" ht="14.45" customHeight="1" x14ac:dyDescent="0.2">
      <c r="A27" s="758" t="s">
        <v>1374</v>
      </c>
      <c r="B27" s="734"/>
      <c r="C27" s="748">
        <v>0</v>
      </c>
      <c r="D27" s="734">
        <v>1419.4399999999996</v>
      </c>
      <c r="E27" s="748">
        <v>1</v>
      </c>
      <c r="F27" s="735">
        <v>1419.4399999999996</v>
      </c>
    </row>
    <row r="28" spans="1:6" ht="14.45" customHeight="1" x14ac:dyDescent="0.2">
      <c r="A28" s="758" t="s">
        <v>1375</v>
      </c>
      <c r="B28" s="734"/>
      <c r="C28" s="748">
        <v>0</v>
      </c>
      <c r="D28" s="734">
        <v>29090.489999999998</v>
      </c>
      <c r="E28" s="748">
        <v>1</v>
      </c>
      <c r="F28" s="735">
        <v>29090.489999999998</v>
      </c>
    </row>
    <row r="29" spans="1:6" ht="14.45" customHeight="1" x14ac:dyDescent="0.2">
      <c r="A29" s="758" t="s">
        <v>1376</v>
      </c>
      <c r="B29" s="734">
        <v>644.78</v>
      </c>
      <c r="C29" s="748">
        <v>1</v>
      </c>
      <c r="D29" s="734"/>
      <c r="E29" s="748">
        <v>0</v>
      </c>
      <c r="F29" s="735">
        <v>644.78</v>
      </c>
    </row>
    <row r="30" spans="1:6" ht="14.45" customHeight="1" x14ac:dyDescent="0.2">
      <c r="A30" s="758" t="s">
        <v>1377</v>
      </c>
      <c r="B30" s="734"/>
      <c r="C30" s="748">
        <v>0</v>
      </c>
      <c r="D30" s="734">
        <v>761.59999999999991</v>
      </c>
      <c r="E30" s="748">
        <v>1</v>
      </c>
      <c r="F30" s="735">
        <v>761.59999999999991</v>
      </c>
    </row>
    <row r="31" spans="1:6" ht="14.45" customHeight="1" x14ac:dyDescent="0.2">
      <c r="A31" s="758" t="s">
        <v>1378</v>
      </c>
      <c r="B31" s="734"/>
      <c r="C31" s="748">
        <v>0</v>
      </c>
      <c r="D31" s="734">
        <v>17380.016</v>
      </c>
      <c r="E31" s="748">
        <v>1</v>
      </c>
      <c r="F31" s="735">
        <v>17380.016</v>
      </c>
    </row>
    <row r="32" spans="1:6" ht="14.45" customHeight="1" x14ac:dyDescent="0.2">
      <c r="A32" s="758" t="s">
        <v>1379</v>
      </c>
      <c r="B32" s="734">
        <v>3266.34</v>
      </c>
      <c r="C32" s="748">
        <v>1</v>
      </c>
      <c r="D32" s="734"/>
      <c r="E32" s="748">
        <v>0</v>
      </c>
      <c r="F32" s="735">
        <v>3266.34</v>
      </c>
    </row>
    <row r="33" spans="1:6" ht="14.45" customHeight="1" x14ac:dyDescent="0.2">
      <c r="A33" s="758" t="s">
        <v>1380</v>
      </c>
      <c r="B33" s="734"/>
      <c r="C33" s="748">
        <v>0</v>
      </c>
      <c r="D33" s="734">
        <v>6539.6399999999994</v>
      </c>
      <c r="E33" s="748">
        <v>1</v>
      </c>
      <c r="F33" s="735">
        <v>6539.6399999999994</v>
      </c>
    </row>
    <row r="34" spans="1:6" ht="14.45" customHeight="1" x14ac:dyDescent="0.2">
      <c r="A34" s="758" t="s">
        <v>1381</v>
      </c>
      <c r="B34" s="734"/>
      <c r="C34" s="748">
        <v>0</v>
      </c>
      <c r="D34" s="734">
        <v>4670.0599999999995</v>
      </c>
      <c r="E34" s="748">
        <v>1</v>
      </c>
      <c r="F34" s="735">
        <v>4670.0599999999995</v>
      </c>
    </row>
    <row r="35" spans="1:6" ht="14.45" customHeight="1" x14ac:dyDescent="0.2">
      <c r="A35" s="758" t="s">
        <v>1382</v>
      </c>
      <c r="B35" s="734"/>
      <c r="C35" s="748">
        <v>0</v>
      </c>
      <c r="D35" s="734">
        <v>6806.53</v>
      </c>
      <c r="E35" s="748">
        <v>1</v>
      </c>
      <c r="F35" s="735">
        <v>6806.53</v>
      </c>
    </row>
    <row r="36" spans="1:6" ht="14.45" customHeight="1" x14ac:dyDescent="0.2">
      <c r="A36" s="758" t="s">
        <v>1383</v>
      </c>
      <c r="B36" s="734">
        <v>603.072</v>
      </c>
      <c r="C36" s="748">
        <v>1</v>
      </c>
      <c r="D36" s="734"/>
      <c r="E36" s="748">
        <v>0</v>
      </c>
      <c r="F36" s="735">
        <v>603.072</v>
      </c>
    </row>
    <row r="37" spans="1:6" ht="14.45" customHeight="1" x14ac:dyDescent="0.2">
      <c r="A37" s="758" t="s">
        <v>1384</v>
      </c>
      <c r="B37" s="734"/>
      <c r="C37" s="748">
        <v>0</v>
      </c>
      <c r="D37" s="734">
        <v>5777.2000000000007</v>
      </c>
      <c r="E37" s="748">
        <v>1</v>
      </c>
      <c r="F37" s="735">
        <v>5777.2000000000007</v>
      </c>
    </row>
    <row r="38" spans="1:6" ht="14.45" customHeight="1" x14ac:dyDescent="0.2">
      <c r="A38" s="758" t="s">
        <v>1385</v>
      </c>
      <c r="B38" s="734"/>
      <c r="C38" s="748">
        <v>0</v>
      </c>
      <c r="D38" s="734">
        <v>5678.1998317749558</v>
      </c>
      <c r="E38" s="748">
        <v>1</v>
      </c>
      <c r="F38" s="735">
        <v>5678.1998317749558</v>
      </c>
    </row>
    <row r="39" spans="1:6" ht="14.45" customHeight="1" x14ac:dyDescent="0.2">
      <c r="A39" s="758" t="s">
        <v>1386</v>
      </c>
      <c r="B39" s="734">
        <v>18150</v>
      </c>
      <c r="C39" s="748">
        <v>1</v>
      </c>
      <c r="D39" s="734"/>
      <c r="E39" s="748">
        <v>0</v>
      </c>
      <c r="F39" s="735">
        <v>18150</v>
      </c>
    </row>
    <row r="40" spans="1:6" ht="14.45" customHeight="1" x14ac:dyDescent="0.2">
      <c r="A40" s="758" t="s">
        <v>1387</v>
      </c>
      <c r="B40" s="734"/>
      <c r="C40" s="748">
        <v>0</v>
      </c>
      <c r="D40" s="734">
        <v>20790.000035131645</v>
      </c>
      <c r="E40" s="748">
        <v>1</v>
      </c>
      <c r="F40" s="735">
        <v>20790.000035131645</v>
      </c>
    </row>
    <row r="41" spans="1:6" ht="14.45" customHeight="1" x14ac:dyDescent="0.2">
      <c r="A41" s="758" t="s">
        <v>1388</v>
      </c>
      <c r="B41" s="734"/>
      <c r="C41" s="748">
        <v>0</v>
      </c>
      <c r="D41" s="734">
        <v>24393.600000000002</v>
      </c>
      <c r="E41" s="748">
        <v>1</v>
      </c>
      <c r="F41" s="735">
        <v>24393.600000000002</v>
      </c>
    </row>
    <row r="42" spans="1:6" ht="14.45" customHeight="1" x14ac:dyDescent="0.2">
      <c r="A42" s="758" t="s">
        <v>1389</v>
      </c>
      <c r="B42" s="734"/>
      <c r="C42" s="748">
        <v>0</v>
      </c>
      <c r="D42" s="734">
        <v>43542.18</v>
      </c>
      <c r="E42" s="748">
        <v>1</v>
      </c>
      <c r="F42" s="735">
        <v>43542.18</v>
      </c>
    </row>
    <row r="43" spans="1:6" ht="14.45" customHeight="1" x14ac:dyDescent="0.2">
      <c r="A43" s="758" t="s">
        <v>1390</v>
      </c>
      <c r="B43" s="734">
        <v>165.066</v>
      </c>
      <c r="C43" s="748">
        <v>3.1896404799475024E-2</v>
      </c>
      <c r="D43" s="734">
        <v>5010</v>
      </c>
      <c r="E43" s="748">
        <v>0.96810359520052502</v>
      </c>
      <c r="F43" s="735">
        <v>5175.0659999999998</v>
      </c>
    </row>
    <row r="44" spans="1:6" ht="14.45" customHeight="1" x14ac:dyDescent="0.2">
      <c r="A44" s="758" t="s">
        <v>1391</v>
      </c>
      <c r="B44" s="734"/>
      <c r="C44" s="748">
        <v>0</v>
      </c>
      <c r="D44" s="734">
        <v>29966.45</v>
      </c>
      <c r="E44" s="748">
        <v>1</v>
      </c>
      <c r="F44" s="735">
        <v>29966.45</v>
      </c>
    </row>
    <row r="45" spans="1:6" ht="14.45" customHeight="1" x14ac:dyDescent="0.2">
      <c r="A45" s="758" t="s">
        <v>1392</v>
      </c>
      <c r="B45" s="734"/>
      <c r="C45" s="748">
        <v>0</v>
      </c>
      <c r="D45" s="734">
        <v>240.38</v>
      </c>
      <c r="E45" s="748">
        <v>1</v>
      </c>
      <c r="F45" s="735">
        <v>240.38</v>
      </c>
    </row>
    <row r="46" spans="1:6" ht="14.45" customHeight="1" x14ac:dyDescent="0.2">
      <c r="A46" s="758" t="s">
        <v>1393</v>
      </c>
      <c r="B46" s="734"/>
      <c r="C46" s="748">
        <v>0</v>
      </c>
      <c r="D46" s="734">
        <v>526.5</v>
      </c>
      <c r="E46" s="748">
        <v>1</v>
      </c>
      <c r="F46" s="735">
        <v>526.5</v>
      </c>
    </row>
    <row r="47" spans="1:6" ht="14.45" customHeight="1" x14ac:dyDescent="0.2">
      <c r="A47" s="758" t="s">
        <v>1394</v>
      </c>
      <c r="B47" s="734"/>
      <c r="C47" s="748">
        <v>0</v>
      </c>
      <c r="D47" s="734">
        <v>109.6</v>
      </c>
      <c r="E47" s="748">
        <v>1</v>
      </c>
      <c r="F47" s="735">
        <v>109.6</v>
      </c>
    </row>
    <row r="48" spans="1:6" ht="14.45" customHeight="1" x14ac:dyDescent="0.2">
      <c r="A48" s="758" t="s">
        <v>1395</v>
      </c>
      <c r="B48" s="734"/>
      <c r="C48" s="748">
        <v>0</v>
      </c>
      <c r="D48" s="734">
        <v>20100.570003092871</v>
      </c>
      <c r="E48" s="748">
        <v>1</v>
      </c>
      <c r="F48" s="735">
        <v>20100.570003092871</v>
      </c>
    </row>
    <row r="49" spans="1:6" ht="14.45" customHeight="1" x14ac:dyDescent="0.2">
      <c r="A49" s="758" t="s">
        <v>1396</v>
      </c>
      <c r="B49" s="734"/>
      <c r="C49" s="748">
        <v>0</v>
      </c>
      <c r="D49" s="734">
        <v>361.69000000000005</v>
      </c>
      <c r="E49" s="748">
        <v>1</v>
      </c>
      <c r="F49" s="735">
        <v>361.69000000000005</v>
      </c>
    </row>
    <row r="50" spans="1:6" ht="14.45" customHeight="1" x14ac:dyDescent="0.2">
      <c r="A50" s="758" t="s">
        <v>1397</v>
      </c>
      <c r="B50" s="734"/>
      <c r="C50" s="748">
        <v>0</v>
      </c>
      <c r="D50" s="734">
        <v>63592.3</v>
      </c>
      <c r="E50" s="748">
        <v>1</v>
      </c>
      <c r="F50" s="735">
        <v>63592.3</v>
      </c>
    </row>
    <row r="51" spans="1:6" ht="14.45" customHeight="1" x14ac:dyDescent="0.2">
      <c r="A51" s="758" t="s">
        <v>1398</v>
      </c>
      <c r="B51" s="734"/>
      <c r="C51" s="748">
        <v>0</v>
      </c>
      <c r="D51" s="734">
        <v>91.439999999999984</v>
      </c>
      <c r="E51" s="748">
        <v>1</v>
      </c>
      <c r="F51" s="735">
        <v>91.439999999999984</v>
      </c>
    </row>
    <row r="52" spans="1:6" ht="14.45" customHeight="1" x14ac:dyDescent="0.2">
      <c r="A52" s="758" t="s">
        <v>1399</v>
      </c>
      <c r="B52" s="734"/>
      <c r="C52" s="748">
        <v>0</v>
      </c>
      <c r="D52" s="734">
        <v>408.41</v>
      </c>
      <c r="E52" s="748">
        <v>1</v>
      </c>
      <c r="F52" s="735">
        <v>408.41</v>
      </c>
    </row>
    <row r="53" spans="1:6" ht="14.45" customHeight="1" x14ac:dyDescent="0.2">
      <c r="A53" s="758" t="s">
        <v>1400</v>
      </c>
      <c r="B53" s="734"/>
      <c r="C53" s="748">
        <v>0</v>
      </c>
      <c r="D53" s="734">
        <v>223.80000000000004</v>
      </c>
      <c r="E53" s="748">
        <v>1</v>
      </c>
      <c r="F53" s="735">
        <v>223.80000000000004</v>
      </c>
    </row>
    <row r="54" spans="1:6" ht="14.45" customHeight="1" x14ac:dyDescent="0.2">
      <c r="A54" s="758" t="s">
        <v>1401</v>
      </c>
      <c r="B54" s="734"/>
      <c r="C54" s="748">
        <v>0</v>
      </c>
      <c r="D54" s="734">
        <v>829.42000000000007</v>
      </c>
      <c r="E54" s="748">
        <v>1</v>
      </c>
      <c r="F54" s="735">
        <v>829.42000000000007</v>
      </c>
    </row>
    <row r="55" spans="1:6" ht="14.45" customHeight="1" x14ac:dyDescent="0.2">
      <c r="A55" s="758" t="s">
        <v>1402</v>
      </c>
      <c r="B55" s="734"/>
      <c r="C55" s="748">
        <v>0</v>
      </c>
      <c r="D55" s="734">
        <v>498.16</v>
      </c>
      <c r="E55" s="748">
        <v>1</v>
      </c>
      <c r="F55" s="735">
        <v>498.16</v>
      </c>
    </row>
    <row r="56" spans="1:6" ht="14.45" customHeight="1" x14ac:dyDescent="0.2">
      <c r="A56" s="758" t="s">
        <v>1403</v>
      </c>
      <c r="B56" s="734"/>
      <c r="C56" s="748">
        <v>0</v>
      </c>
      <c r="D56" s="734">
        <v>150.68</v>
      </c>
      <c r="E56" s="748">
        <v>1</v>
      </c>
      <c r="F56" s="735">
        <v>150.68</v>
      </c>
    </row>
    <row r="57" spans="1:6" ht="14.45" customHeight="1" x14ac:dyDescent="0.2">
      <c r="A57" s="758" t="s">
        <v>1404</v>
      </c>
      <c r="B57" s="734">
        <v>1051.6099999999999</v>
      </c>
      <c r="C57" s="748">
        <v>1</v>
      </c>
      <c r="D57" s="734"/>
      <c r="E57" s="748">
        <v>0</v>
      </c>
      <c r="F57" s="735">
        <v>1051.6099999999999</v>
      </c>
    </row>
    <row r="58" spans="1:6" ht="14.45" customHeight="1" x14ac:dyDescent="0.2">
      <c r="A58" s="758" t="s">
        <v>1405</v>
      </c>
      <c r="B58" s="734"/>
      <c r="C58" s="748">
        <v>0</v>
      </c>
      <c r="D58" s="734">
        <v>2163.9</v>
      </c>
      <c r="E58" s="748">
        <v>1</v>
      </c>
      <c r="F58" s="735">
        <v>2163.9</v>
      </c>
    </row>
    <row r="59" spans="1:6" ht="14.45" customHeight="1" x14ac:dyDescent="0.2">
      <c r="A59" s="758" t="s">
        <v>1406</v>
      </c>
      <c r="B59" s="734"/>
      <c r="C59" s="748">
        <v>0</v>
      </c>
      <c r="D59" s="734">
        <v>1543.6799999999998</v>
      </c>
      <c r="E59" s="748">
        <v>1</v>
      </c>
      <c r="F59" s="735">
        <v>1543.6799999999998</v>
      </c>
    </row>
    <row r="60" spans="1:6" ht="14.45" customHeight="1" x14ac:dyDescent="0.2">
      <c r="A60" s="758" t="s">
        <v>1407</v>
      </c>
      <c r="B60" s="734"/>
      <c r="C60" s="748">
        <v>0</v>
      </c>
      <c r="D60" s="734">
        <v>613.7299999999999</v>
      </c>
      <c r="E60" s="748">
        <v>1</v>
      </c>
      <c r="F60" s="735">
        <v>613.7299999999999</v>
      </c>
    </row>
    <row r="61" spans="1:6" ht="14.45" customHeight="1" x14ac:dyDescent="0.2">
      <c r="A61" s="758" t="s">
        <v>1408</v>
      </c>
      <c r="B61" s="734">
        <v>13694.6</v>
      </c>
      <c r="C61" s="748">
        <v>1</v>
      </c>
      <c r="D61" s="734"/>
      <c r="E61" s="748">
        <v>0</v>
      </c>
      <c r="F61" s="735">
        <v>13694.6</v>
      </c>
    </row>
    <row r="62" spans="1:6" ht="14.45" customHeight="1" x14ac:dyDescent="0.2">
      <c r="A62" s="758" t="s">
        <v>1409</v>
      </c>
      <c r="B62" s="734"/>
      <c r="C62" s="748">
        <v>0</v>
      </c>
      <c r="D62" s="734">
        <v>25231.324999999997</v>
      </c>
      <c r="E62" s="748">
        <v>1</v>
      </c>
      <c r="F62" s="735">
        <v>25231.324999999997</v>
      </c>
    </row>
    <row r="63" spans="1:6" ht="14.45" customHeight="1" x14ac:dyDescent="0.2">
      <c r="A63" s="758" t="s">
        <v>1410</v>
      </c>
      <c r="B63" s="734"/>
      <c r="C63" s="748">
        <v>0</v>
      </c>
      <c r="D63" s="734">
        <v>1220.81</v>
      </c>
      <c r="E63" s="748">
        <v>1</v>
      </c>
      <c r="F63" s="735">
        <v>1220.81</v>
      </c>
    </row>
    <row r="64" spans="1:6" ht="14.45" customHeight="1" x14ac:dyDescent="0.2">
      <c r="A64" s="758" t="s">
        <v>1411</v>
      </c>
      <c r="B64" s="734">
        <v>7629.6</v>
      </c>
      <c r="C64" s="748">
        <v>0.63064448136484241</v>
      </c>
      <c r="D64" s="734">
        <v>4468.5</v>
      </c>
      <c r="E64" s="748">
        <v>0.36935551863515759</v>
      </c>
      <c r="F64" s="735">
        <v>12098.1</v>
      </c>
    </row>
    <row r="65" spans="1:6" ht="14.45" customHeight="1" x14ac:dyDescent="0.2">
      <c r="A65" s="758" t="s">
        <v>1412</v>
      </c>
      <c r="B65" s="734"/>
      <c r="C65" s="748">
        <v>0</v>
      </c>
      <c r="D65" s="734">
        <v>359.01</v>
      </c>
      <c r="E65" s="748">
        <v>1</v>
      </c>
      <c r="F65" s="735">
        <v>359.01</v>
      </c>
    </row>
    <row r="66" spans="1:6" ht="14.45" customHeight="1" x14ac:dyDescent="0.2">
      <c r="A66" s="758" t="s">
        <v>1413</v>
      </c>
      <c r="B66" s="734"/>
      <c r="C66" s="748">
        <v>0</v>
      </c>
      <c r="D66" s="734">
        <v>98394.499999999985</v>
      </c>
      <c r="E66" s="748">
        <v>1</v>
      </c>
      <c r="F66" s="735">
        <v>98394.499999999985</v>
      </c>
    </row>
    <row r="67" spans="1:6" ht="14.45" customHeight="1" thickBot="1" x14ac:dyDescent="0.25">
      <c r="A67" s="759" t="s">
        <v>1414</v>
      </c>
      <c r="B67" s="750"/>
      <c r="C67" s="751">
        <v>0</v>
      </c>
      <c r="D67" s="750">
        <v>17142.89</v>
      </c>
      <c r="E67" s="751">
        <v>1</v>
      </c>
      <c r="F67" s="752">
        <v>17142.89</v>
      </c>
    </row>
    <row r="68" spans="1:6" ht="14.45" customHeight="1" thickBot="1" x14ac:dyDescent="0.25">
      <c r="A68" s="753" t="s">
        <v>3</v>
      </c>
      <c r="B68" s="754">
        <v>45205.067999999999</v>
      </c>
      <c r="C68" s="755">
        <v>7.6541322482943028E-2</v>
      </c>
      <c r="D68" s="754">
        <v>545391.83486999944</v>
      </c>
      <c r="E68" s="755">
        <v>0.92345867751705724</v>
      </c>
      <c r="F68" s="756">
        <v>590596.90286999929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98395FFC-FAFF-4C94-B5AF-BB94DAF3A918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3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1681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49.4</v>
      </c>
      <c r="G3" s="47">
        <f>SUBTOTAL(9,G6:G1048576)</f>
        <v>45205.067999999999</v>
      </c>
      <c r="H3" s="48">
        <f>IF(M3=0,0,G3/M3)</f>
        <v>7.6541322482942986E-2</v>
      </c>
      <c r="I3" s="47">
        <f>SUBTOTAL(9,I6:I1048576)</f>
        <v>2685.2</v>
      </c>
      <c r="J3" s="47">
        <f>SUBTOTAL(9,J6:J1048576)</f>
        <v>545391.83486999955</v>
      </c>
      <c r="K3" s="48">
        <f>IF(M3=0,0,J3/M3)</f>
        <v>0.9234586775170569</v>
      </c>
      <c r="L3" s="47">
        <f>SUBTOTAL(9,L6:L1048576)</f>
        <v>2734.6000000000004</v>
      </c>
      <c r="M3" s="49">
        <f>SUBTOTAL(9,M6:M1048576)</f>
        <v>590596.90286999964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603</v>
      </c>
      <c r="B6" s="723" t="s">
        <v>1415</v>
      </c>
      <c r="C6" s="723" t="s">
        <v>1416</v>
      </c>
      <c r="D6" s="723" t="s">
        <v>702</v>
      </c>
      <c r="E6" s="723" t="s">
        <v>1417</v>
      </c>
      <c r="F6" s="727"/>
      <c r="G6" s="727"/>
      <c r="H6" s="747">
        <v>0</v>
      </c>
      <c r="I6" s="727">
        <v>44</v>
      </c>
      <c r="J6" s="727">
        <v>728.21399999999994</v>
      </c>
      <c r="K6" s="747">
        <v>1</v>
      </c>
      <c r="L6" s="727">
        <v>44</v>
      </c>
      <c r="M6" s="728">
        <v>728.21399999999994</v>
      </c>
    </row>
    <row r="7" spans="1:13" ht="14.45" customHeight="1" x14ac:dyDescent="0.2">
      <c r="A7" s="729" t="s">
        <v>603</v>
      </c>
      <c r="B7" s="730" t="s">
        <v>1415</v>
      </c>
      <c r="C7" s="730" t="s">
        <v>1418</v>
      </c>
      <c r="D7" s="730" t="s">
        <v>702</v>
      </c>
      <c r="E7" s="730" t="s">
        <v>1419</v>
      </c>
      <c r="F7" s="734"/>
      <c r="G7" s="734"/>
      <c r="H7" s="748">
        <v>0</v>
      </c>
      <c r="I7" s="734">
        <v>7</v>
      </c>
      <c r="J7" s="734">
        <v>301.68000000000006</v>
      </c>
      <c r="K7" s="748">
        <v>1</v>
      </c>
      <c r="L7" s="734">
        <v>7</v>
      </c>
      <c r="M7" s="735">
        <v>301.68000000000006</v>
      </c>
    </row>
    <row r="8" spans="1:13" ht="14.45" customHeight="1" x14ac:dyDescent="0.2">
      <c r="A8" s="729" t="s">
        <v>603</v>
      </c>
      <c r="B8" s="730" t="s">
        <v>1420</v>
      </c>
      <c r="C8" s="730" t="s">
        <v>1421</v>
      </c>
      <c r="D8" s="730" t="s">
        <v>846</v>
      </c>
      <c r="E8" s="730" t="s">
        <v>847</v>
      </c>
      <c r="F8" s="734"/>
      <c r="G8" s="734"/>
      <c r="H8" s="748">
        <v>0</v>
      </c>
      <c r="I8" s="734">
        <v>5</v>
      </c>
      <c r="J8" s="734">
        <v>613.7299999999999</v>
      </c>
      <c r="K8" s="748">
        <v>1</v>
      </c>
      <c r="L8" s="734">
        <v>5</v>
      </c>
      <c r="M8" s="735">
        <v>613.7299999999999</v>
      </c>
    </row>
    <row r="9" spans="1:13" ht="14.45" customHeight="1" x14ac:dyDescent="0.2">
      <c r="A9" s="729" t="s">
        <v>603</v>
      </c>
      <c r="B9" s="730" t="s">
        <v>1422</v>
      </c>
      <c r="C9" s="730" t="s">
        <v>1423</v>
      </c>
      <c r="D9" s="730" t="s">
        <v>1424</v>
      </c>
      <c r="E9" s="730" t="s">
        <v>1425</v>
      </c>
      <c r="F9" s="734"/>
      <c r="G9" s="734"/>
      <c r="H9" s="748">
        <v>0</v>
      </c>
      <c r="I9" s="734">
        <v>1</v>
      </c>
      <c r="J9" s="734">
        <v>273.90000000000003</v>
      </c>
      <c r="K9" s="748">
        <v>1</v>
      </c>
      <c r="L9" s="734">
        <v>1</v>
      </c>
      <c r="M9" s="735">
        <v>273.90000000000003</v>
      </c>
    </row>
    <row r="10" spans="1:13" ht="14.45" customHeight="1" x14ac:dyDescent="0.2">
      <c r="A10" s="729" t="s">
        <v>603</v>
      </c>
      <c r="B10" s="730" t="s">
        <v>1426</v>
      </c>
      <c r="C10" s="730" t="s">
        <v>1427</v>
      </c>
      <c r="D10" s="730" t="s">
        <v>1428</v>
      </c>
      <c r="E10" s="730" t="s">
        <v>1429</v>
      </c>
      <c r="F10" s="734"/>
      <c r="G10" s="734"/>
      <c r="H10" s="748">
        <v>0</v>
      </c>
      <c r="I10" s="734">
        <v>2</v>
      </c>
      <c r="J10" s="734">
        <v>819.18</v>
      </c>
      <c r="K10" s="748">
        <v>1</v>
      </c>
      <c r="L10" s="734">
        <v>2</v>
      </c>
      <c r="M10" s="735">
        <v>819.18</v>
      </c>
    </row>
    <row r="11" spans="1:13" ht="14.45" customHeight="1" x14ac:dyDescent="0.2">
      <c r="A11" s="729" t="s">
        <v>603</v>
      </c>
      <c r="B11" s="730" t="s">
        <v>1430</v>
      </c>
      <c r="C11" s="730" t="s">
        <v>1431</v>
      </c>
      <c r="D11" s="730" t="s">
        <v>778</v>
      </c>
      <c r="E11" s="730" t="s">
        <v>1432</v>
      </c>
      <c r="F11" s="734"/>
      <c r="G11" s="734"/>
      <c r="H11" s="748">
        <v>0</v>
      </c>
      <c r="I11" s="734">
        <v>3</v>
      </c>
      <c r="J11" s="734">
        <v>4502.8500000000004</v>
      </c>
      <c r="K11" s="748">
        <v>1</v>
      </c>
      <c r="L11" s="734">
        <v>3</v>
      </c>
      <c r="M11" s="735">
        <v>4502.8500000000004</v>
      </c>
    </row>
    <row r="12" spans="1:13" ht="14.45" customHeight="1" x14ac:dyDescent="0.2">
      <c r="A12" s="729" t="s">
        <v>603</v>
      </c>
      <c r="B12" s="730" t="s">
        <v>1430</v>
      </c>
      <c r="C12" s="730" t="s">
        <v>1433</v>
      </c>
      <c r="D12" s="730" t="s">
        <v>772</v>
      </c>
      <c r="E12" s="730" t="s">
        <v>1434</v>
      </c>
      <c r="F12" s="734"/>
      <c r="G12" s="734"/>
      <c r="H12" s="748">
        <v>0</v>
      </c>
      <c r="I12" s="734">
        <v>13</v>
      </c>
      <c r="J12" s="734">
        <v>9375.08</v>
      </c>
      <c r="K12" s="748">
        <v>1</v>
      </c>
      <c r="L12" s="734">
        <v>13</v>
      </c>
      <c r="M12" s="735">
        <v>9375.08</v>
      </c>
    </row>
    <row r="13" spans="1:13" ht="14.45" customHeight="1" x14ac:dyDescent="0.2">
      <c r="A13" s="729" t="s">
        <v>603</v>
      </c>
      <c r="B13" s="730" t="s">
        <v>1430</v>
      </c>
      <c r="C13" s="730" t="s">
        <v>1435</v>
      </c>
      <c r="D13" s="730" t="s">
        <v>772</v>
      </c>
      <c r="E13" s="730" t="s">
        <v>1436</v>
      </c>
      <c r="F13" s="734"/>
      <c r="G13" s="734"/>
      <c r="H13" s="748">
        <v>0</v>
      </c>
      <c r="I13" s="734">
        <v>37</v>
      </c>
      <c r="J13" s="734">
        <v>10640.32</v>
      </c>
      <c r="K13" s="748">
        <v>1</v>
      </c>
      <c r="L13" s="734">
        <v>37</v>
      </c>
      <c r="M13" s="735">
        <v>10640.32</v>
      </c>
    </row>
    <row r="14" spans="1:13" ht="14.45" customHeight="1" x14ac:dyDescent="0.2">
      <c r="A14" s="729" t="s">
        <v>603</v>
      </c>
      <c r="B14" s="730" t="s">
        <v>1430</v>
      </c>
      <c r="C14" s="730" t="s">
        <v>1437</v>
      </c>
      <c r="D14" s="730" t="s">
        <v>772</v>
      </c>
      <c r="E14" s="730" t="s">
        <v>1438</v>
      </c>
      <c r="F14" s="734"/>
      <c r="G14" s="734"/>
      <c r="H14" s="748">
        <v>0</v>
      </c>
      <c r="I14" s="734">
        <v>25</v>
      </c>
      <c r="J14" s="734">
        <v>15606.25</v>
      </c>
      <c r="K14" s="748">
        <v>1</v>
      </c>
      <c r="L14" s="734">
        <v>25</v>
      </c>
      <c r="M14" s="735">
        <v>15606.25</v>
      </c>
    </row>
    <row r="15" spans="1:13" ht="14.45" customHeight="1" x14ac:dyDescent="0.2">
      <c r="A15" s="729" t="s">
        <v>603</v>
      </c>
      <c r="B15" s="730" t="s">
        <v>1430</v>
      </c>
      <c r="C15" s="730" t="s">
        <v>1439</v>
      </c>
      <c r="D15" s="730" t="s">
        <v>772</v>
      </c>
      <c r="E15" s="730" t="s">
        <v>1440</v>
      </c>
      <c r="F15" s="734"/>
      <c r="G15" s="734"/>
      <c r="H15" s="748">
        <v>0</v>
      </c>
      <c r="I15" s="734">
        <v>3</v>
      </c>
      <c r="J15" s="734">
        <v>2740.6499999999996</v>
      </c>
      <c r="K15" s="748">
        <v>1</v>
      </c>
      <c r="L15" s="734">
        <v>3</v>
      </c>
      <c r="M15" s="735">
        <v>2740.6499999999996</v>
      </c>
    </row>
    <row r="16" spans="1:13" ht="14.45" customHeight="1" x14ac:dyDescent="0.2">
      <c r="A16" s="729" t="s">
        <v>603</v>
      </c>
      <c r="B16" s="730" t="s">
        <v>1430</v>
      </c>
      <c r="C16" s="730" t="s">
        <v>1441</v>
      </c>
      <c r="D16" s="730" t="s">
        <v>772</v>
      </c>
      <c r="E16" s="730" t="s">
        <v>1442</v>
      </c>
      <c r="F16" s="734"/>
      <c r="G16" s="734"/>
      <c r="H16" s="748">
        <v>0</v>
      </c>
      <c r="I16" s="734">
        <v>24</v>
      </c>
      <c r="J16" s="734">
        <v>9812.880000000001</v>
      </c>
      <c r="K16" s="748">
        <v>1</v>
      </c>
      <c r="L16" s="734">
        <v>24</v>
      </c>
      <c r="M16" s="735">
        <v>9812.880000000001</v>
      </c>
    </row>
    <row r="17" spans="1:13" ht="14.45" customHeight="1" x14ac:dyDescent="0.2">
      <c r="A17" s="729" t="s">
        <v>603</v>
      </c>
      <c r="B17" s="730" t="s">
        <v>1443</v>
      </c>
      <c r="C17" s="730" t="s">
        <v>1444</v>
      </c>
      <c r="D17" s="730" t="s">
        <v>1445</v>
      </c>
      <c r="E17" s="730" t="s">
        <v>1446</v>
      </c>
      <c r="F17" s="734"/>
      <c r="G17" s="734"/>
      <c r="H17" s="748">
        <v>0</v>
      </c>
      <c r="I17" s="734">
        <v>1</v>
      </c>
      <c r="J17" s="734">
        <v>478.01000000000005</v>
      </c>
      <c r="K17" s="748">
        <v>1</v>
      </c>
      <c r="L17" s="734">
        <v>1</v>
      </c>
      <c r="M17" s="735">
        <v>478.01000000000005</v>
      </c>
    </row>
    <row r="18" spans="1:13" ht="14.45" customHeight="1" x14ac:dyDescent="0.2">
      <c r="A18" s="729" t="s">
        <v>603</v>
      </c>
      <c r="B18" s="730" t="s">
        <v>1447</v>
      </c>
      <c r="C18" s="730" t="s">
        <v>1448</v>
      </c>
      <c r="D18" s="730" t="s">
        <v>710</v>
      </c>
      <c r="E18" s="730" t="s">
        <v>1449</v>
      </c>
      <c r="F18" s="734"/>
      <c r="G18" s="734"/>
      <c r="H18" s="748">
        <v>0</v>
      </c>
      <c r="I18" s="734">
        <v>7</v>
      </c>
      <c r="J18" s="734">
        <v>627.55000000000007</v>
      </c>
      <c r="K18" s="748">
        <v>1</v>
      </c>
      <c r="L18" s="734">
        <v>7</v>
      </c>
      <c r="M18" s="735">
        <v>627.55000000000007</v>
      </c>
    </row>
    <row r="19" spans="1:13" ht="14.45" customHeight="1" x14ac:dyDescent="0.2">
      <c r="A19" s="729" t="s">
        <v>603</v>
      </c>
      <c r="B19" s="730" t="s">
        <v>1450</v>
      </c>
      <c r="C19" s="730" t="s">
        <v>1451</v>
      </c>
      <c r="D19" s="730" t="s">
        <v>1155</v>
      </c>
      <c r="E19" s="730" t="s">
        <v>1452</v>
      </c>
      <c r="F19" s="734"/>
      <c r="G19" s="734"/>
      <c r="H19" s="748">
        <v>0</v>
      </c>
      <c r="I19" s="734">
        <v>34</v>
      </c>
      <c r="J19" s="734">
        <v>4764.08</v>
      </c>
      <c r="K19" s="748">
        <v>1</v>
      </c>
      <c r="L19" s="734">
        <v>34</v>
      </c>
      <c r="M19" s="735">
        <v>4764.08</v>
      </c>
    </row>
    <row r="20" spans="1:13" ht="14.45" customHeight="1" x14ac:dyDescent="0.2">
      <c r="A20" s="729" t="s">
        <v>603</v>
      </c>
      <c r="B20" s="730" t="s">
        <v>1453</v>
      </c>
      <c r="C20" s="730" t="s">
        <v>1454</v>
      </c>
      <c r="D20" s="730" t="s">
        <v>1455</v>
      </c>
      <c r="E20" s="730" t="s">
        <v>1456</v>
      </c>
      <c r="F20" s="734"/>
      <c r="G20" s="734"/>
      <c r="H20" s="748">
        <v>0</v>
      </c>
      <c r="I20" s="734">
        <v>1</v>
      </c>
      <c r="J20" s="734">
        <v>97.65000000000002</v>
      </c>
      <c r="K20" s="748">
        <v>1</v>
      </c>
      <c r="L20" s="734">
        <v>1</v>
      </c>
      <c r="M20" s="735">
        <v>97.65000000000002</v>
      </c>
    </row>
    <row r="21" spans="1:13" ht="14.45" customHeight="1" x14ac:dyDescent="0.2">
      <c r="A21" s="729" t="s">
        <v>603</v>
      </c>
      <c r="B21" s="730" t="s">
        <v>1457</v>
      </c>
      <c r="C21" s="730" t="s">
        <v>1458</v>
      </c>
      <c r="D21" s="730" t="s">
        <v>1459</v>
      </c>
      <c r="E21" s="730" t="s">
        <v>1460</v>
      </c>
      <c r="F21" s="734"/>
      <c r="G21" s="734"/>
      <c r="H21" s="748">
        <v>0</v>
      </c>
      <c r="I21" s="734">
        <v>4</v>
      </c>
      <c r="J21" s="734">
        <v>232.56000000000003</v>
      </c>
      <c r="K21" s="748">
        <v>1</v>
      </c>
      <c r="L21" s="734">
        <v>4</v>
      </c>
      <c r="M21" s="735">
        <v>232.56000000000003</v>
      </c>
    </row>
    <row r="22" spans="1:13" ht="14.45" customHeight="1" x14ac:dyDescent="0.2">
      <c r="A22" s="729" t="s">
        <v>603</v>
      </c>
      <c r="B22" s="730" t="s">
        <v>1461</v>
      </c>
      <c r="C22" s="730" t="s">
        <v>1462</v>
      </c>
      <c r="D22" s="730" t="s">
        <v>802</v>
      </c>
      <c r="E22" s="730" t="s">
        <v>1463</v>
      </c>
      <c r="F22" s="734"/>
      <c r="G22" s="734"/>
      <c r="H22" s="748">
        <v>0</v>
      </c>
      <c r="I22" s="734">
        <v>6</v>
      </c>
      <c r="J22" s="734">
        <v>241.43</v>
      </c>
      <c r="K22" s="748">
        <v>1</v>
      </c>
      <c r="L22" s="734">
        <v>6</v>
      </c>
      <c r="M22" s="735">
        <v>241.43</v>
      </c>
    </row>
    <row r="23" spans="1:13" ht="14.45" customHeight="1" x14ac:dyDescent="0.2">
      <c r="A23" s="729" t="s">
        <v>603</v>
      </c>
      <c r="B23" s="730" t="s">
        <v>1461</v>
      </c>
      <c r="C23" s="730" t="s">
        <v>1464</v>
      </c>
      <c r="D23" s="730" t="s">
        <v>802</v>
      </c>
      <c r="E23" s="730" t="s">
        <v>1465</v>
      </c>
      <c r="F23" s="734"/>
      <c r="G23" s="734"/>
      <c r="H23" s="748">
        <v>0</v>
      </c>
      <c r="I23" s="734">
        <v>9</v>
      </c>
      <c r="J23" s="734">
        <v>357.57</v>
      </c>
      <c r="K23" s="748">
        <v>1</v>
      </c>
      <c r="L23" s="734">
        <v>9</v>
      </c>
      <c r="M23" s="735">
        <v>357.57</v>
      </c>
    </row>
    <row r="24" spans="1:13" ht="14.45" customHeight="1" x14ac:dyDescent="0.2">
      <c r="A24" s="729" t="s">
        <v>603</v>
      </c>
      <c r="B24" s="730" t="s">
        <v>1466</v>
      </c>
      <c r="C24" s="730" t="s">
        <v>1467</v>
      </c>
      <c r="D24" s="730" t="s">
        <v>671</v>
      </c>
      <c r="E24" s="730" t="s">
        <v>672</v>
      </c>
      <c r="F24" s="734"/>
      <c r="G24" s="734"/>
      <c r="H24" s="748">
        <v>0</v>
      </c>
      <c r="I24" s="734">
        <v>2</v>
      </c>
      <c r="J24" s="734">
        <v>176.67999999999998</v>
      </c>
      <c r="K24" s="748">
        <v>1</v>
      </c>
      <c r="L24" s="734">
        <v>2</v>
      </c>
      <c r="M24" s="735">
        <v>176.67999999999998</v>
      </c>
    </row>
    <row r="25" spans="1:13" ht="14.45" customHeight="1" x14ac:dyDescent="0.2">
      <c r="A25" s="729" t="s">
        <v>603</v>
      </c>
      <c r="B25" s="730" t="s">
        <v>1468</v>
      </c>
      <c r="C25" s="730" t="s">
        <v>1469</v>
      </c>
      <c r="D25" s="730" t="s">
        <v>1048</v>
      </c>
      <c r="E25" s="730" t="s">
        <v>676</v>
      </c>
      <c r="F25" s="734"/>
      <c r="G25" s="734"/>
      <c r="H25" s="748">
        <v>0</v>
      </c>
      <c r="I25" s="734">
        <v>9</v>
      </c>
      <c r="J25" s="734">
        <v>237.86999999999998</v>
      </c>
      <c r="K25" s="748">
        <v>1</v>
      </c>
      <c r="L25" s="734">
        <v>9</v>
      </c>
      <c r="M25" s="735">
        <v>237.86999999999998</v>
      </c>
    </row>
    <row r="26" spans="1:13" ht="14.45" customHeight="1" x14ac:dyDescent="0.2">
      <c r="A26" s="729" t="s">
        <v>603</v>
      </c>
      <c r="B26" s="730" t="s">
        <v>1468</v>
      </c>
      <c r="C26" s="730" t="s">
        <v>1470</v>
      </c>
      <c r="D26" s="730" t="s">
        <v>1048</v>
      </c>
      <c r="E26" s="730" t="s">
        <v>678</v>
      </c>
      <c r="F26" s="734"/>
      <c r="G26" s="734"/>
      <c r="H26" s="748">
        <v>0</v>
      </c>
      <c r="I26" s="734">
        <v>1</v>
      </c>
      <c r="J26" s="734">
        <v>26.11000000000001</v>
      </c>
      <c r="K26" s="748">
        <v>1</v>
      </c>
      <c r="L26" s="734">
        <v>1</v>
      </c>
      <c r="M26" s="735">
        <v>26.11000000000001</v>
      </c>
    </row>
    <row r="27" spans="1:13" ht="14.45" customHeight="1" x14ac:dyDescent="0.2">
      <c r="A27" s="729" t="s">
        <v>603</v>
      </c>
      <c r="B27" s="730" t="s">
        <v>1468</v>
      </c>
      <c r="C27" s="730" t="s">
        <v>1471</v>
      </c>
      <c r="D27" s="730" t="s">
        <v>1048</v>
      </c>
      <c r="E27" s="730" t="s">
        <v>1472</v>
      </c>
      <c r="F27" s="734"/>
      <c r="G27" s="734"/>
      <c r="H27" s="748">
        <v>0</v>
      </c>
      <c r="I27" s="734">
        <v>1</v>
      </c>
      <c r="J27" s="734">
        <v>87.019999999999968</v>
      </c>
      <c r="K27" s="748">
        <v>1</v>
      </c>
      <c r="L27" s="734">
        <v>1</v>
      </c>
      <c r="M27" s="735">
        <v>87.019999999999968</v>
      </c>
    </row>
    <row r="28" spans="1:13" ht="14.45" customHeight="1" x14ac:dyDescent="0.2">
      <c r="A28" s="729" t="s">
        <v>603</v>
      </c>
      <c r="B28" s="730" t="s">
        <v>1473</v>
      </c>
      <c r="C28" s="730" t="s">
        <v>1474</v>
      </c>
      <c r="D28" s="730" t="s">
        <v>1475</v>
      </c>
      <c r="E28" s="730" t="s">
        <v>1476</v>
      </c>
      <c r="F28" s="734"/>
      <c r="G28" s="734"/>
      <c r="H28" s="748">
        <v>0</v>
      </c>
      <c r="I28" s="734">
        <v>2</v>
      </c>
      <c r="J28" s="734">
        <v>42.41</v>
      </c>
      <c r="K28" s="748">
        <v>1</v>
      </c>
      <c r="L28" s="734">
        <v>2</v>
      </c>
      <c r="M28" s="735">
        <v>42.41</v>
      </c>
    </row>
    <row r="29" spans="1:13" ht="14.45" customHeight="1" x14ac:dyDescent="0.2">
      <c r="A29" s="729" t="s">
        <v>603</v>
      </c>
      <c r="B29" s="730" t="s">
        <v>1473</v>
      </c>
      <c r="C29" s="730" t="s">
        <v>1477</v>
      </c>
      <c r="D29" s="730" t="s">
        <v>1475</v>
      </c>
      <c r="E29" s="730" t="s">
        <v>1478</v>
      </c>
      <c r="F29" s="734"/>
      <c r="G29" s="734"/>
      <c r="H29" s="748">
        <v>0</v>
      </c>
      <c r="I29" s="734">
        <v>1</v>
      </c>
      <c r="J29" s="734">
        <v>54.19</v>
      </c>
      <c r="K29" s="748">
        <v>1</v>
      </c>
      <c r="L29" s="734">
        <v>1</v>
      </c>
      <c r="M29" s="735">
        <v>54.19</v>
      </c>
    </row>
    <row r="30" spans="1:13" ht="14.45" customHeight="1" x14ac:dyDescent="0.2">
      <c r="A30" s="729" t="s">
        <v>603</v>
      </c>
      <c r="B30" s="730" t="s">
        <v>1473</v>
      </c>
      <c r="C30" s="730" t="s">
        <v>1479</v>
      </c>
      <c r="D30" s="730" t="s">
        <v>1475</v>
      </c>
      <c r="E30" s="730" t="s">
        <v>763</v>
      </c>
      <c r="F30" s="734"/>
      <c r="G30" s="734"/>
      <c r="H30" s="748">
        <v>0</v>
      </c>
      <c r="I30" s="734">
        <v>3</v>
      </c>
      <c r="J30" s="734">
        <v>44.790000000000006</v>
      </c>
      <c r="K30" s="748">
        <v>1</v>
      </c>
      <c r="L30" s="734">
        <v>3</v>
      </c>
      <c r="M30" s="735">
        <v>44.790000000000006</v>
      </c>
    </row>
    <row r="31" spans="1:13" ht="14.45" customHeight="1" x14ac:dyDescent="0.2">
      <c r="A31" s="729" t="s">
        <v>603</v>
      </c>
      <c r="B31" s="730" t="s">
        <v>1480</v>
      </c>
      <c r="C31" s="730" t="s">
        <v>1481</v>
      </c>
      <c r="D31" s="730" t="s">
        <v>914</v>
      </c>
      <c r="E31" s="730" t="s">
        <v>1482</v>
      </c>
      <c r="F31" s="734"/>
      <c r="G31" s="734"/>
      <c r="H31" s="748">
        <v>0</v>
      </c>
      <c r="I31" s="734">
        <v>2</v>
      </c>
      <c r="J31" s="734">
        <v>377.64000000000004</v>
      </c>
      <c r="K31" s="748">
        <v>1</v>
      </c>
      <c r="L31" s="734">
        <v>2</v>
      </c>
      <c r="M31" s="735">
        <v>377.64000000000004</v>
      </c>
    </row>
    <row r="32" spans="1:13" ht="14.45" customHeight="1" x14ac:dyDescent="0.2">
      <c r="A32" s="729" t="s">
        <v>603</v>
      </c>
      <c r="B32" s="730" t="s">
        <v>1480</v>
      </c>
      <c r="C32" s="730" t="s">
        <v>1483</v>
      </c>
      <c r="D32" s="730" t="s">
        <v>916</v>
      </c>
      <c r="E32" s="730" t="s">
        <v>1484</v>
      </c>
      <c r="F32" s="734"/>
      <c r="G32" s="734"/>
      <c r="H32" s="748">
        <v>0</v>
      </c>
      <c r="I32" s="734">
        <v>1</v>
      </c>
      <c r="J32" s="734">
        <v>307.58</v>
      </c>
      <c r="K32" s="748">
        <v>1</v>
      </c>
      <c r="L32" s="734">
        <v>1</v>
      </c>
      <c r="M32" s="735">
        <v>307.58</v>
      </c>
    </row>
    <row r="33" spans="1:13" ht="14.45" customHeight="1" x14ac:dyDescent="0.2">
      <c r="A33" s="729" t="s">
        <v>603</v>
      </c>
      <c r="B33" s="730" t="s">
        <v>1485</v>
      </c>
      <c r="C33" s="730" t="s">
        <v>1486</v>
      </c>
      <c r="D33" s="730" t="s">
        <v>1487</v>
      </c>
      <c r="E33" s="730" t="s">
        <v>1488</v>
      </c>
      <c r="F33" s="734"/>
      <c r="G33" s="734"/>
      <c r="H33" s="748">
        <v>0</v>
      </c>
      <c r="I33" s="734">
        <v>3</v>
      </c>
      <c r="J33" s="734">
        <v>46.499999999999986</v>
      </c>
      <c r="K33" s="748">
        <v>1</v>
      </c>
      <c r="L33" s="734">
        <v>3</v>
      </c>
      <c r="M33" s="735">
        <v>46.499999999999986</v>
      </c>
    </row>
    <row r="34" spans="1:13" ht="14.45" customHeight="1" x14ac:dyDescent="0.2">
      <c r="A34" s="729" t="s">
        <v>603</v>
      </c>
      <c r="B34" s="730" t="s">
        <v>1485</v>
      </c>
      <c r="C34" s="730" t="s">
        <v>1489</v>
      </c>
      <c r="D34" s="730" t="s">
        <v>1487</v>
      </c>
      <c r="E34" s="730" t="s">
        <v>1490</v>
      </c>
      <c r="F34" s="734"/>
      <c r="G34" s="734"/>
      <c r="H34" s="748">
        <v>0</v>
      </c>
      <c r="I34" s="734">
        <v>3</v>
      </c>
      <c r="J34" s="734">
        <v>94.97999999999999</v>
      </c>
      <c r="K34" s="748">
        <v>1</v>
      </c>
      <c r="L34" s="734">
        <v>3</v>
      </c>
      <c r="M34" s="735">
        <v>94.97999999999999</v>
      </c>
    </row>
    <row r="35" spans="1:13" ht="14.45" customHeight="1" x14ac:dyDescent="0.2">
      <c r="A35" s="729" t="s">
        <v>603</v>
      </c>
      <c r="B35" s="730" t="s">
        <v>1491</v>
      </c>
      <c r="C35" s="730" t="s">
        <v>1492</v>
      </c>
      <c r="D35" s="730" t="s">
        <v>932</v>
      </c>
      <c r="E35" s="730" t="s">
        <v>1493</v>
      </c>
      <c r="F35" s="734"/>
      <c r="G35" s="734"/>
      <c r="H35" s="748">
        <v>0</v>
      </c>
      <c r="I35" s="734">
        <v>14</v>
      </c>
      <c r="J35" s="734">
        <v>908.59999999999991</v>
      </c>
      <c r="K35" s="748">
        <v>1</v>
      </c>
      <c r="L35" s="734">
        <v>14</v>
      </c>
      <c r="M35" s="735">
        <v>908.59999999999991</v>
      </c>
    </row>
    <row r="36" spans="1:13" ht="14.45" customHeight="1" x14ac:dyDescent="0.2">
      <c r="A36" s="729" t="s">
        <v>603</v>
      </c>
      <c r="B36" s="730" t="s">
        <v>1494</v>
      </c>
      <c r="C36" s="730" t="s">
        <v>1495</v>
      </c>
      <c r="D36" s="730" t="s">
        <v>1496</v>
      </c>
      <c r="E36" s="730" t="s">
        <v>1497</v>
      </c>
      <c r="F36" s="734"/>
      <c r="G36" s="734"/>
      <c r="H36" s="748">
        <v>0</v>
      </c>
      <c r="I36" s="734">
        <v>2</v>
      </c>
      <c r="J36" s="734">
        <v>122.08</v>
      </c>
      <c r="K36" s="748">
        <v>1</v>
      </c>
      <c r="L36" s="734">
        <v>2</v>
      </c>
      <c r="M36" s="735">
        <v>122.08</v>
      </c>
    </row>
    <row r="37" spans="1:13" ht="14.45" customHeight="1" x14ac:dyDescent="0.2">
      <c r="A37" s="729" t="s">
        <v>603</v>
      </c>
      <c r="B37" s="730" t="s">
        <v>1498</v>
      </c>
      <c r="C37" s="730" t="s">
        <v>1499</v>
      </c>
      <c r="D37" s="730" t="s">
        <v>649</v>
      </c>
      <c r="E37" s="730" t="s">
        <v>650</v>
      </c>
      <c r="F37" s="734">
        <v>2</v>
      </c>
      <c r="G37" s="734">
        <v>644.78</v>
      </c>
      <c r="H37" s="748">
        <v>1</v>
      </c>
      <c r="I37" s="734"/>
      <c r="J37" s="734"/>
      <c r="K37" s="748">
        <v>0</v>
      </c>
      <c r="L37" s="734">
        <v>2</v>
      </c>
      <c r="M37" s="735">
        <v>644.78</v>
      </c>
    </row>
    <row r="38" spans="1:13" ht="14.45" customHeight="1" x14ac:dyDescent="0.2">
      <c r="A38" s="729" t="s">
        <v>603</v>
      </c>
      <c r="B38" s="730" t="s">
        <v>1500</v>
      </c>
      <c r="C38" s="730" t="s">
        <v>1501</v>
      </c>
      <c r="D38" s="730" t="s">
        <v>1502</v>
      </c>
      <c r="E38" s="730" t="s">
        <v>1503</v>
      </c>
      <c r="F38" s="734"/>
      <c r="G38" s="734"/>
      <c r="H38" s="748">
        <v>0</v>
      </c>
      <c r="I38" s="734">
        <v>19.2</v>
      </c>
      <c r="J38" s="734">
        <v>10113.6</v>
      </c>
      <c r="K38" s="748">
        <v>1</v>
      </c>
      <c r="L38" s="734">
        <v>19.2</v>
      </c>
      <c r="M38" s="735">
        <v>10113.6</v>
      </c>
    </row>
    <row r="39" spans="1:13" ht="14.45" customHeight="1" x14ac:dyDescent="0.2">
      <c r="A39" s="729" t="s">
        <v>603</v>
      </c>
      <c r="B39" s="730" t="s">
        <v>1504</v>
      </c>
      <c r="C39" s="730" t="s">
        <v>1505</v>
      </c>
      <c r="D39" s="730" t="s">
        <v>1506</v>
      </c>
      <c r="E39" s="730" t="s">
        <v>1290</v>
      </c>
      <c r="F39" s="734">
        <v>2</v>
      </c>
      <c r="G39" s="734">
        <v>1496</v>
      </c>
      <c r="H39" s="748">
        <v>1</v>
      </c>
      <c r="I39" s="734"/>
      <c r="J39" s="734"/>
      <c r="K39" s="748">
        <v>0</v>
      </c>
      <c r="L39" s="734">
        <v>2</v>
      </c>
      <c r="M39" s="735">
        <v>1496</v>
      </c>
    </row>
    <row r="40" spans="1:13" ht="14.45" customHeight="1" x14ac:dyDescent="0.2">
      <c r="A40" s="729" t="s">
        <v>603</v>
      </c>
      <c r="B40" s="730" t="s">
        <v>1507</v>
      </c>
      <c r="C40" s="730" t="s">
        <v>1508</v>
      </c>
      <c r="D40" s="730" t="s">
        <v>1509</v>
      </c>
      <c r="E40" s="730" t="s">
        <v>1510</v>
      </c>
      <c r="F40" s="734"/>
      <c r="G40" s="734"/>
      <c r="H40" s="748">
        <v>0</v>
      </c>
      <c r="I40" s="734">
        <v>2</v>
      </c>
      <c r="J40" s="734">
        <v>682</v>
      </c>
      <c r="K40" s="748">
        <v>1</v>
      </c>
      <c r="L40" s="734">
        <v>2</v>
      </c>
      <c r="M40" s="735">
        <v>682</v>
      </c>
    </row>
    <row r="41" spans="1:13" ht="14.45" customHeight="1" x14ac:dyDescent="0.2">
      <c r="A41" s="729" t="s">
        <v>603</v>
      </c>
      <c r="B41" s="730" t="s">
        <v>1507</v>
      </c>
      <c r="C41" s="730" t="s">
        <v>1511</v>
      </c>
      <c r="D41" s="730" t="s">
        <v>1509</v>
      </c>
      <c r="E41" s="730" t="s">
        <v>1512</v>
      </c>
      <c r="F41" s="734"/>
      <c r="G41" s="734"/>
      <c r="H41" s="748">
        <v>0</v>
      </c>
      <c r="I41" s="734">
        <v>1.7999999999999998</v>
      </c>
      <c r="J41" s="734">
        <v>1207.8</v>
      </c>
      <c r="K41" s="748">
        <v>1</v>
      </c>
      <c r="L41" s="734">
        <v>1.7999999999999998</v>
      </c>
      <c r="M41" s="735">
        <v>1207.8</v>
      </c>
    </row>
    <row r="42" spans="1:13" ht="14.45" customHeight="1" x14ac:dyDescent="0.2">
      <c r="A42" s="729" t="s">
        <v>603</v>
      </c>
      <c r="B42" s="730" t="s">
        <v>1507</v>
      </c>
      <c r="C42" s="730" t="s">
        <v>1513</v>
      </c>
      <c r="D42" s="730" t="s">
        <v>1514</v>
      </c>
      <c r="E42" s="730" t="s">
        <v>1515</v>
      </c>
      <c r="F42" s="734"/>
      <c r="G42" s="734"/>
      <c r="H42" s="748">
        <v>0</v>
      </c>
      <c r="I42" s="734">
        <v>3</v>
      </c>
      <c r="J42" s="734">
        <v>148.64000000000001</v>
      </c>
      <c r="K42" s="748">
        <v>1</v>
      </c>
      <c r="L42" s="734">
        <v>3</v>
      </c>
      <c r="M42" s="735">
        <v>148.64000000000001</v>
      </c>
    </row>
    <row r="43" spans="1:13" ht="14.45" customHeight="1" x14ac:dyDescent="0.2">
      <c r="A43" s="729" t="s">
        <v>603</v>
      </c>
      <c r="B43" s="730" t="s">
        <v>1516</v>
      </c>
      <c r="C43" s="730" t="s">
        <v>1517</v>
      </c>
      <c r="D43" s="730" t="s">
        <v>836</v>
      </c>
      <c r="E43" s="730" t="s">
        <v>1518</v>
      </c>
      <c r="F43" s="734"/>
      <c r="G43" s="734"/>
      <c r="H43" s="748">
        <v>0</v>
      </c>
      <c r="I43" s="734">
        <v>2</v>
      </c>
      <c r="J43" s="734">
        <v>724.5</v>
      </c>
      <c r="K43" s="748">
        <v>1</v>
      </c>
      <c r="L43" s="734">
        <v>2</v>
      </c>
      <c r="M43" s="735">
        <v>724.5</v>
      </c>
    </row>
    <row r="44" spans="1:13" ht="14.45" customHeight="1" x14ac:dyDescent="0.2">
      <c r="A44" s="729" t="s">
        <v>603</v>
      </c>
      <c r="B44" s="730" t="s">
        <v>1519</v>
      </c>
      <c r="C44" s="730" t="s">
        <v>1520</v>
      </c>
      <c r="D44" s="730" t="s">
        <v>1521</v>
      </c>
      <c r="E44" s="730" t="s">
        <v>1522</v>
      </c>
      <c r="F44" s="734"/>
      <c r="G44" s="734"/>
      <c r="H44" s="748">
        <v>0</v>
      </c>
      <c r="I44" s="734">
        <v>6</v>
      </c>
      <c r="J44" s="734">
        <v>394.68</v>
      </c>
      <c r="K44" s="748">
        <v>1</v>
      </c>
      <c r="L44" s="734">
        <v>6</v>
      </c>
      <c r="M44" s="735">
        <v>394.68</v>
      </c>
    </row>
    <row r="45" spans="1:13" ht="14.45" customHeight="1" x14ac:dyDescent="0.2">
      <c r="A45" s="729" t="s">
        <v>603</v>
      </c>
      <c r="B45" s="730" t="s">
        <v>1523</v>
      </c>
      <c r="C45" s="730" t="s">
        <v>1524</v>
      </c>
      <c r="D45" s="730" t="s">
        <v>893</v>
      </c>
      <c r="E45" s="730" t="s">
        <v>895</v>
      </c>
      <c r="F45" s="734">
        <v>2</v>
      </c>
      <c r="G45" s="734">
        <v>165.066</v>
      </c>
      <c r="H45" s="748">
        <v>1</v>
      </c>
      <c r="I45" s="734"/>
      <c r="J45" s="734"/>
      <c r="K45" s="748">
        <v>0</v>
      </c>
      <c r="L45" s="734">
        <v>2</v>
      </c>
      <c r="M45" s="735">
        <v>165.066</v>
      </c>
    </row>
    <row r="46" spans="1:13" ht="14.45" customHeight="1" x14ac:dyDescent="0.2">
      <c r="A46" s="729" t="s">
        <v>603</v>
      </c>
      <c r="B46" s="730" t="s">
        <v>1523</v>
      </c>
      <c r="C46" s="730" t="s">
        <v>1525</v>
      </c>
      <c r="D46" s="730" t="s">
        <v>893</v>
      </c>
      <c r="E46" s="730" t="s">
        <v>896</v>
      </c>
      <c r="F46" s="734"/>
      <c r="G46" s="734"/>
      <c r="H46" s="748">
        <v>0</v>
      </c>
      <c r="I46" s="734">
        <v>16</v>
      </c>
      <c r="J46" s="734">
        <v>528.17600000000004</v>
      </c>
      <c r="K46" s="748">
        <v>1</v>
      </c>
      <c r="L46" s="734">
        <v>16</v>
      </c>
      <c r="M46" s="735">
        <v>528.17600000000004</v>
      </c>
    </row>
    <row r="47" spans="1:13" ht="14.45" customHeight="1" x14ac:dyDescent="0.2">
      <c r="A47" s="729" t="s">
        <v>603</v>
      </c>
      <c r="B47" s="730" t="s">
        <v>1523</v>
      </c>
      <c r="C47" s="730" t="s">
        <v>1526</v>
      </c>
      <c r="D47" s="730" t="s">
        <v>893</v>
      </c>
      <c r="E47" s="730" t="s">
        <v>1527</v>
      </c>
      <c r="F47" s="734"/>
      <c r="G47" s="734"/>
      <c r="H47" s="748">
        <v>0</v>
      </c>
      <c r="I47" s="734">
        <v>14</v>
      </c>
      <c r="J47" s="734">
        <v>580.58000000000004</v>
      </c>
      <c r="K47" s="748">
        <v>1</v>
      </c>
      <c r="L47" s="734">
        <v>14</v>
      </c>
      <c r="M47" s="735">
        <v>580.58000000000004</v>
      </c>
    </row>
    <row r="48" spans="1:13" ht="14.45" customHeight="1" x14ac:dyDescent="0.2">
      <c r="A48" s="729" t="s">
        <v>603</v>
      </c>
      <c r="B48" s="730" t="s">
        <v>1523</v>
      </c>
      <c r="C48" s="730" t="s">
        <v>1528</v>
      </c>
      <c r="D48" s="730" t="s">
        <v>893</v>
      </c>
      <c r="E48" s="730" t="s">
        <v>1529</v>
      </c>
      <c r="F48" s="734"/>
      <c r="G48" s="734"/>
      <c r="H48" s="748">
        <v>0</v>
      </c>
      <c r="I48" s="734">
        <v>16</v>
      </c>
      <c r="J48" s="734">
        <v>670.08000000000015</v>
      </c>
      <c r="K48" s="748">
        <v>1</v>
      </c>
      <c r="L48" s="734">
        <v>16</v>
      </c>
      <c r="M48" s="735">
        <v>670.08000000000015</v>
      </c>
    </row>
    <row r="49" spans="1:13" ht="14.45" customHeight="1" x14ac:dyDescent="0.2">
      <c r="A49" s="729" t="s">
        <v>603</v>
      </c>
      <c r="B49" s="730" t="s">
        <v>1530</v>
      </c>
      <c r="C49" s="730" t="s">
        <v>1531</v>
      </c>
      <c r="D49" s="730" t="s">
        <v>1532</v>
      </c>
      <c r="E49" s="730" t="s">
        <v>1533</v>
      </c>
      <c r="F49" s="734"/>
      <c r="G49" s="734"/>
      <c r="H49" s="748">
        <v>0</v>
      </c>
      <c r="I49" s="734">
        <v>1</v>
      </c>
      <c r="J49" s="734">
        <v>526.5</v>
      </c>
      <c r="K49" s="748">
        <v>1</v>
      </c>
      <c r="L49" s="734">
        <v>1</v>
      </c>
      <c r="M49" s="735">
        <v>526.5</v>
      </c>
    </row>
    <row r="50" spans="1:13" ht="14.45" customHeight="1" x14ac:dyDescent="0.2">
      <c r="A50" s="729" t="s">
        <v>603</v>
      </c>
      <c r="B50" s="730" t="s">
        <v>1534</v>
      </c>
      <c r="C50" s="730" t="s">
        <v>1535</v>
      </c>
      <c r="D50" s="730" t="s">
        <v>1536</v>
      </c>
      <c r="E50" s="730" t="s">
        <v>1537</v>
      </c>
      <c r="F50" s="734"/>
      <c r="G50" s="734"/>
      <c r="H50" s="748">
        <v>0</v>
      </c>
      <c r="I50" s="734">
        <v>12</v>
      </c>
      <c r="J50" s="734">
        <v>109.6</v>
      </c>
      <c r="K50" s="748">
        <v>1</v>
      </c>
      <c r="L50" s="734">
        <v>12</v>
      </c>
      <c r="M50" s="735">
        <v>109.6</v>
      </c>
    </row>
    <row r="51" spans="1:13" ht="14.45" customHeight="1" x14ac:dyDescent="0.2">
      <c r="A51" s="729" t="s">
        <v>603</v>
      </c>
      <c r="B51" s="730" t="s">
        <v>1538</v>
      </c>
      <c r="C51" s="730" t="s">
        <v>1539</v>
      </c>
      <c r="D51" s="730" t="s">
        <v>1540</v>
      </c>
      <c r="E51" s="730" t="s">
        <v>1541</v>
      </c>
      <c r="F51" s="734"/>
      <c r="G51" s="734"/>
      <c r="H51" s="748">
        <v>0</v>
      </c>
      <c r="I51" s="734">
        <v>4</v>
      </c>
      <c r="J51" s="734">
        <v>622.07999999999981</v>
      </c>
      <c r="K51" s="748">
        <v>1</v>
      </c>
      <c r="L51" s="734">
        <v>4</v>
      </c>
      <c r="M51" s="735">
        <v>622.07999999999981</v>
      </c>
    </row>
    <row r="52" spans="1:13" ht="14.45" customHeight="1" x14ac:dyDescent="0.2">
      <c r="A52" s="729" t="s">
        <v>603</v>
      </c>
      <c r="B52" s="730" t="s">
        <v>1538</v>
      </c>
      <c r="C52" s="730" t="s">
        <v>1542</v>
      </c>
      <c r="D52" s="730" t="s">
        <v>1540</v>
      </c>
      <c r="E52" s="730" t="s">
        <v>1543</v>
      </c>
      <c r="F52" s="734"/>
      <c r="G52" s="734"/>
      <c r="H52" s="748">
        <v>0</v>
      </c>
      <c r="I52" s="734">
        <v>8</v>
      </c>
      <c r="J52" s="734">
        <v>538.48</v>
      </c>
      <c r="K52" s="748">
        <v>1</v>
      </c>
      <c r="L52" s="734">
        <v>8</v>
      </c>
      <c r="M52" s="735">
        <v>538.48</v>
      </c>
    </row>
    <row r="53" spans="1:13" ht="14.45" customHeight="1" x14ac:dyDescent="0.2">
      <c r="A53" s="729" t="s">
        <v>603</v>
      </c>
      <c r="B53" s="730" t="s">
        <v>1544</v>
      </c>
      <c r="C53" s="730" t="s">
        <v>1545</v>
      </c>
      <c r="D53" s="730" t="s">
        <v>985</v>
      </c>
      <c r="E53" s="730" t="s">
        <v>1546</v>
      </c>
      <c r="F53" s="734"/>
      <c r="G53" s="734"/>
      <c r="H53" s="748">
        <v>0</v>
      </c>
      <c r="I53" s="734">
        <v>6</v>
      </c>
      <c r="J53" s="734">
        <v>273.46000000000004</v>
      </c>
      <c r="K53" s="748">
        <v>1</v>
      </c>
      <c r="L53" s="734">
        <v>6</v>
      </c>
      <c r="M53" s="735">
        <v>273.46000000000004</v>
      </c>
    </row>
    <row r="54" spans="1:13" ht="14.45" customHeight="1" x14ac:dyDescent="0.2">
      <c r="A54" s="729" t="s">
        <v>603</v>
      </c>
      <c r="B54" s="730" t="s">
        <v>1547</v>
      </c>
      <c r="C54" s="730" t="s">
        <v>1548</v>
      </c>
      <c r="D54" s="730" t="s">
        <v>691</v>
      </c>
      <c r="E54" s="730" t="s">
        <v>1549</v>
      </c>
      <c r="F54" s="734"/>
      <c r="G54" s="734"/>
      <c r="H54" s="748">
        <v>0</v>
      </c>
      <c r="I54" s="734">
        <v>2</v>
      </c>
      <c r="J54" s="734">
        <v>223.80000000000004</v>
      </c>
      <c r="K54" s="748">
        <v>1</v>
      </c>
      <c r="L54" s="734">
        <v>2</v>
      </c>
      <c r="M54" s="735">
        <v>223.80000000000004</v>
      </c>
    </row>
    <row r="55" spans="1:13" ht="14.45" customHeight="1" x14ac:dyDescent="0.2">
      <c r="A55" s="729" t="s">
        <v>603</v>
      </c>
      <c r="B55" s="730" t="s">
        <v>1550</v>
      </c>
      <c r="C55" s="730" t="s">
        <v>1551</v>
      </c>
      <c r="D55" s="730" t="s">
        <v>969</v>
      </c>
      <c r="E55" s="730" t="s">
        <v>970</v>
      </c>
      <c r="F55" s="734"/>
      <c r="G55" s="734"/>
      <c r="H55" s="748">
        <v>0</v>
      </c>
      <c r="I55" s="734">
        <v>2</v>
      </c>
      <c r="J55" s="734">
        <v>99.52</v>
      </c>
      <c r="K55" s="748">
        <v>1</v>
      </c>
      <c r="L55" s="734">
        <v>2</v>
      </c>
      <c r="M55" s="735">
        <v>99.52</v>
      </c>
    </row>
    <row r="56" spans="1:13" ht="14.45" customHeight="1" x14ac:dyDescent="0.2">
      <c r="A56" s="729" t="s">
        <v>603</v>
      </c>
      <c r="B56" s="730" t="s">
        <v>1550</v>
      </c>
      <c r="C56" s="730" t="s">
        <v>1552</v>
      </c>
      <c r="D56" s="730" t="s">
        <v>967</v>
      </c>
      <c r="E56" s="730" t="s">
        <v>968</v>
      </c>
      <c r="F56" s="734"/>
      <c r="G56" s="734"/>
      <c r="H56" s="748">
        <v>0</v>
      </c>
      <c r="I56" s="734">
        <v>5</v>
      </c>
      <c r="J56" s="734">
        <v>405.5</v>
      </c>
      <c r="K56" s="748">
        <v>1</v>
      </c>
      <c r="L56" s="734">
        <v>5</v>
      </c>
      <c r="M56" s="735">
        <v>405.5</v>
      </c>
    </row>
    <row r="57" spans="1:13" ht="14.45" customHeight="1" x14ac:dyDescent="0.2">
      <c r="A57" s="729" t="s">
        <v>603</v>
      </c>
      <c r="B57" s="730" t="s">
        <v>1553</v>
      </c>
      <c r="C57" s="730" t="s">
        <v>1554</v>
      </c>
      <c r="D57" s="730" t="s">
        <v>1555</v>
      </c>
      <c r="E57" s="730" t="s">
        <v>1556</v>
      </c>
      <c r="F57" s="734"/>
      <c r="G57" s="734"/>
      <c r="H57" s="748">
        <v>0</v>
      </c>
      <c r="I57" s="734">
        <v>3</v>
      </c>
      <c r="J57" s="734">
        <v>1543.6799999999998</v>
      </c>
      <c r="K57" s="748">
        <v>1</v>
      </c>
      <c r="L57" s="734">
        <v>3</v>
      </c>
      <c r="M57" s="735">
        <v>1543.6799999999998</v>
      </c>
    </row>
    <row r="58" spans="1:13" ht="14.45" customHeight="1" x14ac:dyDescent="0.2">
      <c r="A58" s="729" t="s">
        <v>603</v>
      </c>
      <c r="B58" s="730" t="s">
        <v>1557</v>
      </c>
      <c r="C58" s="730" t="s">
        <v>1558</v>
      </c>
      <c r="D58" s="730" t="s">
        <v>877</v>
      </c>
      <c r="E58" s="730" t="s">
        <v>878</v>
      </c>
      <c r="F58" s="734"/>
      <c r="G58" s="734"/>
      <c r="H58" s="748">
        <v>0</v>
      </c>
      <c r="I58" s="734">
        <v>2</v>
      </c>
      <c r="J58" s="734">
        <v>172.5</v>
      </c>
      <c r="K58" s="748">
        <v>1</v>
      </c>
      <c r="L58" s="734">
        <v>2</v>
      </c>
      <c r="M58" s="735">
        <v>172.5</v>
      </c>
    </row>
    <row r="59" spans="1:13" ht="14.45" customHeight="1" x14ac:dyDescent="0.2">
      <c r="A59" s="729" t="s">
        <v>603</v>
      </c>
      <c r="B59" s="730" t="s">
        <v>1557</v>
      </c>
      <c r="C59" s="730" t="s">
        <v>1559</v>
      </c>
      <c r="D59" s="730" t="s">
        <v>877</v>
      </c>
      <c r="E59" s="730" t="s">
        <v>1560</v>
      </c>
      <c r="F59" s="734"/>
      <c r="G59" s="734"/>
      <c r="H59" s="748">
        <v>0</v>
      </c>
      <c r="I59" s="734">
        <v>2</v>
      </c>
      <c r="J59" s="734">
        <v>325.66000000000003</v>
      </c>
      <c r="K59" s="748">
        <v>1</v>
      </c>
      <c r="L59" s="734">
        <v>2</v>
      </c>
      <c r="M59" s="735">
        <v>325.66000000000003</v>
      </c>
    </row>
    <row r="60" spans="1:13" ht="14.45" customHeight="1" x14ac:dyDescent="0.2">
      <c r="A60" s="729" t="s">
        <v>607</v>
      </c>
      <c r="B60" s="730" t="s">
        <v>1538</v>
      </c>
      <c r="C60" s="730" t="s">
        <v>1542</v>
      </c>
      <c r="D60" s="730" t="s">
        <v>1540</v>
      </c>
      <c r="E60" s="730" t="s">
        <v>1543</v>
      </c>
      <c r="F60" s="734"/>
      <c r="G60" s="734"/>
      <c r="H60" s="748">
        <v>0</v>
      </c>
      <c r="I60" s="734">
        <v>1</v>
      </c>
      <c r="J60" s="734">
        <v>67.31</v>
      </c>
      <c r="K60" s="748">
        <v>1</v>
      </c>
      <c r="L60" s="734">
        <v>1</v>
      </c>
      <c r="M60" s="735">
        <v>67.31</v>
      </c>
    </row>
    <row r="61" spans="1:13" ht="14.45" customHeight="1" x14ac:dyDescent="0.2">
      <c r="A61" s="729" t="s">
        <v>610</v>
      </c>
      <c r="B61" s="730" t="s">
        <v>1415</v>
      </c>
      <c r="C61" s="730" t="s">
        <v>1416</v>
      </c>
      <c r="D61" s="730" t="s">
        <v>702</v>
      </c>
      <c r="E61" s="730" t="s">
        <v>1417</v>
      </c>
      <c r="F61" s="734"/>
      <c r="G61" s="734"/>
      <c r="H61" s="748">
        <v>0</v>
      </c>
      <c r="I61" s="734">
        <v>610</v>
      </c>
      <c r="J61" s="734">
        <v>10100.370000000001</v>
      </c>
      <c r="K61" s="748">
        <v>1</v>
      </c>
      <c r="L61" s="734">
        <v>610</v>
      </c>
      <c r="M61" s="735">
        <v>10100.370000000001</v>
      </c>
    </row>
    <row r="62" spans="1:13" ht="14.45" customHeight="1" x14ac:dyDescent="0.2">
      <c r="A62" s="729" t="s">
        <v>610</v>
      </c>
      <c r="B62" s="730" t="s">
        <v>1422</v>
      </c>
      <c r="C62" s="730" t="s">
        <v>1423</v>
      </c>
      <c r="D62" s="730" t="s">
        <v>1424</v>
      </c>
      <c r="E62" s="730" t="s">
        <v>1425</v>
      </c>
      <c r="F62" s="734"/>
      <c r="G62" s="734"/>
      <c r="H62" s="748">
        <v>0</v>
      </c>
      <c r="I62" s="734">
        <v>2</v>
      </c>
      <c r="J62" s="734">
        <v>547.80000000000007</v>
      </c>
      <c r="K62" s="748">
        <v>1</v>
      </c>
      <c r="L62" s="734">
        <v>2</v>
      </c>
      <c r="M62" s="735">
        <v>547.80000000000007</v>
      </c>
    </row>
    <row r="63" spans="1:13" ht="14.45" customHeight="1" x14ac:dyDescent="0.2">
      <c r="A63" s="729" t="s">
        <v>610</v>
      </c>
      <c r="B63" s="730" t="s">
        <v>1426</v>
      </c>
      <c r="C63" s="730" t="s">
        <v>1427</v>
      </c>
      <c r="D63" s="730" t="s">
        <v>1428</v>
      </c>
      <c r="E63" s="730" t="s">
        <v>1429</v>
      </c>
      <c r="F63" s="734"/>
      <c r="G63" s="734"/>
      <c r="H63" s="748">
        <v>0</v>
      </c>
      <c r="I63" s="734">
        <v>1</v>
      </c>
      <c r="J63" s="734">
        <v>401.63</v>
      </c>
      <c r="K63" s="748">
        <v>1</v>
      </c>
      <c r="L63" s="734">
        <v>1</v>
      </c>
      <c r="M63" s="735">
        <v>401.63</v>
      </c>
    </row>
    <row r="64" spans="1:13" ht="14.45" customHeight="1" x14ac:dyDescent="0.2">
      <c r="A64" s="729" t="s">
        <v>610</v>
      </c>
      <c r="B64" s="730" t="s">
        <v>1430</v>
      </c>
      <c r="C64" s="730" t="s">
        <v>1433</v>
      </c>
      <c r="D64" s="730" t="s">
        <v>772</v>
      </c>
      <c r="E64" s="730" t="s">
        <v>1434</v>
      </c>
      <c r="F64" s="734"/>
      <c r="G64" s="734"/>
      <c r="H64" s="748">
        <v>0</v>
      </c>
      <c r="I64" s="734">
        <v>2</v>
      </c>
      <c r="J64" s="734">
        <v>1442.32</v>
      </c>
      <c r="K64" s="748">
        <v>1</v>
      </c>
      <c r="L64" s="734">
        <v>2</v>
      </c>
      <c r="M64" s="735">
        <v>1442.32</v>
      </c>
    </row>
    <row r="65" spans="1:13" ht="14.45" customHeight="1" x14ac:dyDescent="0.2">
      <c r="A65" s="729" t="s">
        <v>610</v>
      </c>
      <c r="B65" s="730" t="s">
        <v>1430</v>
      </c>
      <c r="C65" s="730" t="s">
        <v>1435</v>
      </c>
      <c r="D65" s="730" t="s">
        <v>772</v>
      </c>
      <c r="E65" s="730" t="s">
        <v>1436</v>
      </c>
      <c r="F65" s="734"/>
      <c r="G65" s="734"/>
      <c r="H65" s="748">
        <v>0</v>
      </c>
      <c r="I65" s="734">
        <v>55</v>
      </c>
      <c r="J65" s="734">
        <v>15965.33</v>
      </c>
      <c r="K65" s="748">
        <v>1</v>
      </c>
      <c r="L65" s="734">
        <v>55</v>
      </c>
      <c r="M65" s="735">
        <v>15965.33</v>
      </c>
    </row>
    <row r="66" spans="1:13" ht="14.45" customHeight="1" x14ac:dyDescent="0.2">
      <c r="A66" s="729" t="s">
        <v>610</v>
      </c>
      <c r="B66" s="730" t="s">
        <v>1430</v>
      </c>
      <c r="C66" s="730" t="s">
        <v>1437</v>
      </c>
      <c r="D66" s="730" t="s">
        <v>772</v>
      </c>
      <c r="E66" s="730" t="s">
        <v>1438</v>
      </c>
      <c r="F66" s="734"/>
      <c r="G66" s="734"/>
      <c r="H66" s="748">
        <v>0</v>
      </c>
      <c r="I66" s="734">
        <v>7</v>
      </c>
      <c r="J66" s="734">
        <v>4369.75</v>
      </c>
      <c r="K66" s="748">
        <v>1</v>
      </c>
      <c r="L66" s="734">
        <v>7</v>
      </c>
      <c r="M66" s="735">
        <v>4369.75</v>
      </c>
    </row>
    <row r="67" spans="1:13" ht="14.45" customHeight="1" x14ac:dyDescent="0.2">
      <c r="A67" s="729" t="s">
        <v>610</v>
      </c>
      <c r="B67" s="730" t="s">
        <v>1430</v>
      </c>
      <c r="C67" s="730" t="s">
        <v>1441</v>
      </c>
      <c r="D67" s="730" t="s">
        <v>772</v>
      </c>
      <c r="E67" s="730" t="s">
        <v>1442</v>
      </c>
      <c r="F67" s="734"/>
      <c r="G67" s="734"/>
      <c r="H67" s="748">
        <v>0</v>
      </c>
      <c r="I67" s="734">
        <v>32</v>
      </c>
      <c r="J67" s="734">
        <v>13083.84</v>
      </c>
      <c r="K67" s="748">
        <v>1</v>
      </c>
      <c r="L67" s="734">
        <v>32</v>
      </c>
      <c r="M67" s="735">
        <v>13083.84</v>
      </c>
    </row>
    <row r="68" spans="1:13" ht="14.45" customHeight="1" x14ac:dyDescent="0.2">
      <c r="A68" s="729" t="s">
        <v>610</v>
      </c>
      <c r="B68" s="730" t="s">
        <v>1561</v>
      </c>
      <c r="C68" s="730" t="s">
        <v>1562</v>
      </c>
      <c r="D68" s="730" t="s">
        <v>1563</v>
      </c>
      <c r="E68" s="730" t="s">
        <v>1564</v>
      </c>
      <c r="F68" s="734"/>
      <c r="G68" s="734"/>
      <c r="H68" s="748">
        <v>0</v>
      </c>
      <c r="I68" s="734">
        <v>2</v>
      </c>
      <c r="J68" s="734">
        <v>277.89999999999998</v>
      </c>
      <c r="K68" s="748">
        <v>1</v>
      </c>
      <c r="L68" s="734">
        <v>2</v>
      </c>
      <c r="M68" s="735">
        <v>277.89999999999998</v>
      </c>
    </row>
    <row r="69" spans="1:13" ht="14.45" customHeight="1" x14ac:dyDescent="0.2">
      <c r="A69" s="729" t="s">
        <v>610</v>
      </c>
      <c r="B69" s="730" t="s">
        <v>1447</v>
      </c>
      <c r="C69" s="730" t="s">
        <v>1565</v>
      </c>
      <c r="D69" s="730" t="s">
        <v>710</v>
      </c>
      <c r="E69" s="730" t="s">
        <v>1566</v>
      </c>
      <c r="F69" s="734"/>
      <c r="G69" s="734"/>
      <c r="H69" s="748">
        <v>0</v>
      </c>
      <c r="I69" s="734">
        <v>2</v>
      </c>
      <c r="J69" s="734">
        <v>89.66</v>
      </c>
      <c r="K69" s="748">
        <v>1</v>
      </c>
      <c r="L69" s="734">
        <v>2</v>
      </c>
      <c r="M69" s="735">
        <v>89.66</v>
      </c>
    </row>
    <row r="70" spans="1:13" ht="14.45" customHeight="1" x14ac:dyDescent="0.2">
      <c r="A70" s="729" t="s">
        <v>610</v>
      </c>
      <c r="B70" s="730" t="s">
        <v>1450</v>
      </c>
      <c r="C70" s="730" t="s">
        <v>1567</v>
      </c>
      <c r="D70" s="730" t="s">
        <v>1155</v>
      </c>
      <c r="E70" s="730" t="s">
        <v>1568</v>
      </c>
      <c r="F70" s="734"/>
      <c r="G70" s="734"/>
      <c r="H70" s="748">
        <v>0</v>
      </c>
      <c r="I70" s="734">
        <v>135</v>
      </c>
      <c r="J70" s="734">
        <v>78018.739999999991</v>
      </c>
      <c r="K70" s="748">
        <v>1</v>
      </c>
      <c r="L70" s="734">
        <v>135</v>
      </c>
      <c r="M70" s="735">
        <v>78018.739999999991</v>
      </c>
    </row>
    <row r="71" spans="1:13" ht="14.45" customHeight="1" x14ac:dyDescent="0.2">
      <c r="A71" s="729" t="s">
        <v>610</v>
      </c>
      <c r="B71" s="730" t="s">
        <v>1450</v>
      </c>
      <c r="C71" s="730" t="s">
        <v>1451</v>
      </c>
      <c r="D71" s="730" t="s">
        <v>1155</v>
      </c>
      <c r="E71" s="730" t="s">
        <v>1452</v>
      </c>
      <c r="F71" s="734"/>
      <c r="G71" s="734"/>
      <c r="H71" s="748">
        <v>0</v>
      </c>
      <c r="I71" s="734">
        <v>50</v>
      </c>
      <c r="J71" s="734">
        <v>5190.0000000000009</v>
      </c>
      <c r="K71" s="748">
        <v>1</v>
      </c>
      <c r="L71" s="734">
        <v>50</v>
      </c>
      <c r="M71" s="735">
        <v>5190.0000000000009</v>
      </c>
    </row>
    <row r="72" spans="1:13" ht="14.45" customHeight="1" x14ac:dyDescent="0.2">
      <c r="A72" s="729" t="s">
        <v>610</v>
      </c>
      <c r="B72" s="730" t="s">
        <v>1569</v>
      </c>
      <c r="C72" s="730" t="s">
        <v>1570</v>
      </c>
      <c r="D72" s="730" t="s">
        <v>1571</v>
      </c>
      <c r="E72" s="730" t="s">
        <v>1572</v>
      </c>
      <c r="F72" s="734"/>
      <c r="G72" s="734"/>
      <c r="H72" s="748">
        <v>0</v>
      </c>
      <c r="I72" s="734">
        <v>1</v>
      </c>
      <c r="J72" s="734">
        <v>104.52999999999999</v>
      </c>
      <c r="K72" s="748">
        <v>1</v>
      </c>
      <c r="L72" s="734">
        <v>1</v>
      </c>
      <c r="M72" s="735">
        <v>104.52999999999999</v>
      </c>
    </row>
    <row r="73" spans="1:13" ht="14.45" customHeight="1" x14ac:dyDescent="0.2">
      <c r="A73" s="729" t="s">
        <v>610</v>
      </c>
      <c r="B73" s="730" t="s">
        <v>1457</v>
      </c>
      <c r="C73" s="730" t="s">
        <v>1573</v>
      </c>
      <c r="D73" s="730" t="s">
        <v>1095</v>
      </c>
      <c r="E73" s="730" t="s">
        <v>1096</v>
      </c>
      <c r="F73" s="734"/>
      <c r="G73" s="734"/>
      <c r="H73" s="748">
        <v>0</v>
      </c>
      <c r="I73" s="734">
        <v>15</v>
      </c>
      <c r="J73" s="734">
        <v>605.84999999999991</v>
      </c>
      <c r="K73" s="748">
        <v>1</v>
      </c>
      <c r="L73" s="734">
        <v>15</v>
      </c>
      <c r="M73" s="735">
        <v>605.84999999999991</v>
      </c>
    </row>
    <row r="74" spans="1:13" ht="14.45" customHeight="1" x14ac:dyDescent="0.2">
      <c r="A74" s="729" t="s">
        <v>610</v>
      </c>
      <c r="B74" s="730" t="s">
        <v>1457</v>
      </c>
      <c r="C74" s="730" t="s">
        <v>1574</v>
      </c>
      <c r="D74" s="730" t="s">
        <v>1459</v>
      </c>
      <c r="E74" s="730" t="s">
        <v>1575</v>
      </c>
      <c r="F74" s="734"/>
      <c r="G74" s="734"/>
      <c r="H74" s="748">
        <v>0</v>
      </c>
      <c r="I74" s="734">
        <v>1</v>
      </c>
      <c r="J74" s="734">
        <v>31.61000000000001</v>
      </c>
      <c r="K74" s="748">
        <v>1</v>
      </c>
      <c r="L74" s="734">
        <v>1</v>
      </c>
      <c r="M74" s="735">
        <v>31.61000000000001</v>
      </c>
    </row>
    <row r="75" spans="1:13" ht="14.45" customHeight="1" x14ac:dyDescent="0.2">
      <c r="A75" s="729" t="s">
        <v>610</v>
      </c>
      <c r="B75" s="730" t="s">
        <v>1461</v>
      </c>
      <c r="C75" s="730" t="s">
        <v>1462</v>
      </c>
      <c r="D75" s="730" t="s">
        <v>802</v>
      </c>
      <c r="E75" s="730" t="s">
        <v>1463</v>
      </c>
      <c r="F75" s="734"/>
      <c r="G75" s="734"/>
      <c r="H75" s="748">
        <v>0</v>
      </c>
      <c r="I75" s="734">
        <v>6</v>
      </c>
      <c r="J75" s="734">
        <v>236.95999999999992</v>
      </c>
      <c r="K75" s="748">
        <v>1</v>
      </c>
      <c r="L75" s="734">
        <v>6</v>
      </c>
      <c r="M75" s="735">
        <v>236.95999999999992</v>
      </c>
    </row>
    <row r="76" spans="1:13" ht="14.45" customHeight="1" x14ac:dyDescent="0.2">
      <c r="A76" s="729" t="s">
        <v>610</v>
      </c>
      <c r="B76" s="730" t="s">
        <v>1466</v>
      </c>
      <c r="C76" s="730" t="s">
        <v>1576</v>
      </c>
      <c r="D76" s="730" t="s">
        <v>1215</v>
      </c>
      <c r="E76" s="730" t="s">
        <v>1216</v>
      </c>
      <c r="F76" s="734"/>
      <c r="G76" s="734"/>
      <c r="H76" s="748">
        <v>0</v>
      </c>
      <c r="I76" s="734">
        <v>2</v>
      </c>
      <c r="J76" s="734">
        <v>160.13999999999999</v>
      </c>
      <c r="K76" s="748">
        <v>1</v>
      </c>
      <c r="L76" s="734">
        <v>2</v>
      </c>
      <c r="M76" s="735">
        <v>160.13999999999999</v>
      </c>
    </row>
    <row r="77" spans="1:13" ht="14.45" customHeight="1" x14ac:dyDescent="0.2">
      <c r="A77" s="729" t="s">
        <v>610</v>
      </c>
      <c r="B77" s="730" t="s">
        <v>1468</v>
      </c>
      <c r="C77" s="730" t="s">
        <v>1470</v>
      </c>
      <c r="D77" s="730" t="s">
        <v>1048</v>
      </c>
      <c r="E77" s="730" t="s">
        <v>678</v>
      </c>
      <c r="F77" s="734"/>
      <c r="G77" s="734"/>
      <c r="H77" s="748">
        <v>0</v>
      </c>
      <c r="I77" s="734">
        <v>3</v>
      </c>
      <c r="J77" s="734">
        <v>78.330000000000013</v>
      </c>
      <c r="K77" s="748">
        <v>1</v>
      </c>
      <c r="L77" s="734">
        <v>3</v>
      </c>
      <c r="M77" s="735">
        <v>78.330000000000013</v>
      </c>
    </row>
    <row r="78" spans="1:13" ht="14.45" customHeight="1" x14ac:dyDescent="0.2">
      <c r="A78" s="729" t="s">
        <v>610</v>
      </c>
      <c r="B78" s="730" t="s">
        <v>1468</v>
      </c>
      <c r="C78" s="730" t="s">
        <v>1577</v>
      </c>
      <c r="D78" s="730" t="s">
        <v>1048</v>
      </c>
      <c r="E78" s="730" t="s">
        <v>1049</v>
      </c>
      <c r="F78" s="734"/>
      <c r="G78" s="734"/>
      <c r="H78" s="748">
        <v>0</v>
      </c>
      <c r="I78" s="734">
        <v>3</v>
      </c>
      <c r="J78" s="734">
        <v>156.66000000000005</v>
      </c>
      <c r="K78" s="748">
        <v>1</v>
      </c>
      <c r="L78" s="734">
        <v>3</v>
      </c>
      <c r="M78" s="735">
        <v>156.66000000000005</v>
      </c>
    </row>
    <row r="79" spans="1:13" ht="14.45" customHeight="1" x14ac:dyDescent="0.2">
      <c r="A79" s="729" t="s">
        <v>610</v>
      </c>
      <c r="B79" s="730" t="s">
        <v>1473</v>
      </c>
      <c r="C79" s="730" t="s">
        <v>1477</v>
      </c>
      <c r="D79" s="730" t="s">
        <v>1475</v>
      </c>
      <c r="E79" s="730" t="s">
        <v>1478</v>
      </c>
      <c r="F79" s="734"/>
      <c r="G79" s="734"/>
      <c r="H79" s="748">
        <v>0</v>
      </c>
      <c r="I79" s="734">
        <v>2</v>
      </c>
      <c r="J79" s="734">
        <v>108.38</v>
      </c>
      <c r="K79" s="748">
        <v>1</v>
      </c>
      <c r="L79" s="734">
        <v>2</v>
      </c>
      <c r="M79" s="735">
        <v>108.38</v>
      </c>
    </row>
    <row r="80" spans="1:13" ht="14.45" customHeight="1" x14ac:dyDescent="0.2">
      <c r="A80" s="729" t="s">
        <v>610</v>
      </c>
      <c r="B80" s="730" t="s">
        <v>1480</v>
      </c>
      <c r="C80" s="730" t="s">
        <v>1481</v>
      </c>
      <c r="D80" s="730" t="s">
        <v>914</v>
      </c>
      <c r="E80" s="730" t="s">
        <v>1482</v>
      </c>
      <c r="F80" s="734"/>
      <c r="G80" s="734"/>
      <c r="H80" s="748">
        <v>0</v>
      </c>
      <c r="I80" s="734">
        <v>1</v>
      </c>
      <c r="J80" s="734">
        <v>188.87</v>
      </c>
      <c r="K80" s="748">
        <v>1</v>
      </c>
      <c r="L80" s="734">
        <v>1</v>
      </c>
      <c r="M80" s="735">
        <v>188.87</v>
      </c>
    </row>
    <row r="81" spans="1:13" ht="14.45" customHeight="1" x14ac:dyDescent="0.2">
      <c r="A81" s="729" t="s">
        <v>610</v>
      </c>
      <c r="B81" s="730" t="s">
        <v>1578</v>
      </c>
      <c r="C81" s="730" t="s">
        <v>1579</v>
      </c>
      <c r="D81" s="730" t="s">
        <v>1580</v>
      </c>
      <c r="E81" s="730" t="s">
        <v>1581</v>
      </c>
      <c r="F81" s="734"/>
      <c r="G81" s="734"/>
      <c r="H81" s="748">
        <v>0</v>
      </c>
      <c r="I81" s="734">
        <v>2</v>
      </c>
      <c r="J81" s="734">
        <v>194.08</v>
      </c>
      <c r="K81" s="748">
        <v>1</v>
      </c>
      <c r="L81" s="734">
        <v>2</v>
      </c>
      <c r="M81" s="735">
        <v>194.08</v>
      </c>
    </row>
    <row r="82" spans="1:13" ht="14.45" customHeight="1" x14ac:dyDescent="0.2">
      <c r="A82" s="729" t="s">
        <v>610</v>
      </c>
      <c r="B82" s="730" t="s">
        <v>1494</v>
      </c>
      <c r="C82" s="730" t="s">
        <v>1582</v>
      </c>
      <c r="D82" s="730" t="s">
        <v>1583</v>
      </c>
      <c r="E82" s="730" t="s">
        <v>1584</v>
      </c>
      <c r="F82" s="734"/>
      <c r="G82" s="734"/>
      <c r="H82" s="748">
        <v>0</v>
      </c>
      <c r="I82" s="734">
        <v>1</v>
      </c>
      <c r="J82" s="734">
        <v>92.660000000000011</v>
      </c>
      <c r="K82" s="748">
        <v>1</v>
      </c>
      <c r="L82" s="734">
        <v>1</v>
      </c>
      <c r="M82" s="735">
        <v>92.660000000000011</v>
      </c>
    </row>
    <row r="83" spans="1:13" ht="14.45" customHeight="1" x14ac:dyDescent="0.2">
      <c r="A83" s="729" t="s">
        <v>610</v>
      </c>
      <c r="B83" s="730" t="s">
        <v>1494</v>
      </c>
      <c r="C83" s="730" t="s">
        <v>1585</v>
      </c>
      <c r="D83" s="730" t="s">
        <v>1583</v>
      </c>
      <c r="E83" s="730" t="s">
        <v>1586</v>
      </c>
      <c r="F83" s="734"/>
      <c r="G83" s="734"/>
      <c r="H83" s="748">
        <v>0</v>
      </c>
      <c r="I83" s="734">
        <v>1</v>
      </c>
      <c r="J83" s="734">
        <v>45.01</v>
      </c>
      <c r="K83" s="748">
        <v>1</v>
      </c>
      <c r="L83" s="734">
        <v>1</v>
      </c>
      <c r="M83" s="735">
        <v>45.01</v>
      </c>
    </row>
    <row r="84" spans="1:13" ht="14.45" customHeight="1" x14ac:dyDescent="0.2">
      <c r="A84" s="729" t="s">
        <v>610</v>
      </c>
      <c r="B84" s="730" t="s">
        <v>1494</v>
      </c>
      <c r="C84" s="730" t="s">
        <v>1587</v>
      </c>
      <c r="D84" s="730" t="s">
        <v>1496</v>
      </c>
      <c r="E84" s="730" t="s">
        <v>1091</v>
      </c>
      <c r="F84" s="734"/>
      <c r="G84" s="734"/>
      <c r="H84" s="748">
        <v>0</v>
      </c>
      <c r="I84" s="734">
        <v>1</v>
      </c>
      <c r="J84" s="734">
        <v>99.259999999999991</v>
      </c>
      <c r="K84" s="748">
        <v>1</v>
      </c>
      <c r="L84" s="734">
        <v>1</v>
      </c>
      <c r="M84" s="735">
        <v>99.259999999999991</v>
      </c>
    </row>
    <row r="85" spans="1:13" ht="14.45" customHeight="1" x14ac:dyDescent="0.2">
      <c r="A85" s="729" t="s">
        <v>610</v>
      </c>
      <c r="B85" s="730" t="s">
        <v>1588</v>
      </c>
      <c r="C85" s="730" t="s">
        <v>1589</v>
      </c>
      <c r="D85" s="730" t="s">
        <v>1590</v>
      </c>
      <c r="E85" s="730" t="s">
        <v>1591</v>
      </c>
      <c r="F85" s="734"/>
      <c r="G85" s="734"/>
      <c r="H85" s="748">
        <v>0</v>
      </c>
      <c r="I85" s="734">
        <v>13</v>
      </c>
      <c r="J85" s="734">
        <v>29090.489999999998</v>
      </c>
      <c r="K85" s="748">
        <v>1</v>
      </c>
      <c r="L85" s="734">
        <v>13</v>
      </c>
      <c r="M85" s="735">
        <v>29090.489999999998</v>
      </c>
    </row>
    <row r="86" spans="1:13" ht="14.45" customHeight="1" x14ac:dyDescent="0.2">
      <c r="A86" s="729" t="s">
        <v>610</v>
      </c>
      <c r="B86" s="730" t="s">
        <v>1500</v>
      </c>
      <c r="C86" s="730" t="s">
        <v>1501</v>
      </c>
      <c r="D86" s="730" t="s">
        <v>1502</v>
      </c>
      <c r="E86" s="730" t="s">
        <v>1503</v>
      </c>
      <c r="F86" s="734"/>
      <c r="G86" s="734"/>
      <c r="H86" s="748">
        <v>0</v>
      </c>
      <c r="I86" s="734">
        <v>28.7</v>
      </c>
      <c r="J86" s="734">
        <v>15117.725</v>
      </c>
      <c r="K86" s="748">
        <v>1</v>
      </c>
      <c r="L86" s="734">
        <v>28.7</v>
      </c>
      <c r="M86" s="735">
        <v>15117.725</v>
      </c>
    </row>
    <row r="87" spans="1:13" ht="14.45" customHeight="1" x14ac:dyDescent="0.2">
      <c r="A87" s="729" t="s">
        <v>610</v>
      </c>
      <c r="B87" s="730" t="s">
        <v>1504</v>
      </c>
      <c r="C87" s="730" t="s">
        <v>1505</v>
      </c>
      <c r="D87" s="730" t="s">
        <v>1506</v>
      </c>
      <c r="E87" s="730" t="s">
        <v>1290</v>
      </c>
      <c r="F87" s="734">
        <v>8.1999999999999993</v>
      </c>
      <c r="G87" s="734">
        <v>6133.6</v>
      </c>
      <c r="H87" s="748">
        <v>1</v>
      </c>
      <c r="I87" s="734"/>
      <c r="J87" s="734"/>
      <c r="K87" s="748">
        <v>0</v>
      </c>
      <c r="L87" s="734">
        <v>8.1999999999999993</v>
      </c>
      <c r="M87" s="735">
        <v>6133.6</v>
      </c>
    </row>
    <row r="88" spans="1:13" ht="14.45" customHeight="1" x14ac:dyDescent="0.2">
      <c r="A88" s="729" t="s">
        <v>610</v>
      </c>
      <c r="B88" s="730" t="s">
        <v>1504</v>
      </c>
      <c r="C88" s="730" t="s">
        <v>1592</v>
      </c>
      <c r="D88" s="730" t="s">
        <v>1289</v>
      </c>
      <c r="E88" s="730" t="s">
        <v>1290</v>
      </c>
      <c r="F88" s="734"/>
      <c r="G88" s="734"/>
      <c r="H88" s="748">
        <v>0</v>
      </c>
      <c r="I88" s="734">
        <v>5</v>
      </c>
      <c r="J88" s="734">
        <v>4468.5</v>
      </c>
      <c r="K88" s="748">
        <v>1</v>
      </c>
      <c r="L88" s="734">
        <v>5</v>
      </c>
      <c r="M88" s="735">
        <v>4468.5</v>
      </c>
    </row>
    <row r="89" spans="1:13" ht="14.45" customHeight="1" x14ac:dyDescent="0.2">
      <c r="A89" s="729" t="s">
        <v>610</v>
      </c>
      <c r="B89" s="730" t="s">
        <v>1593</v>
      </c>
      <c r="C89" s="730" t="s">
        <v>1594</v>
      </c>
      <c r="D89" s="730" t="s">
        <v>1291</v>
      </c>
      <c r="E89" s="730" t="s">
        <v>1292</v>
      </c>
      <c r="F89" s="734"/>
      <c r="G89" s="734"/>
      <c r="H89" s="748">
        <v>0</v>
      </c>
      <c r="I89" s="734">
        <v>40</v>
      </c>
      <c r="J89" s="734">
        <v>761.59999999999991</v>
      </c>
      <c r="K89" s="748">
        <v>1</v>
      </c>
      <c r="L89" s="734">
        <v>40</v>
      </c>
      <c r="M89" s="735">
        <v>761.59999999999991</v>
      </c>
    </row>
    <row r="90" spans="1:13" ht="14.45" customHeight="1" x14ac:dyDescent="0.2">
      <c r="A90" s="729" t="s">
        <v>610</v>
      </c>
      <c r="B90" s="730" t="s">
        <v>1595</v>
      </c>
      <c r="C90" s="730" t="s">
        <v>1596</v>
      </c>
      <c r="D90" s="730" t="s">
        <v>1286</v>
      </c>
      <c r="E90" s="730" t="s">
        <v>650</v>
      </c>
      <c r="F90" s="734"/>
      <c r="G90" s="734"/>
      <c r="H90" s="748">
        <v>0</v>
      </c>
      <c r="I90" s="734">
        <v>24.3</v>
      </c>
      <c r="J90" s="734">
        <v>17380.016</v>
      </c>
      <c r="K90" s="748">
        <v>1</v>
      </c>
      <c r="L90" s="734">
        <v>24.3</v>
      </c>
      <c r="M90" s="735">
        <v>17380.016</v>
      </c>
    </row>
    <row r="91" spans="1:13" ht="14.45" customHeight="1" x14ac:dyDescent="0.2">
      <c r="A91" s="729" t="s">
        <v>610</v>
      </c>
      <c r="B91" s="730" t="s">
        <v>1597</v>
      </c>
      <c r="C91" s="730" t="s">
        <v>1598</v>
      </c>
      <c r="D91" s="730" t="s">
        <v>1599</v>
      </c>
      <c r="E91" s="730" t="s">
        <v>1600</v>
      </c>
      <c r="F91" s="734">
        <v>6</v>
      </c>
      <c r="G91" s="734">
        <v>3266.34</v>
      </c>
      <c r="H91" s="748">
        <v>1</v>
      </c>
      <c r="I91" s="734"/>
      <c r="J91" s="734"/>
      <c r="K91" s="748">
        <v>0</v>
      </c>
      <c r="L91" s="734">
        <v>6</v>
      </c>
      <c r="M91" s="735">
        <v>3266.34</v>
      </c>
    </row>
    <row r="92" spans="1:13" ht="14.45" customHeight="1" x14ac:dyDescent="0.2">
      <c r="A92" s="729" t="s">
        <v>610</v>
      </c>
      <c r="B92" s="730" t="s">
        <v>1507</v>
      </c>
      <c r="C92" s="730" t="s">
        <v>1508</v>
      </c>
      <c r="D92" s="730" t="s">
        <v>1509</v>
      </c>
      <c r="E92" s="730" t="s">
        <v>1510</v>
      </c>
      <c r="F92" s="734"/>
      <c r="G92" s="734"/>
      <c r="H92" s="748">
        <v>0</v>
      </c>
      <c r="I92" s="734">
        <v>1</v>
      </c>
      <c r="J92" s="734">
        <v>341</v>
      </c>
      <c r="K92" s="748">
        <v>1</v>
      </c>
      <c r="L92" s="734">
        <v>1</v>
      </c>
      <c r="M92" s="735">
        <v>341</v>
      </c>
    </row>
    <row r="93" spans="1:13" ht="14.45" customHeight="1" x14ac:dyDescent="0.2">
      <c r="A93" s="729" t="s">
        <v>610</v>
      </c>
      <c r="B93" s="730" t="s">
        <v>1507</v>
      </c>
      <c r="C93" s="730" t="s">
        <v>1511</v>
      </c>
      <c r="D93" s="730" t="s">
        <v>1509</v>
      </c>
      <c r="E93" s="730" t="s">
        <v>1512</v>
      </c>
      <c r="F93" s="734"/>
      <c r="G93" s="734"/>
      <c r="H93" s="748">
        <v>0</v>
      </c>
      <c r="I93" s="734">
        <v>6.1999999999999993</v>
      </c>
      <c r="J93" s="734">
        <v>4160.2000000000007</v>
      </c>
      <c r="K93" s="748">
        <v>1</v>
      </c>
      <c r="L93" s="734">
        <v>6.1999999999999993</v>
      </c>
      <c r="M93" s="735">
        <v>4160.2000000000007</v>
      </c>
    </row>
    <row r="94" spans="1:13" ht="14.45" customHeight="1" x14ac:dyDescent="0.2">
      <c r="A94" s="729" t="s">
        <v>610</v>
      </c>
      <c r="B94" s="730" t="s">
        <v>1601</v>
      </c>
      <c r="C94" s="730" t="s">
        <v>1602</v>
      </c>
      <c r="D94" s="730" t="s">
        <v>1603</v>
      </c>
      <c r="E94" s="730" t="s">
        <v>1604</v>
      </c>
      <c r="F94" s="734"/>
      <c r="G94" s="734"/>
      <c r="H94" s="748">
        <v>0</v>
      </c>
      <c r="I94" s="734">
        <v>10</v>
      </c>
      <c r="J94" s="734">
        <v>333.9</v>
      </c>
      <c r="K94" s="748">
        <v>1</v>
      </c>
      <c r="L94" s="734">
        <v>10</v>
      </c>
      <c r="M94" s="735">
        <v>333.9</v>
      </c>
    </row>
    <row r="95" spans="1:13" ht="14.45" customHeight="1" x14ac:dyDescent="0.2">
      <c r="A95" s="729" t="s">
        <v>610</v>
      </c>
      <c r="B95" s="730" t="s">
        <v>1601</v>
      </c>
      <c r="C95" s="730" t="s">
        <v>1605</v>
      </c>
      <c r="D95" s="730" t="s">
        <v>1603</v>
      </c>
      <c r="E95" s="730" t="s">
        <v>1606</v>
      </c>
      <c r="F95" s="734"/>
      <c r="G95" s="734"/>
      <c r="H95" s="748">
        <v>0</v>
      </c>
      <c r="I95" s="734">
        <v>82</v>
      </c>
      <c r="J95" s="734">
        <v>4336.16</v>
      </c>
      <c r="K95" s="748">
        <v>1</v>
      </c>
      <c r="L95" s="734">
        <v>82</v>
      </c>
      <c r="M95" s="735">
        <v>4336.16</v>
      </c>
    </row>
    <row r="96" spans="1:13" ht="14.45" customHeight="1" x14ac:dyDescent="0.2">
      <c r="A96" s="729" t="s">
        <v>610</v>
      </c>
      <c r="B96" s="730" t="s">
        <v>1607</v>
      </c>
      <c r="C96" s="730" t="s">
        <v>1608</v>
      </c>
      <c r="D96" s="730" t="s">
        <v>1609</v>
      </c>
      <c r="E96" s="730" t="s">
        <v>1610</v>
      </c>
      <c r="F96" s="734"/>
      <c r="G96" s="734"/>
      <c r="H96" s="748">
        <v>0</v>
      </c>
      <c r="I96" s="734">
        <v>10</v>
      </c>
      <c r="J96" s="734">
        <v>6806.53</v>
      </c>
      <c r="K96" s="748">
        <v>1</v>
      </c>
      <c r="L96" s="734">
        <v>10</v>
      </c>
      <c r="M96" s="735">
        <v>6806.53</v>
      </c>
    </row>
    <row r="97" spans="1:13" ht="14.45" customHeight="1" x14ac:dyDescent="0.2">
      <c r="A97" s="729" t="s">
        <v>610</v>
      </c>
      <c r="B97" s="730" t="s">
        <v>1611</v>
      </c>
      <c r="C97" s="730" t="s">
        <v>1612</v>
      </c>
      <c r="D97" s="730" t="s">
        <v>1287</v>
      </c>
      <c r="E97" s="730" t="s">
        <v>1288</v>
      </c>
      <c r="F97" s="734">
        <v>3.2</v>
      </c>
      <c r="G97" s="734">
        <v>603.072</v>
      </c>
      <c r="H97" s="748">
        <v>1</v>
      </c>
      <c r="I97" s="734"/>
      <c r="J97" s="734"/>
      <c r="K97" s="748">
        <v>0</v>
      </c>
      <c r="L97" s="734">
        <v>3.2</v>
      </c>
      <c r="M97" s="735">
        <v>603.072</v>
      </c>
    </row>
    <row r="98" spans="1:13" ht="14.45" customHeight="1" x14ac:dyDescent="0.2">
      <c r="A98" s="729" t="s">
        <v>610</v>
      </c>
      <c r="B98" s="730" t="s">
        <v>1613</v>
      </c>
      <c r="C98" s="730" t="s">
        <v>1614</v>
      </c>
      <c r="D98" s="730" t="s">
        <v>1284</v>
      </c>
      <c r="E98" s="730" t="s">
        <v>1285</v>
      </c>
      <c r="F98" s="734"/>
      <c r="G98" s="734"/>
      <c r="H98" s="748">
        <v>0</v>
      </c>
      <c r="I98" s="734">
        <v>5.2000000000000011</v>
      </c>
      <c r="J98" s="734">
        <v>5777.2000000000007</v>
      </c>
      <c r="K98" s="748">
        <v>1</v>
      </c>
      <c r="L98" s="734">
        <v>5.2000000000000011</v>
      </c>
      <c r="M98" s="735">
        <v>5777.2000000000007</v>
      </c>
    </row>
    <row r="99" spans="1:13" ht="14.45" customHeight="1" x14ac:dyDescent="0.2">
      <c r="A99" s="729" t="s">
        <v>610</v>
      </c>
      <c r="B99" s="730" t="s">
        <v>1615</v>
      </c>
      <c r="C99" s="730" t="s">
        <v>1616</v>
      </c>
      <c r="D99" s="730" t="s">
        <v>1617</v>
      </c>
      <c r="E99" s="730" t="s">
        <v>1618</v>
      </c>
      <c r="F99" s="734"/>
      <c r="G99" s="734"/>
      <c r="H99" s="748">
        <v>0</v>
      </c>
      <c r="I99" s="734">
        <v>17.8</v>
      </c>
      <c r="J99" s="734">
        <v>5678.1998317749558</v>
      </c>
      <c r="K99" s="748">
        <v>1</v>
      </c>
      <c r="L99" s="734">
        <v>17.8</v>
      </c>
      <c r="M99" s="735">
        <v>5678.1998317749558</v>
      </c>
    </row>
    <row r="100" spans="1:13" ht="14.45" customHeight="1" x14ac:dyDescent="0.2">
      <c r="A100" s="729" t="s">
        <v>610</v>
      </c>
      <c r="B100" s="730" t="s">
        <v>1619</v>
      </c>
      <c r="C100" s="730" t="s">
        <v>1620</v>
      </c>
      <c r="D100" s="730" t="s">
        <v>1621</v>
      </c>
      <c r="E100" s="730" t="s">
        <v>1622</v>
      </c>
      <c r="F100" s="734">
        <v>5</v>
      </c>
      <c r="G100" s="734">
        <v>18150</v>
      </c>
      <c r="H100" s="748">
        <v>1</v>
      </c>
      <c r="I100" s="734"/>
      <c r="J100" s="734"/>
      <c r="K100" s="748">
        <v>0</v>
      </c>
      <c r="L100" s="734">
        <v>5</v>
      </c>
      <c r="M100" s="735">
        <v>18150</v>
      </c>
    </row>
    <row r="101" spans="1:13" ht="14.45" customHeight="1" x14ac:dyDescent="0.2">
      <c r="A101" s="729" t="s">
        <v>610</v>
      </c>
      <c r="B101" s="730" t="s">
        <v>1516</v>
      </c>
      <c r="C101" s="730" t="s">
        <v>1517</v>
      </c>
      <c r="D101" s="730" t="s">
        <v>836</v>
      </c>
      <c r="E101" s="730" t="s">
        <v>1518</v>
      </c>
      <c r="F101" s="734"/>
      <c r="G101" s="734"/>
      <c r="H101" s="748">
        <v>0</v>
      </c>
      <c r="I101" s="734">
        <v>4</v>
      </c>
      <c r="J101" s="734">
        <v>1439.4</v>
      </c>
      <c r="K101" s="748">
        <v>1</v>
      </c>
      <c r="L101" s="734">
        <v>4</v>
      </c>
      <c r="M101" s="735">
        <v>1439.4</v>
      </c>
    </row>
    <row r="102" spans="1:13" ht="14.45" customHeight="1" x14ac:dyDescent="0.2">
      <c r="A102" s="729" t="s">
        <v>610</v>
      </c>
      <c r="B102" s="730" t="s">
        <v>1623</v>
      </c>
      <c r="C102" s="730" t="s">
        <v>1624</v>
      </c>
      <c r="D102" s="730" t="s">
        <v>1177</v>
      </c>
      <c r="E102" s="730" t="s">
        <v>1178</v>
      </c>
      <c r="F102" s="734"/>
      <c r="G102" s="734"/>
      <c r="H102" s="748">
        <v>0</v>
      </c>
      <c r="I102" s="734">
        <v>6</v>
      </c>
      <c r="J102" s="734">
        <v>2970</v>
      </c>
      <c r="K102" s="748">
        <v>1</v>
      </c>
      <c r="L102" s="734">
        <v>6</v>
      </c>
      <c r="M102" s="735">
        <v>2970</v>
      </c>
    </row>
    <row r="103" spans="1:13" ht="14.45" customHeight="1" x14ac:dyDescent="0.2">
      <c r="A103" s="729" t="s">
        <v>610</v>
      </c>
      <c r="B103" s="730" t="s">
        <v>1625</v>
      </c>
      <c r="C103" s="730" t="s">
        <v>1626</v>
      </c>
      <c r="D103" s="730" t="s">
        <v>1191</v>
      </c>
      <c r="E103" s="730" t="s">
        <v>1192</v>
      </c>
      <c r="F103" s="734">
        <v>20</v>
      </c>
      <c r="G103" s="734">
        <v>13694.6</v>
      </c>
      <c r="H103" s="748">
        <v>1</v>
      </c>
      <c r="I103" s="734"/>
      <c r="J103" s="734"/>
      <c r="K103" s="748">
        <v>0</v>
      </c>
      <c r="L103" s="734">
        <v>20</v>
      </c>
      <c r="M103" s="735">
        <v>13694.6</v>
      </c>
    </row>
    <row r="104" spans="1:13" ht="14.45" customHeight="1" x14ac:dyDescent="0.2">
      <c r="A104" s="729" t="s">
        <v>610</v>
      </c>
      <c r="B104" s="730" t="s">
        <v>1519</v>
      </c>
      <c r="C104" s="730" t="s">
        <v>1520</v>
      </c>
      <c r="D104" s="730" t="s">
        <v>1521</v>
      </c>
      <c r="E104" s="730" t="s">
        <v>1522</v>
      </c>
      <c r="F104" s="734"/>
      <c r="G104" s="734"/>
      <c r="H104" s="748">
        <v>0</v>
      </c>
      <c r="I104" s="734">
        <v>465</v>
      </c>
      <c r="J104" s="734">
        <v>30587.699999999997</v>
      </c>
      <c r="K104" s="748">
        <v>1</v>
      </c>
      <c r="L104" s="734">
        <v>465</v>
      </c>
      <c r="M104" s="735">
        <v>30587.699999999997</v>
      </c>
    </row>
    <row r="105" spans="1:13" ht="14.45" customHeight="1" x14ac:dyDescent="0.2">
      <c r="A105" s="729" t="s">
        <v>610</v>
      </c>
      <c r="B105" s="730" t="s">
        <v>1519</v>
      </c>
      <c r="C105" s="730" t="s">
        <v>1627</v>
      </c>
      <c r="D105" s="730" t="s">
        <v>1521</v>
      </c>
      <c r="E105" s="730" t="s">
        <v>1628</v>
      </c>
      <c r="F105" s="734"/>
      <c r="G105" s="734"/>
      <c r="H105" s="748">
        <v>0</v>
      </c>
      <c r="I105" s="734">
        <v>4</v>
      </c>
      <c r="J105" s="734">
        <v>1562</v>
      </c>
      <c r="K105" s="748">
        <v>1</v>
      </c>
      <c r="L105" s="734">
        <v>4</v>
      </c>
      <c r="M105" s="735">
        <v>1562</v>
      </c>
    </row>
    <row r="106" spans="1:13" ht="14.45" customHeight="1" x14ac:dyDescent="0.2">
      <c r="A106" s="729" t="s">
        <v>610</v>
      </c>
      <c r="B106" s="730" t="s">
        <v>1519</v>
      </c>
      <c r="C106" s="730" t="s">
        <v>1629</v>
      </c>
      <c r="D106" s="730" t="s">
        <v>1521</v>
      </c>
      <c r="E106" s="730" t="s">
        <v>1630</v>
      </c>
      <c r="F106" s="734"/>
      <c r="G106" s="734"/>
      <c r="H106" s="748">
        <v>0</v>
      </c>
      <c r="I106" s="734">
        <v>8</v>
      </c>
      <c r="J106" s="734">
        <v>5016</v>
      </c>
      <c r="K106" s="748">
        <v>1</v>
      </c>
      <c r="L106" s="734">
        <v>8</v>
      </c>
      <c r="M106" s="735">
        <v>5016</v>
      </c>
    </row>
    <row r="107" spans="1:13" ht="14.45" customHeight="1" x14ac:dyDescent="0.2">
      <c r="A107" s="729" t="s">
        <v>610</v>
      </c>
      <c r="B107" s="730" t="s">
        <v>1523</v>
      </c>
      <c r="C107" s="730" t="s">
        <v>1525</v>
      </c>
      <c r="D107" s="730" t="s">
        <v>893</v>
      </c>
      <c r="E107" s="730" t="s">
        <v>896</v>
      </c>
      <c r="F107" s="734"/>
      <c r="G107" s="734"/>
      <c r="H107" s="748">
        <v>0</v>
      </c>
      <c r="I107" s="734">
        <v>4</v>
      </c>
      <c r="J107" s="734">
        <v>132.04399999999998</v>
      </c>
      <c r="K107" s="748">
        <v>1</v>
      </c>
      <c r="L107" s="734">
        <v>4</v>
      </c>
      <c r="M107" s="735">
        <v>132.04399999999998</v>
      </c>
    </row>
    <row r="108" spans="1:13" ht="14.45" customHeight="1" x14ac:dyDescent="0.2">
      <c r="A108" s="729" t="s">
        <v>610</v>
      </c>
      <c r="B108" s="730" t="s">
        <v>1523</v>
      </c>
      <c r="C108" s="730" t="s">
        <v>1528</v>
      </c>
      <c r="D108" s="730" t="s">
        <v>893</v>
      </c>
      <c r="E108" s="730" t="s">
        <v>1529</v>
      </c>
      <c r="F108" s="734"/>
      <c r="G108" s="734"/>
      <c r="H108" s="748">
        <v>0</v>
      </c>
      <c r="I108" s="734">
        <v>74</v>
      </c>
      <c r="J108" s="734">
        <v>3099.1200000000008</v>
      </c>
      <c r="K108" s="748">
        <v>1</v>
      </c>
      <c r="L108" s="734">
        <v>74</v>
      </c>
      <c r="M108" s="735">
        <v>3099.1200000000008</v>
      </c>
    </row>
    <row r="109" spans="1:13" ht="14.45" customHeight="1" x14ac:dyDescent="0.2">
      <c r="A109" s="729" t="s">
        <v>610</v>
      </c>
      <c r="B109" s="730" t="s">
        <v>1631</v>
      </c>
      <c r="C109" s="730" t="s">
        <v>1632</v>
      </c>
      <c r="D109" s="730" t="s">
        <v>1633</v>
      </c>
      <c r="E109" s="730" t="s">
        <v>1634</v>
      </c>
      <c r="F109" s="734"/>
      <c r="G109" s="734"/>
      <c r="H109" s="748">
        <v>0</v>
      </c>
      <c r="I109" s="734">
        <v>125</v>
      </c>
      <c r="J109" s="734">
        <v>29907.98</v>
      </c>
      <c r="K109" s="748">
        <v>1</v>
      </c>
      <c r="L109" s="734">
        <v>125</v>
      </c>
      <c r="M109" s="735">
        <v>29907.98</v>
      </c>
    </row>
    <row r="110" spans="1:13" ht="14.45" customHeight="1" x14ac:dyDescent="0.2">
      <c r="A110" s="729" t="s">
        <v>610</v>
      </c>
      <c r="B110" s="730" t="s">
        <v>1631</v>
      </c>
      <c r="C110" s="730" t="s">
        <v>1635</v>
      </c>
      <c r="D110" s="730" t="s">
        <v>1636</v>
      </c>
      <c r="E110" s="730" t="s">
        <v>1637</v>
      </c>
      <c r="F110" s="734"/>
      <c r="G110" s="734"/>
      <c r="H110" s="748">
        <v>0</v>
      </c>
      <c r="I110" s="734">
        <v>1</v>
      </c>
      <c r="J110" s="734">
        <v>58.47</v>
      </c>
      <c r="K110" s="748">
        <v>1</v>
      </c>
      <c r="L110" s="734">
        <v>1</v>
      </c>
      <c r="M110" s="735">
        <v>58.47</v>
      </c>
    </row>
    <row r="111" spans="1:13" ht="14.45" customHeight="1" x14ac:dyDescent="0.2">
      <c r="A111" s="729" t="s">
        <v>610</v>
      </c>
      <c r="B111" s="730" t="s">
        <v>1638</v>
      </c>
      <c r="C111" s="730" t="s">
        <v>1639</v>
      </c>
      <c r="D111" s="730" t="s">
        <v>1127</v>
      </c>
      <c r="E111" s="730" t="s">
        <v>1640</v>
      </c>
      <c r="F111" s="734"/>
      <c r="G111" s="734"/>
      <c r="H111" s="748">
        <v>0</v>
      </c>
      <c r="I111" s="734">
        <v>1</v>
      </c>
      <c r="J111" s="734">
        <v>240.38</v>
      </c>
      <c r="K111" s="748">
        <v>1</v>
      </c>
      <c r="L111" s="734">
        <v>1</v>
      </c>
      <c r="M111" s="735">
        <v>240.38</v>
      </c>
    </row>
    <row r="112" spans="1:13" ht="14.45" customHeight="1" x14ac:dyDescent="0.2">
      <c r="A112" s="729" t="s">
        <v>610</v>
      </c>
      <c r="B112" s="730" t="s">
        <v>1641</v>
      </c>
      <c r="C112" s="730" t="s">
        <v>1642</v>
      </c>
      <c r="D112" s="730" t="s">
        <v>1643</v>
      </c>
      <c r="E112" s="730" t="s">
        <v>1644</v>
      </c>
      <c r="F112" s="734">
        <v>1</v>
      </c>
      <c r="G112" s="734">
        <v>1051.6099999999999</v>
      </c>
      <c r="H112" s="748">
        <v>1</v>
      </c>
      <c r="I112" s="734"/>
      <c r="J112" s="734"/>
      <c r="K112" s="748">
        <v>0</v>
      </c>
      <c r="L112" s="734">
        <v>1</v>
      </c>
      <c r="M112" s="735">
        <v>1051.6099999999999</v>
      </c>
    </row>
    <row r="113" spans="1:13" ht="14.45" customHeight="1" x14ac:dyDescent="0.2">
      <c r="A113" s="729" t="s">
        <v>610</v>
      </c>
      <c r="B113" s="730" t="s">
        <v>1538</v>
      </c>
      <c r="C113" s="730" t="s">
        <v>1542</v>
      </c>
      <c r="D113" s="730" t="s">
        <v>1540</v>
      </c>
      <c r="E113" s="730" t="s">
        <v>1543</v>
      </c>
      <c r="F113" s="734"/>
      <c r="G113" s="734"/>
      <c r="H113" s="748">
        <v>0</v>
      </c>
      <c r="I113" s="734">
        <v>10</v>
      </c>
      <c r="J113" s="734">
        <v>673.10000000000014</v>
      </c>
      <c r="K113" s="748">
        <v>1</v>
      </c>
      <c r="L113" s="734">
        <v>10</v>
      </c>
      <c r="M113" s="735">
        <v>673.10000000000014</v>
      </c>
    </row>
    <row r="114" spans="1:13" ht="14.45" customHeight="1" x14ac:dyDescent="0.2">
      <c r="A114" s="729" t="s">
        <v>610</v>
      </c>
      <c r="B114" s="730" t="s">
        <v>1538</v>
      </c>
      <c r="C114" s="730" t="s">
        <v>1645</v>
      </c>
      <c r="D114" s="730" t="s">
        <v>1540</v>
      </c>
      <c r="E114" s="730" t="s">
        <v>1646</v>
      </c>
      <c r="F114" s="734"/>
      <c r="G114" s="734"/>
      <c r="H114" s="748">
        <v>0</v>
      </c>
      <c r="I114" s="734">
        <v>60</v>
      </c>
      <c r="J114" s="734">
        <v>16808.999999999996</v>
      </c>
      <c r="K114" s="748">
        <v>1</v>
      </c>
      <c r="L114" s="734">
        <v>60</v>
      </c>
      <c r="M114" s="735">
        <v>16808.999999999996</v>
      </c>
    </row>
    <row r="115" spans="1:13" ht="14.45" customHeight="1" x14ac:dyDescent="0.2">
      <c r="A115" s="729" t="s">
        <v>610</v>
      </c>
      <c r="B115" s="730" t="s">
        <v>1544</v>
      </c>
      <c r="C115" s="730" t="s">
        <v>1647</v>
      </c>
      <c r="D115" s="730" t="s">
        <v>985</v>
      </c>
      <c r="E115" s="730" t="s">
        <v>1648</v>
      </c>
      <c r="F115" s="734"/>
      <c r="G115" s="734"/>
      <c r="H115" s="748">
        <v>0</v>
      </c>
      <c r="I115" s="734">
        <v>4</v>
      </c>
      <c r="J115" s="734">
        <v>88.23</v>
      </c>
      <c r="K115" s="748">
        <v>1</v>
      </c>
      <c r="L115" s="734">
        <v>4</v>
      </c>
      <c r="M115" s="735">
        <v>88.23</v>
      </c>
    </row>
    <row r="116" spans="1:13" ht="14.45" customHeight="1" x14ac:dyDescent="0.2">
      <c r="A116" s="729" t="s">
        <v>610</v>
      </c>
      <c r="B116" s="730" t="s">
        <v>1649</v>
      </c>
      <c r="C116" s="730" t="s">
        <v>1650</v>
      </c>
      <c r="D116" s="730" t="s">
        <v>1073</v>
      </c>
      <c r="E116" s="730" t="s">
        <v>1074</v>
      </c>
      <c r="F116" s="734"/>
      <c r="G116" s="734"/>
      <c r="H116" s="748">
        <v>0</v>
      </c>
      <c r="I116" s="734">
        <v>16</v>
      </c>
      <c r="J116" s="734">
        <v>63592.3</v>
      </c>
      <c r="K116" s="748">
        <v>1</v>
      </c>
      <c r="L116" s="734">
        <v>16</v>
      </c>
      <c r="M116" s="735">
        <v>63592.3</v>
      </c>
    </row>
    <row r="117" spans="1:13" ht="14.45" customHeight="1" x14ac:dyDescent="0.2">
      <c r="A117" s="729" t="s">
        <v>610</v>
      </c>
      <c r="B117" s="730" t="s">
        <v>1651</v>
      </c>
      <c r="C117" s="730" t="s">
        <v>1652</v>
      </c>
      <c r="D117" s="730" t="s">
        <v>1653</v>
      </c>
      <c r="E117" s="730" t="s">
        <v>1654</v>
      </c>
      <c r="F117" s="734"/>
      <c r="G117" s="734"/>
      <c r="H117" s="748">
        <v>0</v>
      </c>
      <c r="I117" s="734">
        <v>1</v>
      </c>
      <c r="J117" s="734">
        <v>91.439999999999984</v>
      </c>
      <c r="K117" s="748">
        <v>1</v>
      </c>
      <c r="L117" s="734">
        <v>1</v>
      </c>
      <c r="M117" s="735">
        <v>91.439999999999984</v>
      </c>
    </row>
    <row r="118" spans="1:13" ht="14.45" customHeight="1" x14ac:dyDescent="0.2">
      <c r="A118" s="729" t="s">
        <v>610</v>
      </c>
      <c r="B118" s="730" t="s">
        <v>1655</v>
      </c>
      <c r="C118" s="730" t="s">
        <v>1656</v>
      </c>
      <c r="D118" s="730" t="s">
        <v>1657</v>
      </c>
      <c r="E118" s="730" t="s">
        <v>1658</v>
      </c>
      <c r="F118" s="734"/>
      <c r="G118" s="734"/>
      <c r="H118" s="748">
        <v>0</v>
      </c>
      <c r="I118" s="734">
        <v>1</v>
      </c>
      <c r="J118" s="734">
        <v>408.41</v>
      </c>
      <c r="K118" s="748">
        <v>1</v>
      </c>
      <c r="L118" s="734">
        <v>1</v>
      </c>
      <c r="M118" s="735">
        <v>408.41</v>
      </c>
    </row>
    <row r="119" spans="1:13" ht="14.45" customHeight="1" x14ac:dyDescent="0.2">
      <c r="A119" s="729" t="s">
        <v>610</v>
      </c>
      <c r="B119" s="730" t="s">
        <v>1550</v>
      </c>
      <c r="C119" s="730" t="s">
        <v>1552</v>
      </c>
      <c r="D119" s="730" t="s">
        <v>967</v>
      </c>
      <c r="E119" s="730" t="s">
        <v>968</v>
      </c>
      <c r="F119" s="734"/>
      <c r="G119" s="734"/>
      <c r="H119" s="748">
        <v>0</v>
      </c>
      <c r="I119" s="734">
        <v>4</v>
      </c>
      <c r="J119" s="734">
        <v>324.39999999999998</v>
      </c>
      <c r="K119" s="748">
        <v>1</v>
      </c>
      <c r="L119" s="734">
        <v>4</v>
      </c>
      <c r="M119" s="735">
        <v>324.39999999999998</v>
      </c>
    </row>
    <row r="120" spans="1:13" ht="14.45" customHeight="1" x14ac:dyDescent="0.2">
      <c r="A120" s="729" t="s">
        <v>610</v>
      </c>
      <c r="B120" s="730" t="s">
        <v>1659</v>
      </c>
      <c r="C120" s="730" t="s">
        <v>1660</v>
      </c>
      <c r="D120" s="730" t="s">
        <v>1227</v>
      </c>
      <c r="E120" s="730" t="s">
        <v>1661</v>
      </c>
      <c r="F120" s="734"/>
      <c r="G120" s="734"/>
      <c r="H120" s="748">
        <v>0</v>
      </c>
      <c r="I120" s="734">
        <v>2</v>
      </c>
      <c r="J120" s="734">
        <v>150.68</v>
      </c>
      <c r="K120" s="748">
        <v>1</v>
      </c>
      <c r="L120" s="734">
        <v>2</v>
      </c>
      <c r="M120" s="735">
        <v>150.68</v>
      </c>
    </row>
    <row r="121" spans="1:13" ht="14.45" customHeight="1" x14ac:dyDescent="0.2">
      <c r="A121" s="729" t="s">
        <v>610</v>
      </c>
      <c r="B121" s="730" t="s">
        <v>1662</v>
      </c>
      <c r="C121" s="730" t="s">
        <v>1663</v>
      </c>
      <c r="D121" s="730" t="s">
        <v>1664</v>
      </c>
      <c r="E121" s="730" t="s">
        <v>1665</v>
      </c>
      <c r="F121" s="734"/>
      <c r="G121" s="734"/>
      <c r="H121" s="748">
        <v>0</v>
      </c>
      <c r="I121" s="734">
        <v>117</v>
      </c>
      <c r="J121" s="734">
        <v>15109.580000000002</v>
      </c>
      <c r="K121" s="748">
        <v>1</v>
      </c>
      <c r="L121" s="734">
        <v>117</v>
      </c>
      <c r="M121" s="735">
        <v>15109.580000000002</v>
      </c>
    </row>
    <row r="122" spans="1:13" ht="14.45" customHeight="1" x14ac:dyDescent="0.2">
      <c r="A122" s="729" t="s">
        <v>610</v>
      </c>
      <c r="B122" s="730" t="s">
        <v>1662</v>
      </c>
      <c r="C122" s="730" t="s">
        <v>1666</v>
      </c>
      <c r="D122" s="730" t="s">
        <v>1248</v>
      </c>
      <c r="E122" s="730" t="s">
        <v>1249</v>
      </c>
      <c r="F122" s="734"/>
      <c r="G122" s="734"/>
      <c r="H122" s="748">
        <v>0</v>
      </c>
      <c r="I122" s="734">
        <v>1</v>
      </c>
      <c r="J122" s="734">
        <v>111.81000000000003</v>
      </c>
      <c r="K122" s="748">
        <v>1</v>
      </c>
      <c r="L122" s="734">
        <v>1</v>
      </c>
      <c r="M122" s="735">
        <v>111.81000000000003</v>
      </c>
    </row>
    <row r="123" spans="1:13" ht="14.45" customHeight="1" x14ac:dyDescent="0.2">
      <c r="A123" s="729" t="s">
        <v>610</v>
      </c>
      <c r="B123" s="730" t="s">
        <v>1662</v>
      </c>
      <c r="C123" s="730" t="s">
        <v>1667</v>
      </c>
      <c r="D123" s="730" t="s">
        <v>1254</v>
      </c>
      <c r="E123" s="730" t="s">
        <v>1668</v>
      </c>
      <c r="F123" s="734"/>
      <c r="G123" s="734"/>
      <c r="H123" s="748">
        <v>0</v>
      </c>
      <c r="I123" s="734">
        <v>3</v>
      </c>
      <c r="J123" s="734">
        <v>289.64999999999998</v>
      </c>
      <c r="K123" s="748">
        <v>1</v>
      </c>
      <c r="L123" s="734">
        <v>3</v>
      </c>
      <c r="M123" s="735">
        <v>289.64999999999998</v>
      </c>
    </row>
    <row r="124" spans="1:13" ht="14.45" customHeight="1" x14ac:dyDescent="0.2">
      <c r="A124" s="729" t="s">
        <v>610</v>
      </c>
      <c r="B124" s="730" t="s">
        <v>1662</v>
      </c>
      <c r="C124" s="730" t="s">
        <v>1669</v>
      </c>
      <c r="D124" s="730" t="s">
        <v>1250</v>
      </c>
      <c r="E124" s="730" t="s">
        <v>1668</v>
      </c>
      <c r="F124" s="734"/>
      <c r="G124" s="734"/>
      <c r="H124" s="748">
        <v>0</v>
      </c>
      <c r="I124" s="734">
        <v>3</v>
      </c>
      <c r="J124" s="734">
        <v>289.64999999999998</v>
      </c>
      <c r="K124" s="748">
        <v>1</v>
      </c>
      <c r="L124" s="734">
        <v>3</v>
      </c>
      <c r="M124" s="735">
        <v>289.64999999999998</v>
      </c>
    </row>
    <row r="125" spans="1:13" ht="14.45" customHeight="1" x14ac:dyDescent="0.2">
      <c r="A125" s="729" t="s">
        <v>610</v>
      </c>
      <c r="B125" s="730" t="s">
        <v>1662</v>
      </c>
      <c r="C125" s="730" t="s">
        <v>1670</v>
      </c>
      <c r="D125" s="730" t="s">
        <v>1671</v>
      </c>
      <c r="E125" s="730" t="s">
        <v>1668</v>
      </c>
      <c r="F125" s="734"/>
      <c r="G125" s="734"/>
      <c r="H125" s="748">
        <v>0</v>
      </c>
      <c r="I125" s="734">
        <v>1</v>
      </c>
      <c r="J125" s="734">
        <v>96.55</v>
      </c>
      <c r="K125" s="748">
        <v>1</v>
      </c>
      <c r="L125" s="734">
        <v>1</v>
      </c>
      <c r="M125" s="735">
        <v>96.55</v>
      </c>
    </row>
    <row r="126" spans="1:13" ht="14.45" customHeight="1" x14ac:dyDescent="0.2">
      <c r="A126" s="729" t="s">
        <v>610</v>
      </c>
      <c r="B126" s="730" t="s">
        <v>1662</v>
      </c>
      <c r="C126" s="730" t="s">
        <v>1672</v>
      </c>
      <c r="D126" s="730" t="s">
        <v>1257</v>
      </c>
      <c r="E126" s="730" t="s">
        <v>1244</v>
      </c>
      <c r="F126" s="734"/>
      <c r="G126" s="734"/>
      <c r="H126" s="748">
        <v>0</v>
      </c>
      <c r="I126" s="734">
        <v>5</v>
      </c>
      <c r="J126" s="734">
        <v>538.55000000000007</v>
      </c>
      <c r="K126" s="748">
        <v>1</v>
      </c>
      <c r="L126" s="734">
        <v>5</v>
      </c>
      <c r="M126" s="735">
        <v>538.55000000000007</v>
      </c>
    </row>
    <row r="127" spans="1:13" ht="14.45" customHeight="1" x14ac:dyDescent="0.2">
      <c r="A127" s="729" t="s">
        <v>610</v>
      </c>
      <c r="B127" s="730" t="s">
        <v>1662</v>
      </c>
      <c r="C127" s="730" t="s">
        <v>1673</v>
      </c>
      <c r="D127" s="730" t="s">
        <v>1256</v>
      </c>
      <c r="E127" s="730" t="s">
        <v>1244</v>
      </c>
      <c r="F127" s="734"/>
      <c r="G127" s="734"/>
      <c r="H127" s="748">
        <v>0</v>
      </c>
      <c r="I127" s="734">
        <v>2</v>
      </c>
      <c r="J127" s="734">
        <v>282.84000000000003</v>
      </c>
      <c r="K127" s="748">
        <v>1</v>
      </c>
      <c r="L127" s="734">
        <v>2</v>
      </c>
      <c r="M127" s="735">
        <v>282.84000000000003</v>
      </c>
    </row>
    <row r="128" spans="1:13" ht="14.45" customHeight="1" x14ac:dyDescent="0.2">
      <c r="A128" s="729" t="s">
        <v>610</v>
      </c>
      <c r="B128" s="730" t="s">
        <v>1662</v>
      </c>
      <c r="C128" s="730" t="s">
        <v>1674</v>
      </c>
      <c r="D128" s="730" t="s">
        <v>1255</v>
      </c>
      <c r="E128" s="730" t="s">
        <v>1244</v>
      </c>
      <c r="F128" s="734"/>
      <c r="G128" s="734"/>
      <c r="H128" s="748">
        <v>0</v>
      </c>
      <c r="I128" s="734">
        <v>3</v>
      </c>
      <c r="J128" s="734">
        <v>424.25999999999988</v>
      </c>
      <c r="K128" s="748">
        <v>1</v>
      </c>
      <c r="L128" s="734">
        <v>3</v>
      </c>
      <c r="M128" s="735">
        <v>424.25999999999988</v>
      </c>
    </row>
    <row r="129" spans="1:13" ht="14.45" customHeight="1" x14ac:dyDescent="0.2">
      <c r="A129" s="729" t="s">
        <v>613</v>
      </c>
      <c r="B129" s="730" t="s">
        <v>1450</v>
      </c>
      <c r="C129" s="730" t="s">
        <v>1451</v>
      </c>
      <c r="D129" s="730" t="s">
        <v>1155</v>
      </c>
      <c r="E129" s="730" t="s">
        <v>1452</v>
      </c>
      <c r="F129" s="734"/>
      <c r="G129" s="734"/>
      <c r="H129" s="748">
        <v>0</v>
      </c>
      <c r="I129" s="734">
        <v>90</v>
      </c>
      <c r="J129" s="734">
        <v>10421.679999999998</v>
      </c>
      <c r="K129" s="748">
        <v>1</v>
      </c>
      <c r="L129" s="734">
        <v>90</v>
      </c>
      <c r="M129" s="735">
        <v>10421.679999999998</v>
      </c>
    </row>
    <row r="130" spans="1:13" ht="14.45" customHeight="1" x14ac:dyDescent="0.2">
      <c r="A130" s="729" t="s">
        <v>613</v>
      </c>
      <c r="B130" s="730" t="s">
        <v>1457</v>
      </c>
      <c r="C130" s="730" t="s">
        <v>1573</v>
      </c>
      <c r="D130" s="730" t="s">
        <v>1095</v>
      </c>
      <c r="E130" s="730" t="s">
        <v>1096</v>
      </c>
      <c r="F130" s="734"/>
      <c r="G130" s="734"/>
      <c r="H130" s="748">
        <v>0</v>
      </c>
      <c r="I130" s="734">
        <v>1</v>
      </c>
      <c r="J130" s="734">
        <v>40.39</v>
      </c>
      <c r="K130" s="748">
        <v>1</v>
      </c>
      <c r="L130" s="734">
        <v>1</v>
      </c>
      <c r="M130" s="735">
        <v>40.39</v>
      </c>
    </row>
    <row r="131" spans="1:13" ht="14.45" customHeight="1" x14ac:dyDescent="0.2">
      <c r="A131" s="729" t="s">
        <v>613</v>
      </c>
      <c r="B131" s="730" t="s">
        <v>1491</v>
      </c>
      <c r="C131" s="730" t="s">
        <v>1675</v>
      </c>
      <c r="D131" s="730" t="s">
        <v>932</v>
      </c>
      <c r="E131" s="730" t="s">
        <v>1676</v>
      </c>
      <c r="F131" s="734"/>
      <c r="G131" s="734"/>
      <c r="H131" s="748">
        <v>0</v>
      </c>
      <c r="I131" s="734">
        <v>3</v>
      </c>
      <c r="J131" s="734">
        <v>510.83999999999975</v>
      </c>
      <c r="K131" s="748">
        <v>1</v>
      </c>
      <c r="L131" s="734">
        <v>3</v>
      </c>
      <c r="M131" s="735">
        <v>510.83999999999975</v>
      </c>
    </row>
    <row r="132" spans="1:13" ht="14.45" customHeight="1" x14ac:dyDescent="0.2">
      <c r="A132" s="729" t="s">
        <v>613</v>
      </c>
      <c r="B132" s="730" t="s">
        <v>1623</v>
      </c>
      <c r="C132" s="730" t="s">
        <v>1624</v>
      </c>
      <c r="D132" s="730" t="s">
        <v>1177</v>
      </c>
      <c r="E132" s="730" t="s">
        <v>1178</v>
      </c>
      <c r="F132" s="734"/>
      <c r="G132" s="734"/>
      <c r="H132" s="748">
        <v>0</v>
      </c>
      <c r="I132" s="734">
        <v>36</v>
      </c>
      <c r="J132" s="734">
        <v>17820.000035131645</v>
      </c>
      <c r="K132" s="748">
        <v>1</v>
      </c>
      <c r="L132" s="734">
        <v>36</v>
      </c>
      <c r="M132" s="735">
        <v>17820.000035131645</v>
      </c>
    </row>
    <row r="133" spans="1:13" ht="14.45" customHeight="1" x14ac:dyDescent="0.2">
      <c r="A133" s="729" t="s">
        <v>613</v>
      </c>
      <c r="B133" s="730" t="s">
        <v>1677</v>
      </c>
      <c r="C133" s="730" t="s">
        <v>1678</v>
      </c>
      <c r="D133" s="730" t="s">
        <v>1679</v>
      </c>
      <c r="E133" s="730" t="s">
        <v>1680</v>
      </c>
      <c r="F133" s="734"/>
      <c r="G133" s="734"/>
      <c r="H133" s="748">
        <v>0</v>
      </c>
      <c r="I133" s="734">
        <v>2</v>
      </c>
      <c r="J133" s="734">
        <v>24393.600000000002</v>
      </c>
      <c r="K133" s="748">
        <v>1</v>
      </c>
      <c r="L133" s="734">
        <v>2</v>
      </c>
      <c r="M133" s="735">
        <v>24393.600000000002</v>
      </c>
    </row>
    <row r="134" spans="1:13" ht="14.45" customHeight="1" x14ac:dyDescent="0.2">
      <c r="A134" s="729" t="s">
        <v>613</v>
      </c>
      <c r="B134" s="730" t="s">
        <v>1519</v>
      </c>
      <c r="C134" s="730" t="s">
        <v>1520</v>
      </c>
      <c r="D134" s="730" t="s">
        <v>1521</v>
      </c>
      <c r="E134" s="730" t="s">
        <v>1522</v>
      </c>
      <c r="F134" s="734"/>
      <c r="G134" s="734"/>
      <c r="H134" s="748">
        <v>0</v>
      </c>
      <c r="I134" s="734">
        <v>35</v>
      </c>
      <c r="J134" s="734">
        <v>2302.3000000000002</v>
      </c>
      <c r="K134" s="748">
        <v>1</v>
      </c>
      <c r="L134" s="734">
        <v>35</v>
      </c>
      <c r="M134" s="735">
        <v>2302.3000000000002</v>
      </c>
    </row>
    <row r="135" spans="1:13" ht="14.45" customHeight="1" x14ac:dyDescent="0.2">
      <c r="A135" s="729" t="s">
        <v>613</v>
      </c>
      <c r="B135" s="730" t="s">
        <v>1519</v>
      </c>
      <c r="C135" s="730" t="s">
        <v>1627</v>
      </c>
      <c r="D135" s="730" t="s">
        <v>1521</v>
      </c>
      <c r="E135" s="730" t="s">
        <v>1628</v>
      </c>
      <c r="F135" s="734"/>
      <c r="G135" s="734"/>
      <c r="H135" s="748">
        <v>0</v>
      </c>
      <c r="I135" s="734">
        <v>3</v>
      </c>
      <c r="J135" s="734">
        <v>1171.5</v>
      </c>
      <c r="K135" s="748">
        <v>1</v>
      </c>
      <c r="L135" s="734">
        <v>3</v>
      </c>
      <c r="M135" s="735">
        <v>1171.5</v>
      </c>
    </row>
    <row r="136" spans="1:13" ht="14.45" customHeight="1" x14ac:dyDescent="0.2">
      <c r="A136" s="729" t="s">
        <v>613</v>
      </c>
      <c r="B136" s="730" t="s">
        <v>1519</v>
      </c>
      <c r="C136" s="730" t="s">
        <v>1629</v>
      </c>
      <c r="D136" s="730" t="s">
        <v>1521</v>
      </c>
      <c r="E136" s="730" t="s">
        <v>1630</v>
      </c>
      <c r="F136" s="734"/>
      <c r="G136" s="734"/>
      <c r="H136" s="748">
        <v>0</v>
      </c>
      <c r="I136" s="734">
        <v>4</v>
      </c>
      <c r="J136" s="734">
        <v>2508</v>
      </c>
      <c r="K136" s="748">
        <v>1</v>
      </c>
      <c r="L136" s="734">
        <v>4</v>
      </c>
      <c r="M136" s="735">
        <v>2508</v>
      </c>
    </row>
    <row r="137" spans="1:13" ht="14.45" customHeight="1" x14ac:dyDescent="0.2">
      <c r="A137" s="729" t="s">
        <v>613</v>
      </c>
      <c r="B137" s="730" t="s">
        <v>1538</v>
      </c>
      <c r="C137" s="730" t="s">
        <v>1542</v>
      </c>
      <c r="D137" s="730" t="s">
        <v>1540</v>
      </c>
      <c r="E137" s="730" t="s">
        <v>1543</v>
      </c>
      <c r="F137" s="734"/>
      <c r="G137" s="734"/>
      <c r="H137" s="748">
        <v>0</v>
      </c>
      <c r="I137" s="734">
        <v>4</v>
      </c>
      <c r="J137" s="734">
        <v>269.83999999999997</v>
      </c>
      <c r="K137" s="748">
        <v>1</v>
      </c>
      <c r="L137" s="734">
        <v>4</v>
      </c>
      <c r="M137" s="735">
        <v>269.83999999999997</v>
      </c>
    </row>
    <row r="138" spans="1:13" ht="14.45" customHeight="1" thickBot="1" x14ac:dyDescent="0.25">
      <c r="A138" s="736" t="s">
        <v>613</v>
      </c>
      <c r="B138" s="737" t="s">
        <v>1538</v>
      </c>
      <c r="C138" s="737" t="s">
        <v>1645</v>
      </c>
      <c r="D138" s="737" t="s">
        <v>1540</v>
      </c>
      <c r="E138" s="737" t="s">
        <v>1646</v>
      </c>
      <c r="F138" s="741"/>
      <c r="G138" s="741"/>
      <c r="H138" s="749">
        <v>0</v>
      </c>
      <c r="I138" s="741">
        <v>4</v>
      </c>
      <c r="J138" s="741">
        <v>1120.7600030928711</v>
      </c>
      <c r="K138" s="749">
        <v>1</v>
      </c>
      <c r="L138" s="741">
        <v>4</v>
      </c>
      <c r="M138" s="742">
        <v>1120.7600030928711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54E658E6-5DB6-4CB3-ACE3-F57E68AFB94D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1523</v>
      </c>
      <c r="C3" s="395">
        <f>SUM(C6:C1048576)</f>
        <v>518</v>
      </c>
      <c r="D3" s="395">
        <f>SUM(D6:D1048576)</f>
        <v>309</v>
      </c>
      <c r="E3" s="396">
        <f>SUM(E6:E1048576)</f>
        <v>0</v>
      </c>
      <c r="F3" s="393">
        <f>IF(SUM($B3:$E3)=0,"",B3/SUM($B3:$E3))</f>
        <v>0.64808510638297867</v>
      </c>
      <c r="G3" s="391">
        <f t="shared" ref="G3:I3" si="0">IF(SUM($B3:$E3)=0,"",C3/SUM($B3:$E3))</f>
        <v>0.22042553191489361</v>
      </c>
      <c r="H3" s="391">
        <f t="shared" si="0"/>
        <v>0.13148936170212766</v>
      </c>
      <c r="I3" s="392">
        <f t="shared" si="0"/>
        <v>0</v>
      </c>
      <c r="J3" s="395">
        <f>SUM(J6:J1048576)</f>
        <v>162</v>
      </c>
      <c r="K3" s="395">
        <f>SUM(K6:K1048576)</f>
        <v>259</v>
      </c>
      <c r="L3" s="395">
        <f>SUM(L6:L1048576)</f>
        <v>309</v>
      </c>
      <c r="M3" s="396">
        <f>SUM(M6:M1048576)</f>
        <v>0</v>
      </c>
      <c r="N3" s="393">
        <f>IF(SUM($J3:$M3)=0,"",J3/SUM($J3:$M3))</f>
        <v>0.22191780821917809</v>
      </c>
      <c r="O3" s="391">
        <f t="shared" ref="O3:Q3" si="1">IF(SUM($J3:$M3)=0,"",K3/SUM($J3:$M3))</f>
        <v>0.35479452054794519</v>
      </c>
      <c r="P3" s="391">
        <f t="shared" si="1"/>
        <v>0.42328767123287669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1682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1354</v>
      </c>
      <c r="B7" s="780">
        <v>239</v>
      </c>
      <c r="C7" s="734">
        <v>316</v>
      </c>
      <c r="D7" s="734">
        <v>135</v>
      </c>
      <c r="E7" s="735"/>
      <c r="F7" s="777">
        <v>0.34637681159420292</v>
      </c>
      <c r="G7" s="748">
        <v>0.45797101449275363</v>
      </c>
      <c r="H7" s="748">
        <v>0.19565217391304349</v>
      </c>
      <c r="I7" s="783">
        <v>0</v>
      </c>
      <c r="J7" s="780">
        <v>44</v>
      </c>
      <c r="K7" s="734">
        <v>159</v>
      </c>
      <c r="L7" s="734">
        <v>135</v>
      </c>
      <c r="M7" s="735"/>
      <c r="N7" s="777">
        <v>0.13017751479289941</v>
      </c>
      <c r="O7" s="748">
        <v>0.47041420118343197</v>
      </c>
      <c r="P7" s="748">
        <v>0.39940828402366862</v>
      </c>
      <c r="Q7" s="771">
        <v>0</v>
      </c>
    </row>
    <row r="8" spans="1:17" ht="14.45" customHeight="1" x14ac:dyDescent="0.2">
      <c r="A8" s="774" t="s">
        <v>1357</v>
      </c>
      <c r="B8" s="780">
        <v>9</v>
      </c>
      <c r="C8" s="734"/>
      <c r="D8" s="734"/>
      <c r="E8" s="735"/>
      <c r="F8" s="777">
        <v>1</v>
      </c>
      <c r="G8" s="748">
        <v>0</v>
      </c>
      <c r="H8" s="748">
        <v>0</v>
      </c>
      <c r="I8" s="783">
        <v>0</v>
      </c>
      <c r="J8" s="780">
        <v>4</v>
      </c>
      <c r="K8" s="734"/>
      <c r="L8" s="734"/>
      <c r="M8" s="735"/>
      <c r="N8" s="777">
        <v>1</v>
      </c>
      <c r="O8" s="748">
        <v>0</v>
      </c>
      <c r="P8" s="748">
        <v>0</v>
      </c>
      <c r="Q8" s="771">
        <v>0</v>
      </c>
    </row>
    <row r="9" spans="1:17" ht="14.45" customHeight="1" x14ac:dyDescent="0.2">
      <c r="A9" s="774" t="s">
        <v>1355</v>
      </c>
      <c r="B9" s="780">
        <v>900</v>
      </c>
      <c r="C9" s="734">
        <v>181</v>
      </c>
      <c r="D9" s="734">
        <v>174</v>
      </c>
      <c r="E9" s="735"/>
      <c r="F9" s="777">
        <v>0.71713147410358569</v>
      </c>
      <c r="G9" s="748">
        <v>0.14422310756972112</v>
      </c>
      <c r="H9" s="748">
        <v>0.13864541832669322</v>
      </c>
      <c r="I9" s="783">
        <v>0</v>
      </c>
      <c r="J9" s="780">
        <v>48</v>
      </c>
      <c r="K9" s="734">
        <v>81</v>
      </c>
      <c r="L9" s="734">
        <v>174</v>
      </c>
      <c r="M9" s="735"/>
      <c r="N9" s="777">
        <v>0.15841584158415842</v>
      </c>
      <c r="O9" s="748">
        <v>0.26732673267326734</v>
      </c>
      <c r="P9" s="748">
        <v>0.57425742574257421</v>
      </c>
      <c r="Q9" s="771">
        <v>0</v>
      </c>
    </row>
    <row r="10" spans="1:17" ht="14.45" customHeight="1" x14ac:dyDescent="0.2">
      <c r="A10" s="774" t="s">
        <v>1356</v>
      </c>
      <c r="B10" s="780">
        <v>350</v>
      </c>
      <c r="C10" s="734">
        <v>21</v>
      </c>
      <c r="D10" s="734"/>
      <c r="E10" s="735"/>
      <c r="F10" s="777">
        <v>0.94339622641509435</v>
      </c>
      <c r="G10" s="748">
        <v>5.6603773584905662E-2</v>
      </c>
      <c r="H10" s="748">
        <v>0</v>
      </c>
      <c r="I10" s="783">
        <v>0</v>
      </c>
      <c r="J10" s="780">
        <v>62</v>
      </c>
      <c r="K10" s="734">
        <v>19</v>
      </c>
      <c r="L10" s="734"/>
      <c r="M10" s="735"/>
      <c r="N10" s="777">
        <v>0.76543209876543206</v>
      </c>
      <c r="O10" s="748">
        <v>0.23456790123456789</v>
      </c>
      <c r="P10" s="748">
        <v>0</v>
      </c>
      <c r="Q10" s="771">
        <v>0</v>
      </c>
    </row>
    <row r="11" spans="1:17" ht="14.45" customHeight="1" thickBot="1" x14ac:dyDescent="0.25">
      <c r="A11" s="775" t="s">
        <v>1683</v>
      </c>
      <c r="B11" s="781">
        <v>25</v>
      </c>
      <c r="C11" s="741"/>
      <c r="D11" s="741"/>
      <c r="E11" s="742"/>
      <c r="F11" s="778">
        <v>1</v>
      </c>
      <c r="G11" s="749">
        <v>0</v>
      </c>
      <c r="H11" s="749">
        <v>0</v>
      </c>
      <c r="I11" s="784">
        <v>0</v>
      </c>
      <c r="J11" s="781">
        <v>4</v>
      </c>
      <c r="K11" s="741"/>
      <c r="L11" s="741"/>
      <c r="M11" s="742"/>
      <c r="N11" s="778">
        <v>1</v>
      </c>
      <c r="O11" s="749">
        <v>0</v>
      </c>
      <c r="P11" s="749">
        <v>0</v>
      </c>
      <c r="Q11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6834D80D-74AA-4B32-83E7-ED61F3344C4F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50</v>
      </c>
      <c r="B5" s="712" t="s">
        <v>1684</v>
      </c>
      <c r="C5" s="715">
        <v>435165.44999999995</v>
      </c>
      <c r="D5" s="715">
        <v>855</v>
      </c>
      <c r="E5" s="715">
        <v>194678.19</v>
      </c>
      <c r="F5" s="785">
        <v>0.44736591565346012</v>
      </c>
      <c r="G5" s="715">
        <v>453</v>
      </c>
      <c r="H5" s="785">
        <v>0.52982456140350875</v>
      </c>
      <c r="I5" s="715">
        <v>240487.25999999992</v>
      </c>
      <c r="J5" s="785">
        <v>0.55263408434653982</v>
      </c>
      <c r="K5" s="715">
        <v>402</v>
      </c>
      <c r="L5" s="785">
        <v>0.47017543859649125</v>
      </c>
      <c r="M5" s="715" t="s">
        <v>73</v>
      </c>
      <c r="N5" s="270"/>
    </row>
    <row r="6" spans="1:14" ht="14.45" customHeight="1" x14ac:dyDescent="0.2">
      <c r="A6" s="711">
        <v>50</v>
      </c>
      <c r="B6" s="712" t="s">
        <v>1685</v>
      </c>
      <c r="C6" s="715">
        <v>386219.69999999995</v>
      </c>
      <c r="D6" s="715">
        <v>652</v>
      </c>
      <c r="E6" s="715">
        <v>146278.66</v>
      </c>
      <c r="F6" s="785">
        <v>0.37874468858010096</v>
      </c>
      <c r="G6" s="715">
        <v>256</v>
      </c>
      <c r="H6" s="785">
        <v>0.39263803680981596</v>
      </c>
      <c r="I6" s="715">
        <v>239941.03999999992</v>
      </c>
      <c r="J6" s="785">
        <v>0.62125531141989898</v>
      </c>
      <c r="K6" s="715">
        <v>396</v>
      </c>
      <c r="L6" s="785">
        <v>0.6073619631901841</v>
      </c>
      <c r="M6" s="715" t="s">
        <v>1</v>
      </c>
      <c r="N6" s="270"/>
    </row>
    <row r="7" spans="1:14" ht="14.45" customHeight="1" x14ac:dyDescent="0.2">
      <c r="A7" s="711">
        <v>50</v>
      </c>
      <c r="B7" s="712" t="s">
        <v>1686</v>
      </c>
      <c r="C7" s="715">
        <v>0</v>
      </c>
      <c r="D7" s="715">
        <v>4</v>
      </c>
      <c r="E7" s="715" t="s">
        <v>329</v>
      </c>
      <c r="F7" s="785" t="s">
        <v>329</v>
      </c>
      <c r="G7" s="715" t="s">
        <v>329</v>
      </c>
      <c r="H7" s="785">
        <v>0</v>
      </c>
      <c r="I7" s="715">
        <v>0</v>
      </c>
      <c r="J7" s="785" t="s">
        <v>329</v>
      </c>
      <c r="K7" s="715">
        <v>4</v>
      </c>
      <c r="L7" s="785">
        <v>1</v>
      </c>
      <c r="M7" s="715" t="s">
        <v>1</v>
      </c>
      <c r="N7" s="270"/>
    </row>
    <row r="8" spans="1:14" ht="14.45" customHeight="1" x14ac:dyDescent="0.2">
      <c r="A8" s="711">
        <v>50</v>
      </c>
      <c r="B8" s="712" t="s">
        <v>1687</v>
      </c>
      <c r="C8" s="715">
        <v>48945.749999999993</v>
      </c>
      <c r="D8" s="715">
        <v>199</v>
      </c>
      <c r="E8" s="715">
        <v>48399.529999999992</v>
      </c>
      <c r="F8" s="785">
        <v>0.98884029767650916</v>
      </c>
      <c r="G8" s="715">
        <v>197</v>
      </c>
      <c r="H8" s="785">
        <v>0.98994974874371855</v>
      </c>
      <c r="I8" s="715">
        <v>546.22</v>
      </c>
      <c r="J8" s="785">
        <v>1.1159702323490806E-2</v>
      </c>
      <c r="K8" s="715">
        <v>2</v>
      </c>
      <c r="L8" s="785">
        <v>1.0050251256281407E-2</v>
      </c>
      <c r="M8" s="715" t="s">
        <v>1</v>
      </c>
      <c r="N8" s="270"/>
    </row>
    <row r="9" spans="1:14" ht="14.45" customHeight="1" x14ac:dyDescent="0.2">
      <c r="A9" s="711" t="s">
        <v>587</v>
      </c>
      <c r="B9" s="712" t="s">
        <v>3</v>
      </c>
      <c r="C9" s="715">
        <v>435165.44999999995</v>
      </c>
      <c r="D9" s="715">
        <v>855</v>
      </c>
      <c r="E9" s="715">
        <v>194678.19</v>
      </c>
      <c r="F9" s="785">
        <v>0.44736591565346012</v>
      </c>
      <c r="G9" s="715">
        <v>453</v>
      </c>
      <c r="H9" s="785">
        <v>0.52982456140350875</v>
      </c>
      <c r="I9" s="715">
        <v>240487.25999999992</v>
      </c>
      <c r="J9" s="785">
        <v>0.55263408434653982</v>
      </c>
      <c r="K9" s="715">
        <v>402</v>
      </c>
      <c r="L9" s="785">
        <v>0.47017543859649125</v>
      </c>
      <c r="M9" s="715" t="s">
        <v>589</v>
      </c>
      <c r="N9" s="270"/>
    </row>
    <row r="11" spans="1:14" ht="14.45" customHeight="1" x14ac:dyDescent="0.2">
      <c r="A11" s="711">
        <v>50</v>
      </c>
      <c r="B11" s="712" t="s">
        <v>1684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1688</v>
      </c>
      <c r="B12" s="712" t="s">
        <v>1685</v>
      </c>
      <c r="C12" s="715">
        <v>27.37</v>
      </c>
      <c r="D12" s="715">
        <v>2</v>
      </c>
      <c r="E12" s="715" t="s">
        <v>329</v>
      </c>
      <c r="F12" s="785">
        <v>0</v>
      </c>
      <c r="G12" s="715" t="s">
        <v>329</v>
      </c>
      <c r="H12" s="785">
        <v>0</v>
      </c>
      <c r="I12" s="715">
        <v>27.37</v>
      </c>
      <c r="J12" s="785">
        <v>1</v>
      </c>
      <c r="K12" s="715">
        <v>2</v>
      </c>
      <c r="L12" s="785">
        <v>1</v>
      </c>
      <c r="M12" s="715" t="s">
        <v>1</v>
      </c>
      <c r="N12" s="270"/>
    </row>
    <row r="13" spans="1:14" ht="14.45" customHeight="1" x14ac:dyDescent="0.2">
      <c r="A13" s="711" t="s">
        <v>1688</v>
      </c>
      <c r="B13" s="712" t="s">
        <v>1689</v>
      </c>
      <c r="C13" s="715">
        <v>27.37</v>
      </c>
      <c r="D13" s="715">
        <v>2</v>
      </c>
      <c r="E13" s="715" t="s">
        <v>329</v>
      </c>
      <c r="F13" s="785">
        <v>0</v>
      </c>
      <c r="G13" s="715" t="s">
        <v>329</v>
      </c>
      <c r="H13" s="785">
        <v>0</v>
      </c>
      <c r="I13" s="715">
        <v>27.37</v>
      </c>
      <c r="J13" s="785">
        <v>1</v>
      </c>
      <c r="K13" s="715">
        <v>2</v>
      </c>
      <c r="L13" s="785">
        <v>1</v>
      </c>
      <c r="M13" s="715" t="s">
        <v>605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602</v>
      </c>
      <c r="N14" s="270"/>
    </row>
    <row r="15" spans="1:14" ht="14.45" customHeight="1" x14ac:dyDescent="0.2">
      <c r="A15" s="711" t="s">
        <v>1690</v>
      </c>
      <c r="B15" s="712" t="s">
        <v>1685</v>
      </c>
      <c r="C15" s="715">
        <v>386192.3299999999</v>
      </c>
      <c r="D15" s="715">
        <v>650</v>
      </c>
      <c r="E15" s="715">
        <v>146278.66</v>
      </c>
      <c r="F15" s="785">
        <v>0.37877153075515518</v>
      </c>
      <c r="G15" s="715">
        <v>256</v>
      </c>
      <c r="H15" s="785">
        <v>0.39384615384615385</v>
      </c>
      <c r="I15" s="715">
        <v>239913.6699999999</v>
      </c>
      <c r="J15" s="785">
        <v>0.62122846924484476</v>
      </c>
      <c r="K15" s="715">
        <v>394</v>
      </c>
      <c r="L15" s="785">
        <v>0.60615384615384615</v>
      </c>
      <c r="M15" s="715" t="s">
        <v>1</v>
      </c>
      <c r="N15" s="270"/>
    </row>
    <row r="16" spans="1:14" ht="14.45" customHeight="1" x14ac:dyDescent="0.2">
      <c r="A16" s="711" t="s">
        <v>1690</v>
      </c>
      <c r="B16" s="712" t="s">
        <v>1686</v>
      </c>
      <c r="C16" s="715">
        <v>0</v>
      </c>
      <c r="D16" s="715">
        <v>4</v>
      </c>
      <c r="E16" s="715" t="s">
        <v>329</v>
      </c>
      <c r="F16" s="785" t="s">
        <v>329</v>
      </c>
      <c r="G16" s="715" t="s">
        <v>329</v>
      </c>
      <c r="H16" s="785">
        <v>0</v>
      </c>
      <c r="I16" s="715">
        <v>0</v>
      </c>
      <c r="J16" s="785" t="s">
        <v>329</v>
      </c>
      <c r="K16" s="715">
        <v>4</v>
      </c>
      <c r="L16" s="785">
        <v>1</v>
      </c>
      <c r="M16" s="715" t="s">
        <v>1</v>
      </c>
      <c r="N16" s="270"/>
    </row>
    <row r="17" spans="1:14" ht="14.45" customHeight="1" x14ac:dyDescent="0.2">
      <c r="A17" s="711" t="s">
        <v>1690</v>
      </c>
      <c r="B17" s="712" t="s">
        <v>1687</v>
      </c>
      <c r="C17" s="715">
        <v>48945.749999999993</v>
      </c>
      <c r="D17" s="715">
        <v>199</v>
      </c>
      <c r="E17" s="715">
        <v>48399.529999999992</v>
      </c>
      <c r="F17" s="785">
        <v>0.98884029767650916</v>
      </c>
      <c r="G17" s="715">
        <v>197</v>
      </c>
      <c r="H17" s="785">
        <v>0.98994974874371855</v>
      </c>
      <c r="I17" s="715">
        <v>546.22</v>
      </c>
      <c r="J17" s="785">
        <v>1.1159702323490806E-2</v>
      </c>
      <c r="K17" s="715">
        <v>2</v>
      </c>
      <c r="L17" s="785">
        <v>1.0050251256281407E-2</v>
      </c>
      <c r="M17" s="715" t="s">
        <v>1</v>
      </c>
      <c r="N17" s="270"/>
    </row>
    <row r="18" spans="1:14" ht="14.45" customHeight="1" x14ac:dyDescent="0.2">
      <c r="A18" s="711" t="s">
        <v>1690</v>
      </c>
      <c r="B18" s="712" t="s">
        <v>1691</v>
      </c>
      <c r="C18" s="715">
        <v>435138.0799999999</v>
      </c>
      <c r="D18" s="715">
        <v>853</v>
      </c>
      <c r="E18" s="715">
        <v>194678.19</v>
      </c>
      <c r="F18" s="785">
        <v>0.44739405477911759</v>
      </c>
      <c r="G18" s="715">
        <v>453</v>
      </c>
      <c r="H18" s="785">
        <v>0.53106682297772567</v>
      </c>
      <c r="I18" s="715">
        <v>240459.8899999999</v>
      </c>
      <c r="J18" s="785">
        <v>0.55260594522088247</v>
      </c>
      <c r="K18" s="715">
        <v>400</v>
      </c>
      <c r="L18" s="785">
        <v>0.46893317702227433</v>
      </c>
      <c r="M18" s="715" t="s">
        <v>605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602</v>
      </c>
      <c r="N19" s="270"/>
    </row>
    <row r="20" spans="1:14" ht="14.45" customHeight="1" x14ac:dyDescent="0.2">
      <c r="A20" s="711" t="s">
        <v>587</v>
      </c>
      <c r="B20" s="712" t="s">
        <v>1692</v>
      </c>
      <c r="C20" s="715">
        <v>435165.4499999999</v>
      </c>
      <c r="D20" s="715">
        <v>855</v>
      </c>
      <c r="E20" s="715">
        <v>194678.19</v>
      </c>
      <c r="F20" s="785">
        <v>0.44736591565346018</v>
      </c>
      <c r="G20" s="715">
        <v>453</v>
      </c>
      <c r="H20" s="785">
        <v>0.52982456140350875</v>
      </c>
      <c r="I20" s="715">
        <v>240487.25999999989</v>
      </c>
      <c r="J20" s="785">
        <v>0.55263408434653982</v>
      </c>
      <c r="K20" s="715">
        <v>402</v>
      </c>
      <c r="L20" s="785">
        <v>0.47017543859649125</v>
      </c>
      <c r="M20" s="715" t="s">
        <v>589</v>
      </c>
      <c r="N20" s="270"/>
    </row>
    <row r="21" spans="1:14" ht="14.45" customHeight="1" x14ac:dyDescent="0.2">
      <c r="A21" s="786" t="s">
        <v>295</v>
      </c>
    </row>
    <row r="22" spans="1:14" ht="14.45" customHeight="1" x14ac:dyDescent="0.2">
      <c r="A22" s="787" t="s">
        <v>1693</v>
      </c>
    </row>
    <row r="23" spans="1:14" ht="14.45" customHeight="1" x14ac:dyDescent="0.2">
      <c r="A23" s="786" t="s">
        <v>1694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 xr:uid="{DAF545D4-FC9B-4457-B803-792AB87924B8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1695</v>
      </c>
      <c r="B5" s="779">
        <v>2526.14</v>
      </c>
      <c r="C5" s="723">
        <v>1</v>
      </c>
      <c r="D5" s="792">
        <v>12</v>
      </c>
      <c r="E5" s="795" t="s">
        <v>1695</v>
      </c>
      <c r="F5" s="779">
        <v>79.099999999999994</v>
      </c>
      <c r="G5" s="747">
        <v>3.1312595501436974E-2</v>
      </c>
      <c r="H5" s="727">
        <v>1</v>
      </c>
      <c r="I5" s="770">
        <v>8.3333333333333329E-2</v>
      </c>
      <c r="J5" s="798">
        <v>2447.04</v>
      </c>
      <c r="K5" s="747">
        <v>0.96868740449856305</v>
      </c>
      <c r="L5" s="727">
        <v>11</v>
      </c>
      <c r="M5" s="770">
        <v>0.91666666666666663</v>
      </c>
    </row>
    <row r="6" spans="1:13" ht="14.45" customHeight="1" x14ac:dyDescent="0.2">
      <c r="A6" s="789" t="s">
        <v>1696</v>
      </c>
      <c r="B6" s="780">
        <v>13848.189999999999</v>
      </c>
      <c r="C6" s="730">
        <v>1</v>
      </c>
      <c r="D6" s="793">
        <v>14</v>
      </c>
      <c r="E6" s="796" t="s">
        <v>1696</v>
      </c>
      <c r="F6" s="780">
        <v>5903.95</v>
      </c>
      <c r="G6" s="748">
        <v>0.42633369415064354</v>
      </c>
      <c r="H6" s="734">
        <v>3</v>
      </c>
      <c r="I6" s="771">
        <v>0.21428571428571427</v>
      </c>
      <c r="J6" s="799">
        <v>7944.24</v>
      </c>
      <c r="K6" s="748">
        <v>0.57366630584935652</v>
      </c>
      <c r="L6" s="734">
        <v>11</v>
      </c>
      <c r="M6" s="771">
        <v>0.7857142857142857</v>
      </c>
    </row>
    <row r="7" spans="1:13" ht="14.45" customHeight="1" x14ac:dyDescent="0.2">
      <c r="A7" s="789" t="s">
        <v>1697</v>
      </c>
      <c r="B7" s="780">
        <v>931.6</v>
      </c>
      <c r="C7" s="730">
        <v>1</v>
      </c>
      <c r="D7" s="793">
        <v>2</v>
      </c>
      <c r="E7" s="796" t="s">
        <v>1697</v>
      </c>
      <c r="F7" s="780">
        <v>931.6</v>
      </c>
      <c r="G7" s="748">
        <v>1</v>
      </c>
      <c r="H7" s="734">
        <v>2</v>
      </c>
      <c r="I7" s="771">
        <v>1</v>
      </c>
      <c r="J7" s="799"/>
      <c r="K7" s="748">
        <v>0</v>
      </c>
      <c r="L7" s="734"/>
      <c r="M7" s="771">
        <v>0</v>
      </c>
    </row>
    <row r="8" spans="1:13" ht="14.45" customHeight="1" x14ac:dyDescent="0.2">
      <c r="A8" s="789" t="s">
        <v>1698</v>
      </c>
      <c r="B8" s="780">
        <v>67289.81</v>
      </c>
      <c r="C8" s="730">
        <v>1</v>
      </c>
      <c r="D8" s="793">
        <v>110</v>
      </c>
      <c r="E8" s="796" t="s">
        <v>1698</v>
      </c>
      <c r="F8" s="780">
        <v>35901.32</v>
      </c>
      <c r="G8" s="748">
        <v>0.53353278899137924</v>
      </c>
      <c r="H8" s="734">
        <v>71</v>
      </c>
      <c r="I8" s="771">
        <v>0.6454545454545455</v>
      </c>
      <c r="J8" s="799">
        <v>31388.489999999994</v>
      </c>
      <c r="K8" s="748">
        <v>0.46646721100862071</v>
      </c>
      <c r="L8" s="734">
        <v>39</v>
      </c>
      <c r="M8" s="771">
        <v>0.35454545454545455</v>
      </c>
    </row>
    <row r="9" spans="1:13" ht="14.45" customHeight="1" x14ac:dyDescent="0.2">
      <c r="A9" s="789" t="s">
        <v>1699</v>
      </c>
      <c r="B9" s="780">
        <v>11167.460000000001</v>
      </c>
      <c r="C9" s="730">
        <v>1</v>
      </c>
      <c r="D9" s="793">
        <v>30</v>
      </c>
      <c r="E9" s="796" t="s">
        <v>1699</v>
      </c>
      <c r="F9" s="780">
        <v>6354.04</v>
      </c>
      <c r="G9" s="748">
        <v>0.56897808454205334</v>
      </c>
      <c r="H9" s="734">
        <v>15</v>
      </c>
      <c r="I9" s="771">
        <v>0.5</v>
      </c>
      <c r="J9" s="799">
        <v>4813.420000000001</v>
      </c>
      <c r="K9" s="748">
        <v>0.4310219154579466</v>
      </c>
      <c r="L9" s="734">
        <v>15</v>
      </c>
      <c r="M9" s="771">
        <v>0.5</v>
      </c>
    </row>
    <row r="10" spans="1:13" ht="14.45" customHeight="1" x14ac:dyDescent="0.2">
      <c r="A10" s="789" t="s">
        <v>1700</v>
      </c>
      <c r="B10" s="780">
        <v>27570.1</v>
      </c>
      <c r="C10" s="730">
        <v>1</v>
      </c>
      <c r="D10" s="793">
        <v>85</v>
      </c>
      <c r="E10" s="796" t="s">
        <v>1700</v>
      </c>
      <c r="F10" s="780">
        <v>5747.2899999999991</v>
      </c>
      <c r="G10" s="748">
        <v>0.2084609776533273</v>
      </c>
      <c r="H10" s="734">
        <v>20</v>
      </c>
      <c r="I10" s="771">
        <v>0.23529411764705882</v>
      </c>
      <c r="J10" s="799">
        <v>21822.81</v>
      </c>
      <c r="K10" s="748">
        <v>0.79153902234667273</v>
      </c>
      <c r="L10" s="734">
        <v>65</v>
      </c>
      <c r="M10" s="771">
        <v>0.76470588235294112</v>
      </c>
    </row>
    <row r="11" spans="1:13" ht="14.45" customHeight="1" x14ac:dyDescent="0.2">
      <c r="A11" s="789" t="s">
        <v>1701</v>
      </c>
      <c r="B11" s="780">
        <v>8337</v>
      </c>
      <c r="C11" s="730">
        <v>1</v>
      </c>
      <c r="D11" s="793">
        <v>13</v>
      </c>
      <c r="E11" s="796" t="s">
        <v>1701</v>
      </c>
      <c r="F11" s="780">
        <v>5961.4400000000005</v>
      </c>
      <c r="G11" s="748">
        <v>0.71505817440326258</v>
      </c>
      <c r="H11" s="734">
        <v>8</v>
      </c>
      <c r="I11" s="771">
        <v>0.61538461538461542</v>
      </c>
      <c r="J11" s="799">
        <v>2375.56</v>
      </c>
      <c r="K11" s="748">
        <v>0.28494182559673742</v>
      </c>
      <c r="L11" s="734">
        <v>5</v>
      </c>
      <c r="M11" s="771">
        <v>0.38461538461538464</v>
      </c>
    </row>
    <row r="12" spans="1:13" ht="14.45" customHeight="1" x14ac:dyDescent="0.2">
      <c r="A12" s="789" t="s">
        <v>1702</v>
      </c>
      <c r="B12" s="780">
        <v>10485.620000000001</v>
      </c>
      <c r="C12" s="730">
        <v>1</v>
      </c>
      <c r="D12" s="793">
        <v>53</v>
      </c>
      <c r="E12" s="796" t="s">
        <v>1702</v>
      </c>
      <c r="F12" s="780">
        <v>4350.0600000000004</v>
      </c>
      <c r="G12" s="748">
        <v>0.41485958865570183</v>
      </c>
      <c r="H12" s="734">
        <v>8</v>
      </c>
      <c r="I12" s="771">
        <v>0.15094339622641509</v>
      </c>
      <c r="J12" s="799">
        <v>6135.56</v>
      </c>
      <c r="K12" s="748">
        <v>0.58514041134429817</v>
      </c>
      <c r="L12" s="734">
        <v>45</v>
      </c>
      <c r="M12" s="771">
        <v>0.84905660377358494</v>
      </c>
    </row>
    <row r="13" spans="1:13" ht="14.45" customHeight="1" x14ac:dyDescent="0.2">
      <c r="A13" s="789" t="s">
        <v>1703</v>
      </c>
      <c r="B13" s="780">
        <v>256.10000000000002</v>
      </c>
      <c r="C13" s="730">
        <v>1</v>
      </c>
      <c r="D13" s="793">
        <v>14</v>
      </c>
      <c r="E13" s="796" t="s">
        <v>1703</v>
      </c>
      <c r="F13" s="780">
        <v>150.47</v>
      </c>
      <c r="G13" s="748">
        <v>0.58754392815306511</v>
      </c>
      <c r="H13" s="734">
        <v>13</v>
      </c>
      <c r="I13" s="771">
        <v>0.9285714285714286</v>
      </c>
      <c r="J13" s="799">
        <v>105.63</v>
      </c>
      <c r="K13" s="748">
        <v>0.41245607184693472</v>
      </c>
      <c r="L13" s="734">
        <v>1</v>
      </c>
      <c r="M13" s="771">
        <v>7.1428571428571425E-2</v>
      </c>
    </row>
    <row r="14" spans="1:13" ht="14.45" customHeight="1" x14ac:dyDescent="0.2">
      <c r="A14" s="789" t="s">
        <v>1704</v>
      </c>
      <c r="B14" s="780">
        <v>234532.90000000002</v>
      </c>
      <c r="C14" s="730">
        <v>1</v>
      </c>
      <c r="D14" s="793">
        <v>405</v>
      </c>
      <c r="E14" s="796" t="s">
        <v>1704</v>
      </c>
      <c r="F14" s="780">
        <v>109395.34999999998</v>
      </c>
      <c r="G14" s="748">
        <v>0.46643925010094517</v>
      </c>
      <c r="H14" s="734">
        <v>240</v>
      </c>
      <c r="I14" s="771">
        <v>0.59259259259259256</v>
      </c>
      <c r="J14" s="799">
        <v>125137.55000000006</v>
      </c>
      <c r="K14" s="748">
        <v>0.53356074989905489</v>
      </c>
      <c r="L14" s="734">
        <v>165</v>
      </c>
      <c r="M14" s="771">
        <v>0.40740740740740738</v>
      </c>
    </row>
    <row r="15" spans="1:13" ht="14.45" customHeight="1" x14ac:dyDescent="0.2">
      <c r="A15" s="789" t="s">
        <v>1705</v>
      </c>
      <c r="B15" s="780">
        <v>14327.95</v>
      </c>
      <c r="C15" s="730">
        <v>1</v>
      </c>
      <c r="D15" s="793">
        <v>39</v>
      </c>
      <c r="E15" s="796" t="s">
        <v>1705</v>
      </c>
      <c r="F15" s="780">
        <v>7819.0700000000006</v>
      </c>
      <c r="G15" s="748">
        <v>0.54572147446075681</v>
      </c>
      <c r="H15" s="734">
        <v>34</v>
      </c>
      <c r="I15" s="771">
        <v>0.87179487179487181</v>
      </c>
      <c r="J15" s="799">
        <v>6508.88</v>
      </c>
      <c r="K15" s="748">
        <v>0.45427852553924319</v>
      </c>
      <c r="L15" s="734">
        <v>5</v>
      </c>
      <c r="M15" s="771">
        <v>0.12820512820512819</v>
      </c>
    </row>
    <row r="16" spans="1:13" ht="14.45" customHeight="1" x14ac:dyDescent="0.2">
      <c r="A16" s="789" t="s">
        <v>1706</v>
      </c>
      <c r="B16" s="780">
        <v>1349.62</v>
      </c>
      <c r="C16" s="730">
        <v>1</v>
      </c>
      <c r="D16" s="793">
        <v>5</v>
      </c>
      <c r="E16" s="796" t="s">
        <v>1706</v>
      </c>
      <c r="F16" s="780">
        <v>769.45999999999992</v>
      </c>
      <c r="G16" s="748">
        <v>0.57013085164713029</v>
      </c>
      <c r="H16" s="734">
        <v>3</v>
      </c>
      <c r="I16" s="771">
        <v>0.6</v>
      </c>
      <c r="J16" s="799">
        <v>580.16</v>
      </c>
      <c r="K16" s="748">
        <v>0.42986914835286971</v>
      </c>
      <c r="L16" s="734">
        <v>2</v>
      </c>
      <c r="M16" s="771">
        <v>0.4</v>
      </c>
    </row>
    <row r="17" spans="1:13" ht="14.45" customHeight="1" x14ac:dyDescent="0.2">
      <c r="A17" s="789" t="s">
        <v>1707</v>
      </c>
      <c r="B17" s="780">
        <v>53.47</v>
      </c>
      <c r="C17" s="730">
        <v>1</v>
      </c>
      <c r="D17" s="793">
        <v>1</v>
      </c>
      <c r="E17" s="796" t="s">
        <v>1707</v>
      </c>
      <c r="F17" s="780"/>
      <c r="G17" s="748">
        <v>0</v>
      </c>
      <c r="H17" s="734"/>
      <c r="I17" s="771">
        <v>0</v>
      </c>
      <c r="J17" s="799">
        <v>53.47</v>
      </c>
      <c r="K17" s="748">
        <v>1</v>
      </c>
      <c r="L17" s="734">
        <v>1</v>
      </c>
      <c r="M17" s="771">
        <v>1</v>
      </c>
    </row>
    <row r="18" spans="1:13" ht="14.45" customHeight="1" x14ac:dyDescent="0.2">
      <c r="A18" s="789" t="s">
        <v>1708</v>
      </c>
      <c r="B18" s="780">
        <v>580.53</v>
      </c>
      <c r="C18" s="730">
        <v>1</v>
      </c>
      <c r="D18" s="793">
        <v>4</v>
      </c>
      <c r="E18" s="796" t="s">
        <v>1708</v>
      </c>
      <c r="F18" s="780"/>
      <c r="G18" s="748">
        <v>0</v>
      </c>
      <c r="H18" s="734"/>
      <c r="I18" s="771">
        <v>0</v>
      </c>
      <c r="J18" s="799">
        <v>580.53</v>
      </c>
      <c r="K18" s="748">
        <v>1</v>
      </c>
      <c r="L18" s="734">
        <v>4</v>
      </c>
      <c r="M18" s="771">
        <v>1</v>
      </c>
    </row>
    <row r="19" spans="1:13" ht="14.45" customHeight="1" x14ac:dyDescent="0.2">
      <c r="A19" s="789" t="s">
        <v>1709</v>
      </c>
      <c r="B19" s="780">
        <v>41818.009999999995</v>
      </c>
      <c r="C19" s="730">
        <v>1</v>
      </c>
      <c r="D19" s="793">
        <v>64</v>
      </c>
      <c r="E19" s="796" t="s">
        <v>1709</v>
      </c>
      <c r="F19" s="780">
        <v>11224.09</v>
      </c>
      <c r="G19" s="748">
        <v>0.26840325496119977</v>
      </c>
      <c r="H19" s="734">
        <v>31</v>
      </c>
      <c r="I19" s="771">
        <v>0.484375</v>
      </c>
      <c r="J19" s="799">
        <v>30593.919999999998</v>
      </c>
      <c r="K19" s="748">
        <v>0.73159674503880034</v>
      </c>
      <c r="L19" s="734">
        <v>33</v>
      </c>
      <c r="M19" s="771">
        <v>0.515625</v>
      </c>
    </row>
    <row r="20" spans="1:13" ht="14.45" customHeight="1" thickBot="1" x14ac:dyDescent="0.25">
      <c r="A20" s="790" t="s">
        <v>1710</v>
      </c>
      <c r="B20" s="781">
        <v>90.95</v>
      </c>
      <c r="C20" s="737">
        <v>1</v>
      </c>
      <c r="D20" s="794">
        <v>4</v>
      </c>
      <c r="E20" s="797" t="s">
        <v>1710</v>
      </c>
      <c r="F20" s="781">
        <v>90.95</v>
      </c>
      <c r="G20" s="749">
        <v>1</v>
      </c>
      <c r="H20" s="741">
        <v>4</v>
      </c>
      <c r="I20" s="772">
        <v>1</v>
      </c>
      <c r="J20" s="800"/>
      <c r="K20" s="749">
        <v>0</v>
      </c>
      <c r="L20" s="741"/>
      <c r="M20" s="772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F319C95B-3E37-465C-99C1-516337A1EAB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59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2578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435165.4499999999</v>
      </c>
      <c r="N3" s="70">
        <f>SUBTOTAL(9,N7:N1048576)</f>
        <v>2034</v>
      </c>
      <c r="O3" s="70">
        <f>SUBTOTAL(9,O7:O1048576)</f>
        <v>855</v>
      </c>
      <c r="P3" s="70">
        <f>SUBTOTAL(9,P7:P1048576)</f>
        <v>194678.19000000003</v>
      </c>
      <c r="Q3" s="71">
        <f>IF(M3=0,0,P3/M3)</f>
        <v>0.44736591565346023</v>
      </c>
      <c r="R3" s="70">
        <f>SUBTOTAL(9,R7:R1048576)</f>
        <v>1215</v>
      </c>
      <c r="S3" s="71">
        <f>IF(N3=0,0,R3/N3)</f>
        <v>0.59734513274336287</v>
      </c>
      <c r="T3" s="70">
        <f>SUBTOTAL(9,T7:T1048576)</f>
        <v>453</v>
      </c>
      <c r="U3" s="72">
        <f>IF(O3=0,0,T3/O3)</f>
        <v>0.52982456140350875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50</v>
      </c>
      <c r="B7" s="807" t="s">
        <v>1684</v>
      </c>
      <c r="C7" s="807" t="s">
        <v>1688</v>
      </c>
      <c r="D7" s="808" t="s">
        <v>2576</v>
      </c>
      <c r="E7" s="809" t="s">
        <v>1696</v>
      </c>
      <c r="F7" s="807" t="s">
        <v>1685</v>
      </c>
      <c r="G7" s="807" t="s">
        <v>1711</v>
      </c>
      <c r="H7" s="807" t="s">
        <v>329</v>
      </c>
      <c r="I7" s="807" t="s">
        <v>1712</v>
      </c>
      <c r="J7" s="807" t="s">
        <v>642</v>
      </c>
      <c r="K7" s="807" t="s">
        <v>1713</v>
      </c>
      <c r="L7" s="810">
        <v>0</v>
      </c>
      <c r="M7" s="810">
        <v>0</v>
      </c>
      <c r="N7" s="807">
        <v>1</v>
      </c>
      <c r="O7" s="811">
        <v>1</v>
      </c>
      <c r="P7" s="810"/>
      <c r="Q7" s="812"/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50</v>
      </c>
      <c r="B8" s="822" t="s">
        <v>1684</v>
      </c>
      <c r="C8" s="822" t="s">
        <v>1688</v>
      </c>
      <c r="D8" s="823" t="s">
        <v>2576</v>
      </c>
      <c r="E8" s="824" t="s">
        <v>1696</v>
      </c>
      <c r="F8" s="822" t="s">
        <v>1685</v>
      </c>
      <c r="G8" s="822" t="s">
        <v>1714</v>
      </c>
      <c r="H8" s="822" t="s">
        <v>329</v>
      </c>
      <c r="I8" s="822" t="s">
        <v>1715</v>
      </c>
      <c r="J8" s="822" t="s">
        <v>702</v>
      </c>
      <c r="K8" s="822" t="s">
        <v>1716</v>
      </c>
      <c r="L8" s="825">
        <v>27.37</v>
      </c>
      <c r="M8" s="825">
        <v>27.37</v>
      </c>
      <c r="N8" s="822">
        <v>1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50</v>
      </c>
      <c r="B9" s="822" t="s">
        <v>1684</v>
      </c>
      <c r="C9" s="822" t="s">
        <v>1690</v>
      </c>
      <c r="D9" s="823" t="s">
        <v>2577</v>
      </c>
      <c r="E9" s="824" t="s">
        <v>1697</v>
      </c>
      <c r="F9" s="822" t="s">
        <v>1685</v>
      </c>
      <c r="G9" s="822" t="s">
        <v>1717</v>
      </c>
      <c r="H9" s="822" t="s">
        <v>634</v>
      </c>
      <c r="I9" s="822" t="s">
        <v>1517</v>
      </c>
      <c r="J9" s="822" t="s">
        <v>836</v>
      </c>
      <c r="K9" s="822" t="s">
        <v>1518</v>
      </c>
      <c r="L9" s="825">
        <v>386.73</v>
      </c>
      <c r="M9" s="825">
        <v>773.46</v>
      </c>
      <c r="N9" s="822">
        <v>2</v>
      </c>
      <c r="O9" s="826">
        <v>1</v>
      </c>
      <c r="P9" s="825">
        <v>773.46</v>
      </c>
      <c r="Q9" s="827">
        <v>1</v>
      </c>
      <c r="R9" s="822">
        <v>2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50</v>
      </c>
      <c r="B10" s="822" t="s">
        <v>1684</v>
      </c>
      <c r="C10" s="822" t="s">
        <v>1690</v>
      </c>
      <c r="D10" s="823" t="s">
        <v>2577</v>
      </c>
      <c r="E10" s="824" t="s">
        <v>1697</v>
      </c>
      <c r="F10" s="822" t="s">
        <v>1685</v>
      </c>
      <c r="G10" s="822" t="s">
        <v>1718</v>
      </c>
      <c r="H10" s="822" t="s">
        <v>329</v>
      </c>
      <c r="I10" s="822" t="s">
        <v>1719</v>
      </c>
      <c r="J10" s="822" t="s">
        <v>760</v>
      </c>
      <c r="K10" s="822" t="s">
        <v>1720</v>
      </c>
      <c r="L10" s="825">
        <v>79.069999999999993</v>
      </c>
      <c r="M10" s="825">
        <v>158.13999999999999</v>
      </c>
      <c r="N10" s="822">
        <v>2</v>
      </c>
      <c r="O10" s="826">
        <v>1</v>
      </c>
      <c r="P10" s="825">
        <v>158.13999999999999</v>
      </c>
      <c r="Q10" s="827">
        <v>1</v>
      </c>
      <c r="R10" s="822">
        <v>2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50</v>
      </c>
      <c r="B11" s="822" t="s">
        <v>1684</v>
      </c>
      <c r="C11" s="822" t="s">
        <v>1690</v>
      </c>
      <c r="D11" s="823" t="s">
        <v>2577</v>
      </c>
      <c r="E11" s="824" t="s">
        <v>1698</v>
      </c>
      <c r="F11" s="822" t="s">
        <v>1685</v>
      </c>
      <c r="G11" s="822" t="s">
        <v>1721</v>
      </c>
      <c r="H11" s="822" t="s">
        <v>634</v>
      </c>
      <c r="I11" s="822" t="s">
        <v>1722</v>
      </c>
      <c r="J11" s="822" t="s">
        <v>1723</v>
      </c>
      <c r="K11" s="822" t="s">
        <v>1724</v>
      </c>
      <c r="L11" s="825">
        <v>65.28</v>
      </c>
      <c r="M11" s="825">
        <v>261.12</v>
      </c>
      <c r="N11" s="822">
        <v>4</v>
      </c>
      <c r="O11" s="826">
        <v>1.5</v>
      </c>
      <c r="P11" s="825">
        <v>195.84</v>
      </c>
      <c r="Q11" s="827">
        <v>0.75</v>
      </c>
      <c r="R11" s="822">
        <v>3</v>
      </c>
      <c r="S11" s="827">
        <v>0.75</v>
      </c>
      <c r="T11" s="826">
        <v>0.5</v>
      </c>
      <c r="U11" s="828">
        <v>0.33333333333333331</v>
      </c>
    </row>
    <row r="12" spans="1:21" ht="14.45" customHeight="1" x14ac:dyDescent="0.2">
      <c r="A12" s="821">
        <v>50</v>
      </c>
      <c r="B12" s="822" t="s">
        <v>1684</v>
      </c>
      <c r="C12" s="822" t="s">
        <v>1690</v>
      </c>
      <c r="D12" s="823" t="s">
        <v>2577</v>
      </c>
      <c r="E12" s="824" t="s">
        <v>1698</v>
      </c>
      <c r="F12" s="822" t="s">
        <v>1685</v>
      </c>
      <c r="G12" s="822" t="s">
        <v>1725</v>
      </c>
      <c r="H12" s="822" t="s">
        <v>634</v>
      </c>
      <c r="I12" s="822" t="s">
        <v>1726</v>
      </c>
      <c r="J12" s="822" t="s">
        <v>1536</v>
      </c>
      <c r="K12" s="822" t="s">
        <v>1727</v>
      </c>
      <c r="L12" s="825">
        <v>46.81</v>
      </c>
      <c r="M12" s="825">
        <v>280.86</v>
      </c>
      <c r="N12" s="822">
        <v>6</v>
      </c>
      <c r="O12" s="826">
        <v>1.5</v>
      </c>
      <c r="P12" s="825">
        <v>280.86</v>
      </c>
      <c r="Q12" s="827">
        <v>1</v>
      </c>
      <c r="R12" s="822">
        <v>6</v>
      </c>
      <c r="S12" s="827">
        <v>1</v>
      </c>
      <c r="T12" s="826">
        <v>1.5</v>
      </c>
      <c r="U12" s="828">
        <v>1</v>
      </c>
    </row>
    <row r="13" spans="1:21" ht="14.45" customHeight="1" x14ac:dyDescent="0.2">
      <c r="A13" s="821">
        <v>50</v>
      </c>
      <c r="B13" s="822" t="s">
        <v>1684</v>
      </c>
      <c r="C13" s="822" t="s">
        <v>1690</v>
      </c>
      <c r="D13" s="823" t="s">
        <v>2577</v>
      </c>
      <c r="E13" s="824" t="s">
        <v>1698</v>
      </c>
      <c r="F13" s="822" t="s">
        <v>1685</v>
      </c>
      <c r="G13" s="822" t="s">
        <v>1725</v>
      </c>
      <c r="H13" s="822" t="s">
        <v>634</v>
      </c>
      <c r="I13" s="822" t="s">
        <v>1535</v>
      </c>
      <c r="J13" s="822" t="s">
        <v>1536</v>
      </c>
      <c r="K13" s="822" t="s">
        <v>1537</v>
      </c>
      <c r="L13" s="825">
        <v>11.71</v>
      </c>
      <c r="M13" s="825">
        <v>105.39</v>
      </c>
      <c r="N13" s="822">
        <v>9</v>
      </c>
      <c r="O13" s="826">
        <v>4</v>
      </c>
      <c r="P13" s="825">
        <v>81.97</v>
      </c>
      <c r="Q13" s="827">
        <v>0.77777777777777779</v>
      </c>
      <c r="R13" s="822">
        <v>7</v>
      </c>
      <c r="S13" s="827">
        <v>0.77777777777777779</v>
      </c>
      <c r="T13" s="826">
        <v>3</v>
      </c>
      <c r="U13" s="828">
        <v>0.75</v>
      </c>
    </row>
    <row r="14" spans="1:21" ht="14.45" customHeight="1" x14ac:dyDescent="0.2">
      <c r="A14" s="821">
        <v>50</v>
      </c>
      <c r="B14" s="822" t="s">
        <v>1684</v>
      </c>
      <c r="C14" s="822" t="s">
        <v>1690</v>
      </c>
      <c r="D14" s="823" t="s">
        <v>2577</v>
      </c>
      <c r="E14" s="824" t="s">
        <v>1698</v>
      </c>
      <c r="F14" s="822" t="s">
        <v>1685</v>
      </c>
      <c r="G14" s="822" t="s">
        <v>1728</v>
      </c>
      <c r="H14" s="822" t="s">
        <v>634</v>
      </c>
      <c r="I14" s="822" t="s">
        <v>1565</v>
      </c>
      <c r="J14" s="822" t="s">
        <v>710</v>
      </c>
      <c r="K14" s="822" t="s">
        <v>1566</v>
      </c>
      <c r="L14" s="825">
        <v>80.010000000000005</v>
      </c>
      <c r="M14" s="825">
        <v>160.02000000000001</v>
      </c>
      <c r="N14" s="822">
        <v>2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50</v>
      </c>
      <c r="B15" s="822" t="s">
        <v>1684</v>
      </c>
      <c r="C15" s="822" t="s">
        <v>1690</v>
      </c>
      <c r="D15" s="823" t="s">
        <v>2577</v>
      </c>
      <c r="E15" s="824" t="s">
        <v>1698</v>
      </c>
      <c r="F15" s="822" t="s">
        <v>1685</v>
      </c>
      <c r="G15" s="822" t="s">
        <v>1729</v>
      </c>
      <c r="H15" s="822" t="s">
        <v>634</v>
      </c>
      <c r="I15" s="822" t="s">
        <v>1579</v>
      </c>
      <c r="J15" s="822" t="s">
        <v>1580</v>
      </c>
      <c r="K15" s="822" t="s">
        <v>1581</v>
      </c>
      <c r="L15" s="825">
        <v>130.51</v>
      </c>
      <c r="M15" s="825">
        <v>522.04</v>
      </c>
      <c r="N15" s="822">
        <v>4</v>
      </c>
      <c r="O15" s="826">
        <v>1</v>
      </c>
      <c r="P15" s="825">
        <v>391.53</v>
      </c>
      <c r="Q15" s="827">
        <v>0.75</v>
      </c>
      <c r="R15" s="822">
        <v>3</v>
      </c>
      <c r="S15" s="827">
        <v>0.75</v>
      </c>
      <c r="T15" s="826">
        <v>0.5</v>
      </c>
      <c r="U15" s="828">
        <v>0.5</v>
      </c>
    </row>
    <row r="16" spans="1:21" ht="14.45" customHeight="1" x14ac:dyDescent="0.2">
      <c r="A16" s="821">
        <v>50</v>
      </c>
      <c r="B16" s="822" t="s">
        <v>1684</v>
      </c>
      <c r="C16" s="822" t="s">
        <v>1690</v>
      </c>
      <c r="D16" s="823" t="s">
        <v>2577</v>
      </c>
      <c r="E16" s="824" t="s">
        <v>1698</v>
      </c>
      <c r="F16" s="822" t="s">
        <v>1685</v>
      </c>
      <c r="G16" s="822" t="s">
        <v>1729</v>
      </c>
      <c r="H16" s="822" t="s">
        <v>634</v>
      </c>
      <c r="I16" s="822" t="s">
        <v>1730</v>
      </c>
      <c r="J16" s="822" t="s">
        <v>1731</v>
      </c>
      <c r="K16" s="822" t="s">
        <v>1732</v>
      </c>
      <c r="L16" s="825">
        <v>165.41</v>
      </c>
      <c r="M16" s="825">
        <v>496.23</v>
      </c>
      <c r="N16" s="822">
        <v>3</v>
      </c>
      <c r="O16" s="826">
        <v>1.5</v>
      </c>
      <c r="P16" s="825">
        <v>165.41</v>
      </c>
      <c r="Q16" s="827">
        <v>0.33333333333333331</v>
      </c>
      <c r="R16" s="822">
        <v>1</v>
      </c>
      <c r="S16" s="827">
        <v>0.33333333333333331</v>
      </c>
      <c r="T16" s="826">
        <v>0.5</v>
      </c>
      <c r="U16" s="828">
        <v>0.33333333333333331</v>
      </c>
    </row>
    <row r="17" spans="1:21" ht="14.45" customHeight="1" x14ac:dyDescent="0.2">
      <c r="A17" s="821">
        <v>50</v>
      </c>
      <c r="B17" s="822" t="s">
        <v>1684</v>
      </c>
      <c r="C17" s="822" t="s">
        <v>1690</v>
      </c>
      <c r="D17" s="823" t="s">
        <v>2577</v>
      </c>
      <c r="E17" s="824" t="s">
        <v>1698</v>
      </c>
      <c r="F17" s="822" t="s">
        <v>1685</v>
      </c>
      <c r="G17" s="822" t="s">
        <v>1729</v>
      </c>
      <c r="H17" s="822" t="s">
        <v>329</v>
      </c>
      <c r="I17" s="822" t="s">
        <v>1733</v>
      </c>
      <c r="J17" s="822" t="s">
        <v>1580</v>
      </c>
      <c r="K17" s="822" t="s">
        <v>1734</v>
      </c>
      <c r="L17" s="825">
        <v>91.9</v>
      </c>
      <c r="M17" s="825">
        <v>91.9</v>
      </c>
      <c r="N17" s="822">
        <v>1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50</v>
      </c>
      <c r="B18" s="822" t="s">
        <v>1684</v>
      </c>
      <c r="C18" s="822" t="s">
        <v>1690</v>
      </c>
      <c r="D18" s="823" t="s">
        <v>2577</v>
      </c>
      <c r="E18" s="824" t="s">
        <v>1698</v>
      </c>
      <c r="F18" s="822" t="s">
        <v>1685</v>
      </c>
      <c r="G18" s="822" t="s">
        <v>1729</v>
      </c>
      <c r="H18" s="822" t="s">
        <v>329</v>
      </c>
      <c r="I18" s="822" t="s">
        <v>1735</v>
      </c>
      <c r="J18" s="822" t="s">
        <v>1736</v>
      </c>
      <c r="K18" s="822" t="s">
        <v>1737</v>
      </c>
      <c r="L18" s="825">
        <v>82.7</v>
      </c>
      <c r="M18" s="825">
        <v>82.7</v>
      </c>
      <c r="N18" s="822">
        <v>1</v>
      </c>
      <c r="O18" s="826">
        <v>0.5</v>
      </c>
      <c r="P18" s="825">
        <v>82.7</v>
      </c>
      <c r="Q18" s="827">
        <v>1</v>
      </c>
      <c r="R18" s="822">
        <v>1</v>
      </c>
      <c r="S18" s="827">
        <v>1</v>
      </c>
      <c r="T18" s="826">
        <v>0.5</v>
      </c>
      <c r="U18" s="828">
        <v>1</v>
      </c>
    </row>
    <row r="19" spans="1:21" ht="14.45" customHeight="1" x14ac:dyDescent="0.2">
      <c r="A19" s="821">
        <v>50</v>
      </c>
      <c r="B19" s="822" t="s">
        <v>1684</v>
      </c>
      <c r="C19" s="822" t="s">
        <v>1690</v>
      </c>
      <c r="D19" s="823" t="s">
        <v>2577</v>
      </c>
      <c r="E19" s="824" t="s">
        <v>1698</v>
      </c>
      <c r="F19" s="822" t="s">
        <v>1685</v>
      </c>
      <c r="G19" s="822" t="s">
        <v>1729</v>
      </c>
      <c r="H19" s="822" t="s">
        <v>329</v>
      </c>
      <c r="I19" s="822" t="s">
        <v>1738</v>
      </c>
      <c r="J19" s="822" t="s">
        <v>1736</v>
      </c>
      <c r="K19" s="822" t="s">
        <v>1581</v>
      </c>
      <c r="L19" s="825">
        <v>130.51</v>
      </c>
      <c r="M19" s="825">
        <v>391.53</v>
      </c>
      <c r="N19" s="822">
        <v>3</v>
      </c>
      <c r="O19" s="826">
        <v>0.5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50</v>
      </c>
      <c r="B20" s="822" t="s">
        <v>1684</v>
      </c>
      <c r="C20" s="822" t="s">
        <v>1690</v>
      </c>
      <c r="D20" s="823" t="s">
        <v>2577</v>
      </c>
      <c r="E20" s="824" t="s">
        <v>1698</v>
      </c>
      <c r="F20" s="822" t="s">
        <v>1685</v>
      </c>
      <c r="G20" s="822" t="s">
        <v>1739</v>
      </c>
      <c r="H20" s="822" t="s">
        <v>329</v>
      </c>
      <c r="I20" s="822" t="s">
        <v>1740</v>
      </c>
      <c r="J20" s="822" t="s">
        <v>1741</v>
      </c>
      <c r="K20" s="822" t="s">
        <v>1742</v>
      </c>
      <c r="L20" s="825">
        <v>80.19</v>
      </c>
      <c r="M20" s="825">
        <v>80.19</v>
      </c>
      <c r="N20" s="822">
        <v>1</v>
      </c>
      <c r="O20" s="826">
        <v>1</v>
      </c>
      <c r="P20" s="825">
        <v>80.19</v>
      </c>
      <c r="Q20" s="827">
        <v>1</v>
      </c>
      <c r="R20" s="822">
        <v>1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50</v>
      </c>
      <c r="B21" s="822" t="s">
        <v>1684</v>
      </c>
      <c r="C21" s="822" t="s">
        <v>1690</v>
      </c>
      <c r="D21" s="823" t="s">
        <v>2577</v>
      </c>
      <c r="E21" s="824" t="s">
        <v>1698</v>
      </c>
      <c r="F21" s="822" t="s">
        <v>1685</v>
      </c>
      <c r="G21" s="822" t="s">
        <v>1743</v>
      </c>
      <c r="H21" s="822" t="s">
        <v>329</v>
      </c>
      <c r="I21" s="822" t="s">
        <v>1744</v>
      </c>
      <c r="J21" s="822" t="s">
        <v>1745</v>
      </c>
      <c r="K21" s="822" t="s">
        <v>1746</v>
      </c>
      <c r="L21" s="825">
        <v>229.38</v>
      </c>
      <c r="M21" s="825">
        <v>229.38</v>
      </c>
      <c r="N21" s="822">
        <v>1</v>
      </c>
      <c r="O21" s="826">
        <v>0.5</v>
      </c>
      <c r="P21" s="825">
        <v>229.38</v>
      </c>
      <c r="Q21" s="827">
        <v>1</v>
      </c>
      <c r="R21" s="822">
        <v>1</v>
      </c>
      <c r="S21" s="827">
        <v>1</v>
      </c>
      <c r="T21" s="826">
        <v>0.5</v>
      </c>
      <c r="U21" s="828">
        <v>1</v>
      </c>
    </row>
    <row r="22" spans="1:21" ht="14.45" customHeight="1" x14ac:dyDescent="0.2">
      <c r="A22" s="821">
        <v>50</v>
      </c>
      <c r="B22" s="822" t="s">
        <v>1684</v>
      </c>
      <c r="C22" s="822" t="s">
        <v>1690</v>
      </c>
      <c r="D22" s="823" t="s">
        <v>2577</v>
      </c>
      <c r="E22" s="824" t="s">
        <v>1698</v>
      </c>
      <c r="F22" s="822" t="s">
        <v>1685</v>
      </c>
      <c r="G22" s="822" t="s">
        <v>1743</v>
      </c>
      <c r="H22" s="822" t="s">
        <v>634</v>
      </c>
      <c r="I22" s="822" t="s">
        <v>1747</v>
      </c>
      <c r="J22" s="822" t="s">
        <v>1748</v>
      </c>
      <c r="K22" s="822" t="s">
        <v>1749</v>
      </c>
      <c r="L22" s="825">
        <v>234.07</v>
      </c>
      <c r="M22" s="825">
        <v>234.07</v>
      </c>
      <c r="N22" s="822">
        <v>1</v>
      </c>
      <c r="O22" s="826">
        <v>0.5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50</v>
      </c>
      <c r="B23" s="822" t="s">
        <v>1684</v>
      </c>
      <c r="C23" s="822" t="s">
        <v>1690</v>
      </c>
      <c r="D23" s="823" t="s">
        <v>2577</v>
      </c>
      <c r="E23" s="824" t="s">
        <v>1698</v>
      </c>
      <c r="F23" s="822" t="s">
        <v>1685</v>
      </c>
      <c r="G23" s="822" t="s">
        <v>1750</v>
      </c>
      <c r="H23" s="822" t="s">
        <v>329</v>
      </c>
      <c r="I23" s="822" t="s">
        <v>1751</v>
      </c>
      <c r="J23" s="822" t="s">
        <v>1752</v>
      </c>
      <c r="K23" s="822" t="s">
        <v>1472</v>
      </c>
      <c r="L23" s="825">
        <v>117.03</v>
      </c>
      <c r="M23" s="825">
        <v>117.03</v>
      </c>
      <c r="N23" s="822">
        <v>1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50</v>
      </c>
      <c r="B24" s="822" t="s">
        <v>1684</v>
      </c>
      <c r="C24" s="822" t="s">
        <v>1690</v>
      </c>
      <c r="D24" s="823" t="s">
        <v>2577</v>
      </c>
      <c r="E24" s="824" t="s">
        <v>1698</v>
      </c>
      <c r="F24" s="822" t="s">
        <v>1685</v>
      </c>
      <c r="G24" s="822" t="s">
        <v>1750</v>
      </c>
      <c r="H24" s="822" t="s">
        <v>634</v>
      </c>
      <c r="I24" s="822" t="s">
        <v>1471</v>
      </c>
      <c r="J24" s="822" t="s">
        <v>1048</v>
      </c>
      <c r="K24" s="822" t="s">
        <v>1472</v>
      </c>
      <c r="L24" s="825">
        <v>117.03</v>
      </c>
      <c r="M24" s="825">
        <v>234.06</v>
      </c>
      <c r="N24" s="822">
        <v>2</v>
      </c>
      <c r="O24" s="826">
        <v>1</v>
      </c>
      <c r="P24" s="825">
        <v>117.03</v>
      </c>
      <c r="Q24" s="827">
        <v>0.5</v>
      </c>
      <c r="R24" s="822">
        <v>1</v>
      </c>
      <c r="S24" s="827">
        <v>0.5</v>
      </c>
      <c r="T24" s="826">
        <v>0.5</v>
      </c>
      <c r="U24" s="828">
        <v>0.5</v>
      </c>
    </row>
    <row r="25" spans="1:21" ht="14.45" customHeight="1" x14ac:dyDescent="0.2">
      <c r="A25" s="821">
        <v>50</v>
      </c>
      <c r="B25" s="822" t="s">
        <v>1684</v>
      </c>
      <c r="C25" s="822" t="s">
        <v>1690</v>
      </c>
      <c r="D25" s="823" t="s">
        <v>2577</v>
      </c>
      <c r="E25" s="824" t="s">
        <v>1698</v>
      </c>
      <c r="F25" s="822" t="s">
        <v>1685</v>
      </c>
      <c r="G25" s="822" t="s">
        <v>1750</v>
      </c>
      <c r="H25" s="822" t="s">
        <v>634</v>
      </c>
      <c r="I25" s="822" t="s">
        <v>1469</v>
      </c>
      <c r="J25" s="822" t="s">
        <v>1048</v>
      </c>
      <c r="K25" s="822" t="s">
        <v>676</v>
      </c>
      <c r="L25" s="825">
        <v>17.559999999999999</v>
      </c>
      <c r="M25" s="825">
        <v>35.119999999999997</v>
      </c>
      <c r="N25" s="822">
        <v>2</v>
      </c>
      <c r="O25" s="826">
        <v>0.5</v>
      </c>
      <c r="P25" s="825">
        <v>35.119999999999997</v>
      </c>
      <c r="Q25" s="827">
        <v>1</v>
      </c>
      <c r="R25" s="822">
        <v>2</v>
      </c>
      <c r="S25" s="827">
        <v>1</v>
      </c>
      <c r="T25" s="826">
        <v>0.5</v>
      </c>
      <c r="U25" s="828">
        <v>1</v>
      </c>
    </row>
    <row r="26" spans="1:21" ht="14.45" customHeight="1" x14ac:dyDescent="0.2">
      <c r="A26" s="821">
        <v>50</v>
      </c>
      <c r="B26" s="822" t="s">
        <v>1684</v>
      </c>
      <c r="C26" s="822" t="s">
        <v>1690</v>
      </c>
      <c r="D26" s="823" t="s">
        <v>2577</v>
      </c>
      <c r="E26" s="824" t="s">
        <v>1698</v>
      </c>
      <c r="F26" s="822" t="s">
        <v>1685</v>
      </c>
      <c r="G26" s="822" t="s">
        <v>1750</v>
      </c>
      <c r="H26" s="822" t="s">
        <v>634</v>
      </c>
      <c r="I26" s="822" t="s">
        <v>1470</v>
      </c>
      <c r="J26" s="822" t="s">
        <v>1048</v>
      </c>
      <c r="K26" s="822" t="s">
        <v>678</v>
      </c>
      <c r="L26" s="825">
        <v>35.11</v>
      </c>
      <c r="M26" s="825">
        <v>105.33</v>
      </c>
      <c r="N26" s="822">
        <v>3</v>
      </c>
      <c r="O26" s="826">
        <v>0.5</v>
      </c>
      <c r="P26" s="825">
        <v>105.33</v>
      </c>
      <c r="Q26" s="827">
        <v>1</v>
      </c>
      <c r="R26" s="822">
        <v>3</v>
      </c>
      <c r="S26" s="827">
        <v>1</v>
      </c>
      <c r="T26" s="826">
        <v>0.5</v>
      </c>
      <c r="U26" s="828">
        <v>1</v>
      </c>
    </row>
    <row r="27" spans="1:21" ht="14.45" customHeight="1" x14ac:dyDescent="0.2">
      <c r="A27" s="821">
        <v>50</v>
      </c>
      <c r="B27" s="822" t="s">
        <v>1684</v>
      </c>
      <c r="C27" s="822" t="s">
        <v>1690</v>
      </c>
      <c r="D27" s="823" t="s">
        <v>2577</v>
      </c>
      <c r="E27" s="824" t="s">
        <v>1698</v>
      </c>
      <c r="F27" s="822" t="s">
        <v>1685</v>
      </c>
      <c r="G27" s="822" t="s">
        <v>1750</v>
      </c>
      <c r="H27" s="822" t="s">
        <v>329</v>
      </c>
      <c r="I27" s="822" t="s">
        <v>1753</v>
      </c>
      <c r="J27" s="822" t="s">
        <v>1754</v>
      </c>
      <c r="K27" s="822" t="s">
        <v>1472</v>
      </c>
      <c r="L27" s="825">
        <v>117.03</v>
      </c>
      <c r="M27" s="825">
        <v>117.03</v>
      </c>
      <c r="N27" s="822">
        <v>1</v>
      </c>
      <c r="O27" s="826">
        <v>0.5</v>
      </c>
      <c r="P27" s="825">
        <v>117.03</v>
      </c>
      <c r="Q27" s="827">
        <v>1</v>
      </c>
      <c r="R27" s="822">
        <v>1</v>
      </c>
      <c r="S27" s="827">
        <v>1</v>
      </c>
      <c r="T27" s="826">
        <v>0.5</v>
      </c>
      <c r="U27" s="828">
        <v>1</v>
      </c>
    </row>
    <row r="28" spans="1:21" ht="14.45" customHeight="1" x14ac:dyDescent="0.2">
      <c r="A28" s="821">
        <v>50</v>
      </c>
      <c r="B28" s="822" t="s">
        <v>1684</v>
      </c>
      <c r="C28" s="822" t="s">
        <v>1690</v>
      </c>
      <c r="D28" s="823" t="s">
        <v>2577</v>
      </c>
      <c r="E28" s="824" t="s">
        <v>1698</v>
      </c>
      <c r="F28" s="822" t="s">
        <v>1685</v>
      </c>
      <c r="G28" s="822" t="s">
        <v>1755</v>
      </c>
      <c r="H28" s="822" t="s">
        <v>329</v>
      </c>
      <c r="I28" s="822" t="s">
        <v>1756</v>
      </c>
      <c r="J28" s="822" t="s">
        <v>1757</v>
      </c>
      <c r="K28" s="822" t="s">
        <v>1758</v>
      </c>
      <c r="L28" s="825">
        <v>1891.17</v>
      </c>
      <c r="M28" s="825">
        <v>3782.34</v>
      </c>
      <c r="N28" s="822">
        <v>2</v>
      </c>
      <c r="O28" s="826">
        <v>1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50</v>
      </c>
      <c r="B29" s="822" t="s">
        <v>1684</v>
      </c>
      <c r="C29" s="822" t="s">
        <v>1690</v>
      </c>
      <c r="D29" s="823" t="s">
        <v>2577</v>
      </c>
      <c r="E29" s="824" t="s">
        <v>1698</v>
      </c>
      <c r="F29" s="822" t="s">
        <v>1685</v>
      </c>
      <c r="G29" s="822" t="s">
        <v>1755</v>
      </c>
      <c r="H29" s="822" t="s">
        <v>329</v>
      </c>
      <c r="I29" s="822" t="s">
        <v>1756</v>
      </c>
      <c r="J29" s="822" t="s">
        <v>1757</v>
      </c>
      <c r="K29" s="822" t="s">
        <v>1758</v>
      </c>
      <c r="L29" s="825">
        <v>1369.26</v>
      </c>
      <c r="M29" s="825">
        <v>4107.78</v>
      </c>
      <c r="N29" s="822">
        <v>3</v>
      </c>
      <c r="O29" s="826">
        <v>1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50</v>
      </c>
      <c r="B30" s="822" t="s">
        <v>1684</v>
      </c>
      <c r="C30" s="822" t="s">
        <v>1690</v>
      </c>
      <c r="D30" s="823" t="s">
        <v>2577</v>
      </c>
      <c r="E30" s="824" t="s">
        <v>1698</v>
      </c>
      <c r="F30" s="822" t="s">
        <v>1685</v>
      </c>
      <c r="G30" s="822" t="s">
        <v>1755</v>
      </c>
      <c r="H30" s="822" t="s">
        <v>329</v>
      </c>
      <c r="I30" s="822" t="s">
        <v>1759</v>
      </c>
      <c r="J30" s="822" t="s">
        <v>1757</v>
      </c>
      <c r="K30" s="822" t="s">
        <v>1760</v>
      </c>
      <c r="L30" s="825">
        <v>1544.99</v>
      </c>
      <c r="M30" s="825">
        <v>4634.97</v>
      </c>
      <c r="N30" s="822">
        <v>3</v>
      </c>
      <c r="O30" s="826">
        <v>1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50</v>
      </c>
      <c r="B31" s="822" t="s">
        <v>1684</v>
      </c>
      <c r="C31" s="822" t="s">
        <v>1690</v>
      </c>
      <c r="D31" s="823" t="s">
        <v>2577</v>
      </c>
      <c r="E31" s="824" t="s">
        <v>1698</v>
      </c>
      <c r="F31" s="822" t="s">
        <v>1685</v>
      </c>
      <c r="G31" s="822" t="s">
        <v>1761</v>
      </c>
      <c r="H31" s="822" t="s">
        <v>329</v>
      </c>
      <c r="I31" s="822" t="s">
        <v>1762</v>
      </c>
      <c r="J31" s="822" t="s">
        <v>719</v>
      </c>
      <c r="K31" s="822" t="s">
        <v>1763</v>
      </c>
      <c r="L31" s="825">
        <v>182.22</v>
      </c>
      <c r="M31" s="825">
        <v>182.22</v>
      </c>
      <c r="N31" s="822">
        <v>1</v>
      </c>
      <c r="O31" s="826">
        <v>1</v>
      </c>
      <c r="P31" s="825">
        <v>182.22</v>
      </c>
      <c r="Q31" s="827">
        <v>1</v>
      </c>
      <c r="R31" s="822">
        <v>1</v>
      </c>
      <c r="S31" s="827">
        <v>1</v>
      </c>
      <c r="T31" s="826">
        <v>1</v>
      </c>
      <c r="U31" s="828">
        <v>1</v>
      </c>
    </row>
    <row r="32" spans="1:21" ht="14.45" customHeight="1" x14ac:dyDescent="0.2">
      <c r="A32" s="821">
        <v>50</v>
      </c>
      <c r="B32" s="822" t="s">
        <v>1684</v>
      </c>
      <c r="C32" s="822" t="s">
        <v>1690</v>
      </c>
      <c r="D32" s="823" t="s">
        <v>2577</v>
      </c>
      <c r="E32" s="824" t="s">
        <v>1698</v>
      </c>
      <c r="F32" s="822" t="s">
        <v>1685</v>
      </c>
      <c r="G32" s="822" t="s">
        <v>1764</v>
      </c>
      <c r="H32" s="822" t="s">
        <v>634</v>
      </c>
      <c r="I32" s="822" t="s">
        <v>1765</v>
      </c>
      <c r="J32" s="822" t="s">
        <v>1766</v>
      </c>
      <c r="K32" s="822" t="s">
        <v>1767</v>
      </c>
      <c r="L32" s="825">
        <v>134.61000000000001</v>
      </c>
      <c r="M32" s="825">
        <v>134.61000000000001</v>
      </c>
      <c r="N32" s="822">
        <v>1</v>
      </c>
      <c r="O32" s="826">
        <v>1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50</v>
      </c>
      <c r="B33" s="822" t="s">
        <v>1684</v>
      </c>
      <c r="C33" s="822" t="s">
        <v>1690</v>
      </c>
      <c r="D33" s="823" t="s">
        <v>2577</v>
      </c>
      <c r="E33" s="824" t="s">
        <v>1698</v>
      </c>
      <c r="F33" s="822" t="s">
        <v>1685</v>
      </c>
      <c r="G33" s="822" t="s">
        <v>1768</v>
      </c>
      <c r="H33" s="822" t="s">
        <v>329</v>
      </c>
      <c r="I33" s="822" t="s">
        <v>1769</v>
      </c>
      <c r="J33" s="822" t="s">
        <v>1058</v>
      </c>
      <c r="K33" s="822" t="s">
        <v>1770</v>
      </c>
      <c r="L33" s="825">
        <v>0</v>
      </c>
      <c r="M33" s="825">
        <v>0</v>
      </c>
      <c r="N33" s="822">
        <v>1</v>
      </c>
      <c r="O33" s="826">
        <v>0.5</v>
      </c>
      <c r="P33" s="825">
        <v>0</v>
      </c>
      <c r="Q33" s="827"/>
      <c r="R33" s="822">
        <v>1</v>
      </c>
      <c r="S33" s="827">
        <v>1</v>
      </c>
      <c r="T33" s="826">
        <v>0.5</v>
      </c>
      <c r="U33" s="828">
        <v>1</v>
      </c>
    </row>
    <row r="34" spans="1:21" ht="14.45" customHeight="1" x14ac:dyDescent="0.2">
      <c r="A34" s="821">
        <v>50</v>
      </c>
      <c r="B34" s="822" t="s">
        <v>1684</v>
      </c>
      <c r="C34" s="822" t="s">
        <v>1690</v>
      </c>
      <c r="D34" s="823" t="s">
        <v>2577</v>
      </c>
      <c r="E34" s="824" t="s">
        <v>1698</v>
      </c>
      <c r="F34" s="822" t="s">
        <v>1685</v>
      </c>
      <c r="G34" s="822" t="s">
        <v>1771</v>
      </c>
      <c r="H34" s="822" t="s">
        <v>634</v>
      </c>
      <c r="I34" s="822" t="s">
        <v>1772</v>
      </c>
      <c r="J34" s="822" t="s">
        <v>1773</v>
      </c>
      <c r="K34" s="822" t="s">
        <v>1774</v>
      </c>
      <c r="L34" s="825">
        <v>139.72999999999999</v>
      </c>
      <c r="M34" s="825">
        <v>139.72999999999999</v>
      </c>
      <c r="N34" s="822">
        <v>1</v>
      </c>
      <c r="O34" s="826">
        <v>0.5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50</v>
      </c>
      <c r="B35" s="822" t="s">
        <v>1684</v>
      </c>
      <c r="C35" s="822" t="s">
        <v>1690</v>
      </c>
      <c r="D35" s="823" t="s">
        <v>2577</v>
      </c>
      <c r="E35" s="824" t="s">
        <v>1698</v>
      </c>
      <c r="F35" s="822" t="s">
        <v>1685</v>
      </c>
      <c r="G35" s="822" t="s">
        <v>1775</v>
      </c>
      <c r="H35" s="822" t="s">
        <v>634</v>
      </c>
      <c r="I35" s="822" t="s">
        <v>1574</v>
      </c>
      <c r="J35" s="822" t="s">
        <v>1459</v>
      </c>
      <c r="K35" s="822" t="s">
        <v>1575</v>
      </c>
      <c r="L35" s="825">
        <v>42.51</v>
      </c>
      <c r="M35" s="825">
        <v>42.51</v>
      </c>
      <c r="N35" s="822">
        <v>1</v>
      </c>
      <c r="O35" s="826">
        <v>0.5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50</v>
      </c>
      <c r="B36" s="822" t="s">
        <v>1684</v>
      </c>
      <c r="C36" s="822" t="s">
        <v>1690</v>
      </c>
      <c r="D36" s="823" t="s">
        <v>2577</v>
      </c>
      <c r="E36" s="824" t="s">
        <v>1698</v>
      </c>
      <c r="F36" s="822" t="s">
        <v>1685</v>
      </c>
      <c r="G36" s="822" t="s">
        <v>1775</v>
      </c>
      <c r="H36" s="822" t="s">
        <v>634</v>
      </c>
      <c r="I36" s="822" t="s">
        <v>1458</v>
      </c>
      <c r="J36" s="822" t="s">
        <v>1459</v>
      </c>
      <c r="K36" s="822" t="s">
        <v>1460</v>
      </c>
      <c r="L36" s="825">
        <v>85.02</v>
      </c>
      <c r="M36" s="825">
        <v>85.02</v>
      </c>
      <c r="N36" s="822">
        <v>1</v>
      </c>
      <c r="O36" s="826">
        <v>0.5</v>
      </c>
      <c r="P36" s="825">
        <v>85.02</v>
      </c>
      <c r="Q36" s="827">
        <v>1</v>
      </c>
      <c r="R36" s="822">
        <v>1</v>
      </c>
      <c r="S36" s="827">
        <v>1</v>
      </c>
      <c r="T36" s="826">
        <v>0.5</v>
      </c>
      <c r="U36" s="828">
        <v>1</v>
      </c>
    </row>
    <row r="37" spans="1:21" ht="14.45" customHeight="1" x14ac:dyDescent="0.2">
      <c r="A37" s="821">
        <v>50</v>
      </c>
      <c r="B37" s="822" t="s">
        <v>1684</v>
      </c>
      <c r="C37" s="822" t="s">
        <v>1690</v>
      </c>
      <c r="D37" s="823" t="s">
        <v>2577</v>
      </c>
      <c r="E37" s="824" t="s">
        <v>1698</v>
      </c>
      <c r="F37" s="822" t="s">
        <v>1685</v>
      </c>
      <c r="G37" s="822" t="s">
        <v>1776</v>
      </c>
      <c r="H37" s="822" t="s">
        <v>329</v>
      </c>
      <c r="I37" s="822" t="s">
        <v>1777</v>
      </c>
      <c r="J37" s="822" t="s">
        <v>1778</v>
      </c>
      <c r="K37" s="822" t="s">
        <v>1779</v>
      </c>
      <c r="L37" s="825">
        <v>84.39</v>
      </c>
      <c r="M37" s="825">
        <v>337.56</v>
      </c>
      <c r="N37" s="822">
        <v>4</v>
      </c>
      <c r="O37" s="826">
        <v>1</v>
      </c>
      <c r="P37" s="825">
        <v>168.78</v>
      </c>
      <c r="Q37" s="827">
        <v>0.5</v>
      </c>
      <c r="R37" s="822">
        <v>2</v>
      </c>
      <c r="S37" s="827">
        <v>0.5</v>
      </c>
      <c r="T37" s="826">
        <v>0.5</v>
      </c>
      <c r="U37" s="828">
        <v>0.5</v>
      </c>
    </row>
    <row r="38" spans="1:21" ht="14.45" customHeight="1" x14ac:dyDescent="0.2">
      <c r="A38" s="821">
        <v>50</v>
      </c>
      <c r="B38" s="822" t="s">
        <v>1684</v>
      </c>
      <c r="C38" s="822" t="s">
        <v>1690</v>
      </c>
      <c r="D38" s="823" t="s">
        <v>2577</v>
      </c>
      <c r="E38" s="824" t="s">
        <v>1698</v>
      </c>
      <c r="F38" s="822" t="s">
        <v>1685</v>
      </c>
      <c r="G38" s="822" t="s">
        <v>1780</v>
      </c>
      <c r="H38" s="822" t="s">
        <v>329</v>
      </c>
      <c r="I38" s="822" t="s">
        <v>1781</v>
      </c>
      <c r="J38" s="822" t="s">
        <v>1782</v>
      </c>
      <c r="K38" s="822" t="s">
        <v>1783</v>
      </c>
      <c r="L38" s="825">
        <v>52.75</v>
      </c>
      <c r="M38" s="825">
        <v>52.75</v>
      </c>
      <c r="N38" s="822">
        <v>1</v>
      </c>
      <c r="O38" s="826">
        <v>1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50</v>
      </c>
      <c r="B39" s="822" t="s">
        <v>1684</v>
      </c>
      <c r="C39" s="822" t="s">
        <v>1690</v>
      </c>
      <c r="D39" s="823" t="s">
        <v>2577</v>
      </c>
      <c r="E39" s="824" t="s">
        <v>1698</v>
      </c>
      <c r="F39" s="822" t="s">
        <v>1685</v>
      </c>
      <c r="G39" s="822" t="s">
        <v>1780</v>
      </c>
      <c r="H39" s="822" t="s">
        <v>329</v>
      </c>
      <c r="I39" s="822" t="s">
        <v>1784</v>
      </c>
      <c r="J39" s="822" t="s">
        <v>651</v>
      </c>
      <c r="K39" s="822" t="s">
        <v>1785</v>
      </c>
      <c r="L39" s="825">
        <v>31.65</v>
      </c>
      <c r="M39" s="825">
        <v>94.949999999999989</v>
      </c>
      <c r="N39" s="822">
        <v>3</v>
      </c>
      <c r="O39" s="826">
        <v>1.5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50</v>
      </c>
      <c r="B40" s="822" t="s">
        <v>1684</v>
      </c>
      <c r="C40" s="822" t="s">
        <v>1690</v>
      </c>
      <c r="D40" s="823" t="s">
        <v>2577</v>
      </c>
      <c r="E40" s="824" t="s">
        <v>1698</v>
      </c>
      <c r="F40" s="822" t="s">
        <v>1685</v>
      </c>
      <c r="G40" s="822" t="s">
        <v>1786</v>
      </c>
      <c r="H40" s="822" t="s">
        <v>329</v>
      </c>
      <c r="I40" s="822" t="s">
        <v>1787</v>
      </c>
      <c r="J40" s="822" t="s">
        <v>628</v>
      </c>
      <c r="K40" s="822" t="s">
        <v>1788</v>
      </c>
      <c r="L40" s="825">
        <v>73.150000000000006</v>
      </c>
      <c r="M40" s="825">
        <v>73.150000000000006</v>
      </c>
      <c r="N40" s="822">
        <v>1</v>
      </c>
      <c r="O40" s="826">
        <v>0.5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50</v>
      </c>
      <c r="B41" s="822" t="s">
        <v>1684</v>
      </c>
      <c r="C41" s="822" t="s">
        <v>1690</v>
      </c>
      <c r="D41" s="823" t="s">
        <v>2577</v>
      </c>
      <c r="E41" s="824" t="s">
        <v>1698</v>
      </c>
      <c r="F41" s="822" t="s">
        <v>1685</v>
      </c>
      <c r="G41" s="822" t="s">
        <v>1789</v>
      </c>
      <c r="H41" s="822" t="s">
        <v>634</v>
      </c>
      <c r="I41" s="822" t="s">
        <v>1790</v>
      </c>
      <c r="J41" s="822" t="s">
        <v>1791</v>
      </c>
      <c r="K41" s="822" t="s">
        <v>1792</v>
      </c>
      <c r="L41" s="825">
        <v>118.65</v>
      </c>
      <c r="M41" s="825">
        <v>118.65</v>
      </c>
      <c r="N41" s="822">
        <v>1</v>
      </c>
      <c r="O41" s="826">
        <v>0.5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50</v>
      </c>
      <c r="B42" s="822" t="s">
        <v>1684</v>
      </c>
      <c r="C42" s="822" t="s">
        <v>1690</v>
      </c>
      <c r="D42" s="823" t="s">
        <v>2577</v>
      </c>
      <c r="E42" s="824" t="s">
        <v>1698</v>
      </c>
      <c r="F42" s="822" t="s">
        <v>1685</v>
      </c>
      <c r="G42" s="822" t="s">
        <v>1789</v>
      </c>
      <c r="H42" s="822" t="s">
        <v>634</v>
      </c>
      <c r="I42" s="822" t="s">
        <v>1793</v>
      </c>
      <c r="J42" s="822" t="s">
        <v>1791</v>
      </c>
      <c r="K42" s="822" t="s">
        <v>1794</v>
      </c>
      <c r="L42" s="825">
        <v>237.31</v>
      </c>
      <c r="M42" s="825">
        <v>237.31</v>
      </c>
      <c r="N42" s="822">
        <v>1</v>
      </c>
      <c r="O42" s="826">
        <v>1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50</v>
      </c>
      <c r="B43" s="822" t="s">
        <v>1684</v>
      </c>
      <c r="C43" s="822" t="s">
        <v>1690</v>
      </c>
      <c r="D43" s="823" t="s">
        <v>2577</v>
      </c>
      <c r="E43" s="824" t="s">
        <v>1698</v>
      </c>
      <c r="F43" s="822" t="s">
        <v>1685</v>
      </c>
      <c r="G43" s="822" t="s">
        <v>1795</v>
      </c>
      <c r="H43" s="822" t="s">
        <v>329</v>
      </c>
      <c r="I43" s="822" t="s">
        <v>1796</v>
      </c>
      <c r="J43" s="822" t="s">
        <v>1797</v>
      </c>
      <c r="K43" s="822" t="s">
        <v>1518</v>
      </c>
      <c r="L43" s="825">
        <v>0</v>
      </c>
      <c r="M43" s="825">
        <v>0</v>
      </c>
      <c r="N43" s="822">
        <v>1</v>
      </c>
      <c r="O43" s="826">
        <v>1</v>
      </c>
      <c r="P43" s="825">
        <v>0</v>
      </c>
      <c r="Q43" s="827"/>
      <c r="R43" s="822">
        <v>1</v>
      </c>
      <c r="S43" s="827">
        <v>1</v>
      </c>
      <c r="T43" s="826">
        <v>1</v>
      </c>
      <c r="U43" s="828">
        <v>1</v>
      </c>
    </row>
    <row r="44" spans="1:21" ht="14.45" customHeight="1" x14ac:dyDescent="0.2">
      <c r="A44" s="821">
        <v>50</v>
      </c>
      <c r="B44" s="822" t="s">
        <v>1684</v>
      </c>
      <c r="C44" s="822" t="s">
        <v>1690</v>
      </c>
      <c r="D44" s="823" t="s">
        <v>2577</v>
      </c>
      <c r="E44" s="824" t="s">
        <v>1698</v>
      </c>
      <c r="F44" s="822" t="s">
        <v>1685</v>
      </c>
      <c r="G44" s="822" t="s">
        <v>1798</v>
      </c>
      <c r="H44" s="822" t="s">
        <v>634</v>
      </c>
      <c r="I44" s="822" t="s">
        <v>1799</v>
      </c>
      <c r="J44" s="822" t="s">
        <v>1800</v>
      </c>
      <c r="K44" s="822" t="s">
        <v>1801</v>
      </c>
      <c r="L44" s="825">
        <v>117.03</v>
      </c>
      <c r="M44" s="825">
        <v>234.06</v>
      </c>
      <c r="N44" s="822">
        <v>2</v>
      </c>
      <c r="O44" s="826">
        <v>0.5</v>
      </c>
      <c r="P44" s="825">
        <v>234.06</v>
      </c>
      <c r="Q44" s="827">
        <v>1</v>
      </c>
      <c r="R44" s="822">
        <v>2</v>
      </c>
      <c r="S44" s="827">
        <v>1</v>
      </c>
      <c r="T44" s="826">
        <v>0.5</v>
      </c>
      <c r="U44" s="828">
        <v>1</v>
      </c>
    </row>
    <row r="45" spans="1:21" ht="14.45" customHeight="1" x14ac:dyDescent="0.2">
      <c r="A45" s="821">
        <v>50</v>
      </c>
      <c r="B45" s="822" t="s">
        <v>1684</v>
      </c>
      <c r="C45" s="822" t="s">
        <v>1690</v>
      </c>
      <c r="D45" s="823" t="s">
        <v>2577</v>
      </c>
      <c r="E45" s="824" t="s">
        <v>1698</v>
      </c>
      <c r="F45" s="822" t="s">
        <v>1685</v>
      </c>
      <c r="G45" s="822" t="s">
        <v>1798</v>
      </c>
      <c r="H45" s="822" t="s">
        <v>634</v>
      </c>
      <c r="I45" s="822" t="s">
        <v>1802</v>
      </c>
      <c r="J45" s="822" t="s">
        <v>1800</v>
      </c>
      <c r="K45" s="822" t="s">
        <v>1803</v>
      </c>
      <c r="L45" s="825">
        <v>58.52</v>
      </c>
      <c r="M45" s="825">
        <v>58.52</v>
      </c>
      <c r="N45" s="822">
        <v>1</v>
      </c>
      <c r="O45" s="826">
        <v>0.5</v>
      </c>
      <c r="P45" s="825">
        <v>58.52</v>
      </c>
      <c r="Q45" s="827">
        <v>1</v>
      </c>
      <c r="R45" s="822">
        <v>1</v>
      </c>
      <c r="S45" s="827">
        <v>1</v>
      </c>
      <c r="T45" s="826">
        <v>0.5</v>
      </c>
      <c r="U45" s="828">
        <v>1</v>
      </c>
    </row>
    <row r="46" spans="1:21" ht="14.45" customHeight="1" x14ac:dyDescent="0.2">
      <c r="A46" s="821">
        <v>50</v>
      </c>
      <c r="B46" s="822" t="s">
        <v>1684</v>
      </c>
      <c r="C46" s="822" t="s">
        <v>1690</v>
      </c>
      <c r="D46" s="823" t="s">
        <v>2577</v>
      </c>
      <c r="E46" s="824" t="s">
        <v>1698</v>
      </c>
      <c r="F46" s="822" t="s">
        <v>1685</v>
      </c>
      <c r="G46" s="822" t="s">
        <v>1804</v>
      </c>
      <c r="H46" s="822" t="s">
        <v>634</v>
      </c>
      <c r="I46" s="822" t="s">
        <v>1805</v>
      </c>
      <c r="J46" s="822" t="s">
        <v>1806</v>
      </c>
      <c r="K46" s="822" t="s">
        <v>1807</v>
      </c>
      <c r="L46" s="825">
        <v>51.83</v>
      </c>
      <c r="M46" s="825">
        <v>155.49</v>
      </c>
      <c r="N46" s="822">
        <v>3</v>
      </c>
      <c r="O46" s="826">
        <v>2.5</v>
      </c>
      <c r="P46" s="825">
        <v>51.83</v>
      </c>
      <c r="Q46" s="827">
        <v>0.33333333333333331</v>
      </c>
      <c r="R46" s="822">
        <v>1</v>
      </c>
      <c r="S46" s="827">
        <v>0.33333333333333331</v>
      </c>
      <c r="T46" s="826">
        <v>0.5</v>
      </c>
      <c r="U46" s="828">
        <v>0.2</v>
      </c>
    </row>
    <row r="47" spans="1:21" ht="14.45" customHeight="1" x14ac:dyDescent="0.2">
      <c r="A47" s="821">
        <v>50</v>
      </c>
      <c r="B47" s="822" t="s">
        <v>1684</v>
      </c>
      <c r="C47" s="822" t="s">
        <v>1690</v>
      </c>
      <c r="D47" s="823" t="s">
        <v>2577</v>
      </c>
      <c r="E47" s="824" t="s">
        <v>1698</v>
      </c>
      <c r="F47" s="822" t="s">
        <v>1685</v>
      </c>
      <c r="G47" s="822" t="s">
        <v>1714</v>
      </c>
      <c r="H47" s="822" t="s">
        <v>329</v>
      </c>
      <c r="I47" s="822" t="s">
        <v>1715</v>
      </c>
      <c r="J47" s="822" t="s">
        <v>702</v>
      </c>
      <c r="K47" s="822" t="s">
        <v>1716</v>
      </c>
      <c r="L47" s="825">
        <v>27.37</v>
      </c>
      <c r="M47" s="825">
        <v>27.37</v>
      </c>
      <c r="N47" s="822">
        <v>1</v>
      </c>
      <c r="O47" s="826">
        <v>0.5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50</v>
      </c>
      <c r="B48" s="822" t="s">
        <v>1684</v>
      </c>
      <c r="C48" s="822" t="s">
        <v>1690</v>
      </c>
      <c r="D48" s="823" t="s">
        <v>2577</v>
      </c>
      <c r="E48" s="824" t="s">
        <v>1698</v>
      </c>
      <c r="F48" s="822" t="s">
        <v>1685</v>
      </c>
      <c r="G48" s="822" t="s">
        <v>1714</v>
      </c>
      <c r="H48" s="822" t="s">
        <v>329</v>
      </c>
      <c r="I48" s="822" t="s">
        <v>1808</v>
      </c>
      <c r="J48" s="822" t="s">
        <v>702</v>
      </c>
      <c r="K48" s="822" t="s">
        <v>703</v>
      </c>
      <c r="L48" s="825">
        <v>97.76</v>
      </c>
      <c r="M48" s="825">
        <v>195.52</v>
      </c>
      <c r="N48" s="822">
        <v>2</v>
      </c>
      <c r="O48" s="826">
        <v>1.5</v>
      </c>
      <c r="P48" s="825">
        <v>195.52</v>
      </c>
      <c r="Q48" s="827">
        <v>1</v>
      </c>
      <c r="R48" s="822">
        <v>2</v>
      </c>
      <c r="S48" s="827">
        <v>1</v>
      </c>
      <c r="T48" s="826">
        <v>1.5</v>
      </c>
      <c r="U48" s="828">
        <v>1</v>
      </c>
    </row>
    <row r="49" spans="1:21" ht="14.45" customHeight="1" x14ac:dyDescent="0.2">
      <c r="A49" s="821">
        <v>50</v>
      </c>
      <c r="B49" s="822" t="s">
        <v>1684</v>
      </c>
      <c r="C49" s="822" t="s">
        <v>1690</v>
      </c>
      <c r="D49" s="823" t="s">
        <v>2577</v>
      </c>
      <c r="E49" s="824" t="s">
        <v>1698</v>
      </c>
      <c r="F49" s="822" t="s">
        <v>1685</v>
      </c>
      <c r="G49" s="822" t="s">
        <v>1809</v>
      </c>
      <c r="H49" s="822" t="s">
        <v>634</v>
      </c>
      <c r="I49" s="822" t="s">
        <v>1810</v>
      </c>
      <c r="J49" s="822" t="s">
        <v>914</v>
      </c>
      <c r="K49" s="822" t="s">
        <v>678</v>
      </c>
      <c r="L49" s="825">
        <v>34.47</v>
      </c>
      <c r="M49" s="825">
        <v>68.94</v>
      </c>
      <c r="N49" s="822">
        <v>2</v>
      </c>
      <c r="O49" s="826">
        <v>2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50</v>
      </c>
      <c r="B50" s="822" t="s">
        <v>1684</v>
      </c>
      <c r="C50" s="822" t="s">
        <v>1690</v>
      </c>
      <c r="D50" s="823" t="s">
        <v>2577</v>
      </c>
      <c r="E50" s="824" t="s">
        <v>1698</v>
      </c>
      <c r="F50" s="822" t="s">
        <v>1685</v>
      </c>
      <c r="G50" s="822" t="s">
        <v>1809</v>
      </c>
      <c r="H50" s="822" t="s">
        <v>634</v>
      </c>
      <c r="I50" s="822" t="s">
        <v>1481</v>
      </c>
      <c r="J50" s="822" t="s">
        <v>914</v>
      </c>
      <c r="K50" s="822" t="s">
        <v>1482</v>
      </c>
      <c r="L50" s="825">
        <v>103.4</v>
      </c>
      <c r="M50" s="825">
        <v>310.20000000000005</v>
      </c>
      <c r="N50" s="822">
        <v>3</v>
      </c>
      <c r="O50" s="826">
        <v>3</v>
      </c>
      <c r="P50" s="825">
        <v>206.8</v>
      </c>
      <c r="Q50" s="827">
        <v>0.66666666666666663</v>
      </c>
      <c r="R50" s="822">
        <v>2</v>
      </c>
      <c r="S50" s="827">
        <v>0.66666666666666663</v>
      </c>
      <c r="T50" s="826">
        <v>2</v>
      </c>
      <c r="U50" s="828">
        <v>0.66666666666666663</v>
      </c>
    </row>
    <row r="51" spans="1:21" ht="14.45" customHeight="1" x14ac:dyDescent="0.2">
      <c r="A51" s="821">
        <v>50</v>
      </c>
      <c r="B51" s="822" t="s">
        <v>1684</v>
      </c>
      <c r="C51" s="822" t="s">
        <v>1690</v>
      </c>
      <c r="D51" s="823" t="s">
        <v>2577</v>
      </c>
      <c r="E51" s="824" t="s">
        <v>1698</v>
      </c>
      <c r="F51" s="822" t="s">
        <v>1685</v>
      </c>
      <c r="G51" s="822" t="s">
        <v>1809</v>
      </c>
      <c r="H51" s="822" t="s">
        <v>634</v>
      </c>
      <c r="I51" s="822" t="s">
        <v>1483</v>
      </c>
      <c r="J51" s="822" t="s">
        <v>916</v>
      </c>
      <c r="K51" s="822" t="s">
        <v>1484</v>
      </c>
      <c r="L51" s="825">
        <v>206.78</v>
      </c>
      <c r="M51" s="825">
        <v>206.78</v>
      </c>
      <c r="N51" s="822">
        <v>1</v>
      </c>
      <c r="O51" s="826">
        <v>1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50</v>
      </c>
      <c r="B52" s="822" t="s">
        <v>1684</v>
      </c>
      <c r="C52" s="822" t="s">
        <v>1690</v>
      </c>
      <c r="D52" s="823" t="s">
        <v>2577</v>
      </c>
      <c r="E52" s="824" t="s">
        <v>1698</v>
      </c>
      <c r="F52" s="822" t="s">
        <v>1685</v>
      </c>
      <c r="G52" s="822" t="s">
        <v>1811</v>
      </c>
      <c r="H52" s="822" t="s">
        <v>634</v>
      </c>
      <c r="I52" s="822" t="s">
        <v>1812</v>
      </c>
      <c r="J52" s="822" t="s">
        <v>1813</v>
      </c>
      <c r="K52" s="822" t="s">
        <v>1814</v>
      </c>
      <c r="L52" s="825">
        <v>545.82000000000005</v>
      </c>
      <c r="M52" s="825">
        <v>545.82000000000005</v>
      </c>
      <c r="N52" s="822">
        <v>1</v>
      </c>
      <c r="O52" s="826">
        <v>1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50</v>
      </c>
      <c r="B53" s="822" t="s">
        <v>1684</v>
      </c>
      <c r="C53" s="822" t="s">
        <v>1690</v>
      </c>
      <c r="D53" s="823" t="s">
        <v>2577</v>
      </c>
      <c r="E53" s="824" t="s">
        <v>1698</v>
      </c>
      <c r="F53" s="822" t="s">
        <v>1685</v>
      </c>
      <c r="G53" s="822" t="s">
        <v>1815</v>
      </c>
      <c r="H53" s="822" t="s">
        <v>329</v>
      </c>
      <c r="I53" s="822" t="s">
        <v>1816</v>
      </c>
      <c r="J53" s="822" t="s">
        <v>1817</v>
      </c>
      <c r="K53" s="822" t="s">
        <v>1818</v>
      </c>
      <c r="L53" s="825">
        <v>218.62</v>
      </c>
      <c r="M53" s="825">
        <v>437.24</v>
      </c>
      <c r="N53" s="822">
        <v>2</v>
      </c>
      <c r="O53" s="826">
        <v>1.5</v>
      </c>
      <c r="P53" s="825">
        <v>218.62</v>
      </c>
      <c r="Q53" s="827">
        <v>0.5</v>
      </c>
      <c r="R53" s="822">
        <v>1</v>
      </c>
      <c r="S53" s="827">
        <v>0.5</v>
      </c>
      <c r="T53" s="826">
        <v>0.5</v>
      </c>
      <c r="U53" s="828">
        <v>0.33333333333333331</v>
      </c>
    </row>
    <row r="54" spans="1:21" ht="14.45" customHeight="1" x14ac:dyDescent="0.2">
      <c r="A54" s="821">
        <v>50</v>
      </c>
      <c r="B54" s="822" t="s">
        <v>1684</v>
      </c>
      <c r="C54" s="822" t="s">
        <v>1690</v>
      </c>
      <c r="D54" s="823" t="s">
        <v>2577</v>
      </c>
      <c r="E54" s="824" t="s">
        <v>1698</v>
      </c>
      <c r="F54" s="822" t="s">
        <v>1685</v>
      </c>
      <c r="G54" s="822" t="s">
        <v>1819</v>
      </c>
      <c r="H54" s="822" t="s">
        <v>634</v>
      </c>
      <c r="I54" s="822" t="s">
        <v>1820</v>
      </c>
      <c r="J54" s="822" t="s">
        <v>1487</v>
      </c>
      <c r="K54" s="822" t="s">
        <v>1807</v>
      </c>
      <c r="L54" s="825">
        <v>229.76</v>
      </c>
      <c r="M54" s="825">
        <v>229.76</v>
      </c>
      <c r="N54" s="822">
        <v>1</v>
      </c>
      <c r="O54" s="826">
        <v>0.5</v>
      </c>
      <c r="P54" s="825">
        <v>229.76</v>
      </c>
      <c r="Q54" s="827">
        <v>1</v>
      </c>
      <c r="R54" s="822">
        <v>1</v>
      </c>
      <c r="S54" s="827">
        <v>1</v>
      </c>
      <c r="T54" s="826">
        <v>0.5</v>
      </c>
      <c r="U54" s="828">
        <v>1</v>
      </c>
    </row>
    <row r="55" spans="1:21" ht="14.45" customHeight="1" x14ac:dyDescent="0.2">
      <c r="A55" s="821">
        <v>50</v>
      </c>
      <c r="B55" s="822" t="s">
        <v>1684</v>
      </c>
      <c r="C55" s="822" t="s">
        <v>1690</v>
      </c>
      <c r="D55" s="823" t="s">
        <v>2577</v>
      </c>
      <c r="E55" s="824" t="s">
        <v>1698</v>
      </c>
      <c r="F55" s="822" t="s">
        <v>1685</v>
      </c>
      <c r="G55" s="822" t="s">
        <v>1821</v>
      </c>
      <c r="H55" s="822" t="s">
        <v>329</v>
      </c>
      <c r="I55" s="822" t="s">
        <v>1822</v>
      </c>
      <c r="J55" s="822" t="s">
        <v>1823</v>
      </c>
      <c r="K55" s="822" t="s">
        <v>1824</v>
      </c>
      <c r="L55" s="825">
        <v>316.33</v>
      </c>
      <c r="M55" s="825">
        <v>316.33</v>
      </c>
      <c r="N55" s="822">
        <v>1</v>
      </c>
      <c r="O55" s="826">
        <v>0.5</v>
      </c>
      <c r="P55" s="825">
        <v>316.33</v>
      </c>
      <c r="Q55" s="827">
        <v>1</v>
      </c>
      <c r="R55" s="822">
        <v>1</v>
      </c>
      <c r="S55" s="827">
        <v>1</v>
      </c>
      <c r="T55" s="826">
        <v>0.5</v>
      </c>
      <c r="U55" s="828">
        <v>1</v>
      </c>
    </row>
    <row r="56" spans="1:21" ht="14.45" customHeight="1" x14ac:dyDescent="0.2">
      <c r="A56" s="821">
        <v>50</v>
      </c>
      <c r="B56" s="822" t="s">
        <v>1684</v>
      </c>
      <c r="C56" s="822" t="s">
        <v>1690</v>
      </c>
      <c r="D56" s="823" t="s">
        <v>2577</v>
      </c>
      <c r="E56" s="824" t="s">
        <v>1698</v>
      </c>
      <c r="F56" s="822" t="s">
        <v>1685</v>
      </c>
      <c r="G56" s="822" t="s">
        <v>1825</v>
      </c>
      <c r="H56" s="822" t="s">
        <v>329</v>
      </c>
      <c r="I56" s="822" t="s">
        <v>1826</v>
      </c>
      <c r="J56" s="822" t="s">
        <v>1827</v>
      </c>
      <c r="K56" s="822" t="s">
        <v>1828</v>
      </c>
      <c r="L56" s="825">
        <v>4472.93</v>
      </c>
      <c r="M56" s="825">
        <v>13418.79</v>
      </c>
      <c r="N56" s="822">
        <v>3</v>
      </c>
      <c r="O56" s="826">
        <v>1.5</v>
      </c>
      <c r="P56" s="825">
        <v>13418.79</v>
      </c>
      <c r="Q56" s="827">
        <v>1</v>
      </c>
      <c r="R56" s="822">
        <v>3</v>
      </c>
      <c r="S56" s="827">
        <v>1</v>
      </c>
      <c r="T56" s="826">
        <v>1.5</v>
      </c>
      <c r="U56" s="828">
        <v>1</v>
      </c>
    </row>
    <row r="57" spans="1:21" ht="14.45" customHeight="1" x14ac:dyDescent="0.2">
      <c r="A57" s="821">
        <v>50</v>
      </c>
      <c r="B57" s="822" t="s">
        <v>1684</v>
      </c>
      <c r="C57" s="822" t="s">
        <v>1690</v>
      </c>
      <c r="D57" s="823" t="s">
        <v>2577</v>
      </c>
      <c r="E57" s="824" t="s">
        <v>1698</v>
      </c>
      <c r="F57" s="822" t="s">
        <v>1685</v>
      </c>
      <c r="G57" s="822" t="s">
        <v>1829</v>
      </c>
      <c r="H57" s="822" t="s">
        <v>329</v>
      </c>
      <c r="I57" s="822" t="s">
        <v>1830</v>
      </c>
      <c r="J57" s="822" t="s">
        <v>1831</v>
      </c>
      <c r="K57" s="822" t="s">
        <v>1832</v>
      </c>
      <c r="L57" s="825">
        <v>254.49</v>
      </c>
      <c r="M57" s="825">
        <v>254.49</v>
      </c>
      <c r="N57" s="822">
        <v>1</v>
      </c>
      <c r="O57" s="826">
        <v>1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50</v>
      </c>
      <c r="B58" s="822" t="s">
        <v>1684</v>
      </c>
      <c r="C58" s="822" t="s">
        <v>1690</v>
      </c>
      <c r="D58" s="823" t="s">
        <v>2577</v>
      </c>
      <c r="E58" s="824" t="s">
        <v>1698</v>
      </c>
      <c r="F58" s="822" t="s">
        <v>1685</v>
      </c>
      <c r="G58" s="822" t="s">
        <v>1829</v>
      </c>
      <c r="H58" s="822" t="s">
        <v>329</v>
      </c>
      <c r="I58" s="822" t="s">
        <v>1833</v>
      </c>
      <c r="J58" s="822" t="s">
        <v>1834</v>
      </c>
      <c r="K58" s="822" t="s">
        <v>1835</v>
      </c>
      <c r="L58" s="825">
        <v>130.51</v>
      </c>
      <c r="M58" s="825">
        <v>391.53</v>
      </c>
      <c r="N58" s="822">
        <v>3</v>
      </c>
      <c r="O58" s="826">
        <v>0.5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50</v>
      </c>
      <c r="B59" s="822" t="s">
        <v>1684</v>
      </c>
      <c r="C59" s="822" t="s">
        <v>1690</v>
      </c>
      <c r="D59" s="823" t="s">
        <v>2577</v>
      </c>
      <c r="E59" s="824" t="s">
        <v>1698</v>
      </c>
      <c r="F59" s="822" t="s">
        <v>1685</v>
      </c>
      <c r="G59" s="822" t="s">
        <v>1836</v>
      </c>
      <c r="H59" s="822" t="s">
        <v>329</v>
      </c>
      <c r="I59" s="822" t="s">
        <v>1837</v>
      </c>
      <c r="J59" s="822" t="s">
        <v>1838</v>
      </c>
      <c r="K59" s="822" t="s">
        <v>1839</v>
      </c>
      <c r="L59" s="825">
        <v>120.14</v>
      </c>
      <c r="M59" s="825">
        <v>240.28</v>
      </c>
      <c r="N59" s="822">
        <v>2</v>
      </c>
      <c r="O59" s="826">
        <v>1.5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50</v>
      </c>
      <c r="B60" s="822" t="s">
        <v>1684</v>
      </c>
      <c r="C60" s="822" t="s">
        <v>1690</v>
      </c>
      <c r="D60" s="823" t="s">
        <v>2577</v>
      </c>
      <c r="E60" s="824" t="s">
        <v>1698</v>
      </c>
      <c r="F60" s="822" t="s">
        <v>1685</v>
      </c>
      <c r="G60" s="822" t="s">
        <v>1840</v>
      </c>
      <c r="H60" s="822" t="s">
        <v>329</v>
      </c>
      <c r="I60" s="822" t="s">
        <v>1841</v>
      </c>
      <c r="J60" s="822" t="s">
        <v>1842</v>
      </c>
      <c r="K60" s="822" t="s">
        <v>1843</v>
      </c>
      <c r="L60" s="825">
        <v>59.56</v>
      </c>
      <c r="M60" s="825">
        <v>59.56</v>
      </c>
      <c r="N60" s="822">
        <v>1</v>
      </c>
      <c r="O60" s="826">
        <v>1</v>
      </c>
      <c r="P60" s="825">
        <v>59.56</v>
      </c>
      <c r="Q60" s="827">
        <v>1</v>
      </c>
      <c r="R60" s="822">
        <v>1</v>
      </c>
      <c r="S60" s="827">
        <v>1</v>
      </c>
      <c r="T60" s="826">
        <v>1</v>
      </c>
      <c r="U60" s="828">
        <v>1</v>
      </c>
    </row>
    <row r="61" spans="1:21" ht="14.45" customHeight="1" x14ac:dyDescent="0.2">
      <c r="A61" s="821">
        <v>50</v>
      </c>
      <c r="B61" s="822" t="s">
        <v>1684</v>
      </c>
      <c r="C61" s="822" t="s">
        <v>1690</v>
      </c>
      <c r="D61" s="823" t="s">
        <v>2577</v>
      </c>
      <c r="E61" s="824" t="s">
        <v>1698</v>
      </c>
      <c r="F61" s="822" t="s">
        <v>1685</v>
      </c>
      <c r="G61" s="822" t="s">
        <v>1844</v>
      </c>
      <c r="H61" s="822" t="s">
        <v>634</v>
      </c>
      <c r="I61" s="822" t="s">
        <v>1845</v>
      </c>
      <c r="J61" s="822" t="s">
        <v>1846</v>
      </c>
      <c r="K61" s="822" t="s">
        <v>1847</v>
      </c>
      <c r="L61" s="825">
        <v>134.61000000000001</v>
      </c>
      <c r="M61" s="825">
        <v>134.61000000000001</v>
      </c>
      <c r="N61" s="822">
        <v>1</v>
      </c>
      <c r="O61" s="826">
        <v>1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50</v>
      </c>
      <c r="B62" s="822" t="s">
        <v>1684</v>
      </c>
      <c r="C62" s="822" t="s">
        <v>1690</v>
      </c>
      <c r="D62" s="823" t="s">
        <v>2577</v>
      </c>
      <c r="E62" s="824" t="s">
        <v>1698</v>
      </c>
      <c r="F62" s="822" t="s">
        <v>1685</v>
      </c>
      <c r="G62" s="822" t="s">
        <v>1848</v>
      </c>
      <c r="H62" s="822" t="s">
        <v>329</v>
      </c>
      <c r="I62" s="822" t="s">
        <v>1849</v>
      </c>
      <c r="J62" s="822" t="s">
        <v>1850</v>
      </c>
      <c r="K62" s="822" t="s">
        <v>1839</v>
      </c>
      <c r="L62" s="825">
        <v>263.68</v>
      </c>
      <c r="M62" s="825">
        <v>263.68</v>
      </c>
      <c r="N62" s="822">
        <v>1</v>
      </c>
      <c r="O62" s="826">
        <v>0.5</v>
      </c>
      <c r="P62" s="825">
        <v>263.68</v>
      </c>
      <c r="Q62" s="827">
        <v>1</v>
      </c>
      <c r="R62" s="822">
        <v>1</v>
      </c>
      <c r="S62" s="827">
        <v>1</v>
      </c>
      <c r="T62" s="826">
        <v>0.5</v>
      </c>
      <c r="U62" s="828">
        <v>1</v>
      </c>
    </row>
    <row r="63" spans="1:21" ht="14.45" customHeight="1" x14ac:dyDescent="0.2">
      <c r="A63" s="821">
        <v>50</v>
      </c>
      <c r="B63" s="822" t="s">
        <v>1684</v>
      </c>
      <c r="C63" s="822" t="s">
        <v>1690</v>
      </c>
      <c r="D63" s="823" t="s">
        <v>2577</v>
      </c>
      <c r="E63" s="824" t="s">
        <v>1698</v>
      </c>
      <c r="F63" s="822" t="s">
        <v>1685</v>
      </c>
      <c r="G63" s="822" t="s">
        <v>1848</v>
      </c>
      <c r="H63" s="822" t="s">
        <v>329</v>
      </c>
      <c r="I63" s="822" t="s">
        <v>1851</v>
      </c>
      <c r="J63" s="822" t="s">
        <v>1852</v>
      </c>
      <c r="K63" s="822" t="s">
        <v>1853</v>
      </c>
      <c r="L63" s="825">
        <v>118.65</v>
      </c>
      <c r="M63" s="825">
        <v>118.65</v>
      </c>
      <c r="N63" s="822">
        <v>1</v>
      </c>
      <c r="O63" s="826">
        <v>1</v>
      </c>
      <c r="P63" s="825">
        <v>118.65</v>
      </c>
      <c r="Q63" s="827">
        <v>1</v>
      </c>
      <c r="R63" s="822">
        <v>1</v>
      </c>
      <c r="S63" s="827">
        <v>1</v>
      </c>
      <c r="T63" s="826">
        <v>1</v>
      </c>
      <c r="U63" s="828">
        <v>1</v>
      </c>
    </row>
    <row r="64" spans="1:21" ht="14.45" customHeight="1" x14ac:dyDescent="0.2">
      <c r="A64" s="821">
        <v>50</v>
      </c>
      <c r="B64" s="822" t="s">
        <v>1684</v>
      </c>
      <c r="C64" s="822" t="s">
        <v>1690</v>
      </c>
      <c r="D64" s="823" t="s">
        <v>2577</v>
      </c>
      <c r="E64" s="824" t="s">
        <v>1698</v>
      </c>
      <c r="F64" s="822" t="s">
        <v>1685</v>
      </c>
      <c r="G64" s="822" t="s">
        <v>1854</v>
      </c>
      <c r="H64" s="822" t="s">
        <v>634</v>
      </c>
      <c r="I64" s="822" t="s">
        <v>1855</v>
      </c>
      <c r="J64" s="822" t="s">
        <v>1856</v>
      </c>
      <c r="K64" s="822" t="s">
        <v>1857</v>
      </c>
      <c r="L64" s="825">
        <v>131.86000000000001</v>
      </c>
      <c r="M64" s="825">
        <v>923.0200000000001</v>
      </c>
      <c r="N64" s="822">
        <v>7</v>
      </c>
      <c r="O64" s="826">
        <v>1</v>
      </c>
      <c r="P64" s="825">
        <v>923.0200000000001</v>
      </c>
      <c r="Q64" s="827">
        <v>1</v>
      </c>
      <c r="R64" s="822">
        <v>7</v>
      </c>
      <c r="S64" s="827">
        <v>1</v>
      </c>
      <c r="T64" s="826">
        <v>1</v>
      </c>
      <c r="U64" s="828">
        <v>1</v>
      </c>
    </row>
    <row r="65" spans="1:21" ht="14.45" customHeight="1" x14ac:dyDescent="0.2">
      <c r="A65" s="821">
        <v>50</v>
      </c>
      <c r="B65" s="822" t="s">
        <v>1684</v>
      </c>
      <c r="C65" s="822" t="s">
        <v>1690</v>
      </c>
      <c r="D65" s="823" t="s">
        <v>2577</v>
      </c>
      <c r="E65" s="824" t="s">
        <v>1698</v>
      </c>
      <c r="F65" s="822" t="s">
        <v>1685</v>
      </c>
      <c r="G65" s="822" t="s">
        <v>1858</v>
      </c>
      <c r="H65" s="822" t="s">
        <v>634</v>
      </c>
      <c r="I65" s="822" t="s">
        <v>1859</v>
      </c>
      <c r="J65" s="822" t="s">
        <v>1860</v>
      </c>
      <c r="K65" s="822" t="s">
        <v>1861</v>
      </c>
      <c r="L65" s="825">
        <v>345.69</v>
      </c>
      <c r="M65" s="825">
        <v>345.69</v>
      </c>
      <c r="N65" s="822">
        <v>1</v>
      </c>
      <c r="O65" s="826">
        <v>0.5</v>
      </c>
      <c r="P65" s="825">
        <v>345.69</v>
      </c>
      <c r="Q65" s="827">
        <v>1</v>
      </c>
      <c r="R65" s="822">
        <v>1</v>
      </c>
      <c r="S65" s="827">
        <v>1</v>
      </c>
      <c r="T65" s="826">
        <v>0.5</v>
      </c>
      <c r="U65" s="828">
        <v>1</v>
      </c>
    </row>
    <row r="66" spans="1:21" ht="14.45" customHeight="1" x14ac:dyDescent="0.2">
      <c r="A66" s="821">
        <v>50</v>
      </c>
      <c r="B66" s="822" t="s">
        <v>1684</v>
      </c>
      <c r="C66" s="822" t="s">
        <v>1690</v>
      </c>
      <c r="D66" s="823" t="s">
        <v>2577</v>
      </c>
      <c r="E66" s="824" t="s">
        <v>1698</v>
      </c>
      <c r="F66" s="822" t="s">
        <v>1685</v>
      </c>
      <c r="G66" s="822" t="s">
        <v>1858</v>
      </c>
      <c r="H66" s="822" t="s">
        <v>634</v>
      </c>
      <c r="I66" s="822" t="s">
        <v>1862</v>
      </c>
      <c r="J66" s="822" t="s">
        <v>1860</v>
      </c>
      <c r="K66" s="822" t="s">
        <v>1863</v>
      </c>
      <c r="L66" s="825">
        <v>86.73</v>
      </c>
      <c r="M66" s="825">
        <v>260.19</v>
      </c>
      <c r="N66" s="822">
        <v>3</v>
      </c>
      <c r="O66" s="826">
        <v>0.5</v>
      </c>
      <c r="P66" s="825">
        <v>260.19</v>
      </c>
      <c r="Q66" s="827">
        <v>1</v>
      </c>
      <c r="R66" s="822">
        <v>3</v>
      </c>
      <c r="S66" s="827">
        <v>1</v>
      </c>
      <c r="T66" s="826">
        <v>0.5</v>
      </c>
      <c r="U66" s="828">
        <v>1</v>
      </c>
    </row>
    <row r="67" spans="1:21" ht="14.45" customHeight="1" x14ac:dyDescent="0.2">
      <c r="A67" s="821">
        <v>50</v>
      </c>
      <c r="B67" s="822" t="s">
        <v>1684</v>
      </c>
      <c r="C67" s="822" t="s">
        <v>1690</v>
      </c>
      <c r="D67" s="823" t="s">
        <v>2577</v>
      </c>
      <c r="E67" s="824" t="s">
        <v>1698</v>
      </c>
      <c r="F67" s="822" t="s">
        <v>1685</v>
      </c>
      <c r="G67" s="822" t="s">
        <v>1864</v>
      </c>
      <c r="H67" s="822" t="s">
        <v>329</v>
      </c>
      <c r="I67" s="822" t="s">
        <v>1865</v>
      </c>
      <c r="J67" s="822" t="s">
        <v>1866</v>
      </c>
      <c r="K67" s="822" t="s">
        <v>1867</v>
      </c>
      <c r="L67" s="825">
        <v>93.43</v>
      </c>
      <c r="M67" s="825">
        <v>373.72</v>
      </c>
      <c r="N67" s="822">
        <v>4</v>
      </c>
      <c r="O67" s="826">
        <v>1.5</v>
      </c>
      <c r="P67" s="825">
        <v>280.29000000000002</v>
      </c>
      <c r="Q67" s="827">
        <v>0.75</v>
      </c>
      <c r="R67" s="822">
        <v>3</v>
      </c>
      <c r="S67" s="827">
        <v>0.75</v>
      </c>
      <c r="T67" s="826">
        <v>0.5</v>
      </c>
      <c r="U67" s="828">
        <v>0.33333333333333331</v>
      </c>
    </row>
    <row r="68" spans="1:21" ht="14.45" customHeight="1" x14ac:dyDescent="0.2">
      <c r="A68" s="821">
        <v>50</v>
      </c>
      <c r="B68" s="822" t="s">
        <v>1684</v>
      </c>
      <c r="C68" s="822" t="s">
        <v>1690</v>
      </c>
      <c r="D68" s="823" t="s">
        <v>2577</v>
      </c>
      <c r="E68" s="824" t="s">
        <v>1698</v>
      </c>
      <c r="F68" s="822" t="s">
        <v>1685</v>
      </c>
      <c r="G68" s="822" t="s">
        <v>1868</v>
      </c>
      <c r="H68" s="822" t="s">
        <v>634</v>
      </c>
      <c r="I68" s="822" t="s">
        <v>1454</v>
      </c>
      <c r="J68" s="822" t="s">
        <v>1455</v>
      </c>
      <c r="K68" s="822" t="s">
        <v>1456</v>
      </c>
      <c r="L68" s="825">
        <v>131.32</v>
      </c>
      <c r="M68" s="825">
        <v>131.32</v>
      </c>
      <c r="N68" s="822">
        <v>1</v>
      </c>
      <c r="O68" s="826">
        <v>1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50</v>
      </c>
      <c r="B69" s="822" t="s">
        <v>1684</v>
      </c>
      <c r="C69" s="822" t="s">
        <v>1690</v>
      </c>
      <c r="D69" s="823" t="s">
        <v>2577</v>
      </c>
      <c r="E69" s="824" t="s">
        <v>1698</v>
      </c>
      <c r="F69" s="822" t="s">
        <v>1685</v>
      </c>
      <c r="G69" s="822" t="s">
        <v>1869</v>
      </c>
      <c r="H69" s="822" t="s">
        <v>329</v>
      </c>
      <c r="I69" s="822" t="s">
        <v>1870</v>
      </c>
      <c r="J69" s="822" t="s">
        <v>1871</v>
      </c>
      <c r="K69" s="822" t="s">
        <v>1872</v>
      </c>
      <c r="L69" s="825">
        <v>43.94</v>
      </c>
      <c r="M69" s="825">
        <v>43.94</v>
      </c>
      <c r="N69" s="822">
        <v>1</v>
      </c>
      <c r="O69" s="826">
        <v>1</v>
      </c>
      <c r="P69" s="825">
        <v>43.94</v>
      </c>
      <c r="Q69" s="827">
        <v>1</v>
      </c>
      <c r="R69" s="822">
        <v>1</v>
      </c>
      <c r="S69" s="827">
        <v>1</v>
      </c>
      <c r="T69" s="826">
        <v>1</v>
      </c>
      <c r="U69" s="828">
        <v>1</v>
      </c>
    </row>
    <row r="70" spans="1:21" ht="14.45" customHeight="1" x14ac:dyDescent="0.2">
      <c r="A70" s="821">
        <v>50</v>
      </c>
      <c r="B70" s="822" t="s">
        <v>1684</v>
      </c>
      <c r="C70" s="822" t="s">
        <v>1690</v>
      </c>
      <c r="D70" s="823" t="s">
        <v>2577</v>
      </c>
      <c r="E70" s="824" t="s">
        <v>1698</v>
      </c>
      <c r="F70" s="822" t="s">
        <v>1685</v>
      </c>
      <c r="G70" s="822" t="s">
        <v>1873</v>
      </c>
      <c r="H70" s="822" t="s">
        <v>634</v>
      </c>
      <c r="I70" s="822" t="s">
        <v>1874</v>
      </c>
      <c r="J70" s="822" t="s">
        <v>1875</v>
      </c>
      <c r="K70" s="822" t="s">
        <v>1876</v>
      </c>
      <c r="L70" s="825">
        <v>76.099999999999994</v>
      </c>
      <c r="M70" s="825">
        <v>152.19999999999999</v>
      </c>
      <c r="N70" s="822">
        <v>2</v>
      </c>
      <c r="O70" s="826">
        <v>0.5</v>
      </c>
      <c r="P70" s="825">
        <v>152.19999999999999</v>
      </c>
      <c r="Q70" s="827">
        <v>1</v>
      </c>
      <c r="R70" s="822">
        <v>2</v>
      </c>
      <c r="S70" s="827">
        <v>1</v>
      </c>
      <c r="T70" s="826">
        <v>0.5</v>
      </c>
      <c r="U70" s="828">
        <v>1</v>
      </c>
    </row>
    <row r="71" spans="1:21" ht="14.45" customHeight="1" x14ac:dyDescent="0.2">
      <c r="A71" s="821">
        <v>50</v>
      </c>
      <c r="B71" s="822" t="s">
        <v>1684</v>
      </c>
      <c r="C71" s="822" t="s">
        <v>1690</v>
      </c>
      <c r="D71" s="823" t="s">
        <v>2577</v>
      </c>
      <c r="E71" s="824" t="s">
        <v>1698</v>
      </c>
      <c r="F71" s="822" t="s">
        <v>1685</v>
      </c>
      <c r="G71" s="822" t="s">
        <v>1877</v>
      </c>
      <c r="H71" s="822" t="s">
        <v>634</v>
      </c>
      <c r="I71" s="822" t="s">
        <v>1878</v>
      </c>
      <c r="J71" s="822" t="s">
        <v>1879</v>
      </c>
      <c r="K71" s="822" t="s">
        <v>1880</v>
      </c>
      <c r="L71" s="825">
        <v>5339.52</v>
      </c>
      <c r="M71" s="825">
        <v>10679.04</v>
      </c>
      <c r="N71" s="822">
        <v>2</v>
      </c>
      <c r="O71" s="826">
        <v>2</v>
      </c>
      <c r="P71" s="825">
        <v>5339.52</v>
      </c>
      <c r="Q71" s="827">
        <v>0.5</v>
      </c>
      <c r="R71" s="822">
        <v>1</v>
      </c>
      <c r="S71" s="827">
        <v>0.5</v>
      </c>
      <c r="T71" s="826">
        <v>1</v>
      </c>
      <c r="U71" s="828">
        <v>0.5</v>
      </c>
    </row>
    <row r="72" spans="1:21" ht="14.45" customHeight="1" x14ac:dyDescent="0.2">
      <c r="A72" s="821">
        <v>50</v>
      </c>
      <c r="B72" s="822" t="s">
        <v>1684</v>
      </c>
      <c r="C72" s="822" t="s">
        <v>1690</v>
      </c>
      <c r="D72" s="823" t="s">
        <v>2577</v>
      </c>
      <c r="E72" s="824" t="s">
        <v>1698</v>
      </c>
      <c r="F72" s="822" t="s">
        <v>1685</v>
      </c>
      <c r="G72" s="822" t="s">
        <v>1877</v>
      </c>
      <c r="H72" s="822" t="s">
        <v>634</v>
      </c>
      <c r="I72" s="822" t="s">
        <v>1878</v>
      </c>
      <c r="J72" s="822" t="s">
        <v>1879</v>
      </c>
      <c r="K72" s="822" t="s">
        <v>1880</v>
      </c>
      <c r="L72" s="825">
        <v>3833.94</v>
      </c>
      <c r="M72" s="825">
        <v>3833.94</v>
      </c>
      <c r="N72" s="822">
        <v>1</v>
      </c>
      <c r="O72" s="826">
        <v>1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50</v>
      </c>
      <c r="B73" s="822" t="s">
        <v>1684</v>
      </c>
      <c r="C73" s="822" t="s">
        <v>1690</v>
      </c>
      <c r="D73" s="823" t="s">
        <v>2577</v>
      </c>
      <c r="E73" s="824" t="s">
        <v>1698</v>
      </c>
      <c r="F73" s="822" t="s">
        <v>1685</v>
      </c>
      <c r="G73" s="822" t="s">
        <v>1877</v>
      </c>
      <c r="H73" s="822" t="s">
        <v>634</v>
      </c>
      <c r="I73" s="822" t="s">
        <v>1881</v>
      </c>
      <c r="J73" s="822" t="s">
        <v>1879</v>
      </c>
      <c r="K73" s="822" t="s">
        <v>1882</v>
      </c>
      <c r="L73" s="825">
        <v>2669.75</v>
      </c>
      <c r="M73" s="825">
        <v>2669.75</v>
      </c>
      <c r="N73" s="822">
        <v>1</v>
      </c>
      <c r="O73" s="826">
        <v>1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50</v>
      </c>
      <c r="B74" s="822" t="s">
        <v>1684</v>
      </c>
      <c r="C74" s="822" t="s">
        <v>1690</v>
      </c>
      <c r="D74" s="823" t="s">
        <v>2577</v>
      </c>
      <c r="E74" s="824" t="s">
        <v>1698</v>
      </c>
      <c r="F74" s="822" t="s">
        <v>1685</v>
      </c>
      <c r="G74" s="822" t="s">
        <v>1883</v>
      </c>
      <c r="H74" s="822" t="s">
        <v>329</v>
      </c>
      <c r="I74" s="822" t="s">
        <v>1884</v>
      </c>
      <c r="J74" s="822" t="s">
        <v>1885</v>
      </c>
      <c r="K74" s="822" t="s">
        <v>1886</v>
      </c>
      <c r="L74" s="825">
        <v>654.95000000000005</v>
      </c>
      <c r="M74" s="825">
        <v>654.95000000000005</v>
      </c>
      <c r="N74" s="822">
        <v>1</v>
      </c>
      <c r="O74" s="826">
        <v>0.5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50</v>
      </c>
      <c r="B75" s="822" t="s">
        <v>1684</v>
      </c>
      <c r="C75" s="822" t="s">
        <v>1690</v>
      </c>
      <c r="D75" s="823" t="s">
        <v>2577</v>
      </c>
      <c r="E75" s="824" t="s">
        <v>1698</v>
      </c>
      <c r="F75" s="822" t="s">
        <v>1685</v>
      </c>
      <c r="G75" s="822" t="s">
        <v>1883</v>
      </c>
      <c r="H75" s="822" t="s">
        <v>329</v>
      </c>
      <c r="I75" s="822" t="s">
        <v>1887</v>
      </c>
      <c r="J75" s="822" t="s">
        <v>1885</v>
      </c>
      <c r="K75" s="822" t="s">
        <v>1888</v>
      </c>
      <c r="L75" s="825">
        <v>146.04</v>
      </c>
      <c r="M75" s="825">
        <v>146.04</v>
      </c>
      <c r="N75" s="822">
        <v>1</v>
      </c>
      <c r="O75" s="826">
        <v>1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50</v>
      </c>
      <c r="B76" s="822" t="s">
        <v>1684</v>
      </c>
      <c r="C76" s="822" t="s">
        <v>1690</v>
      </c>
      <c r="D76" s="823" t="s">
        <v>2577</v>
      </c>
      <c r="E76" s="824" t="s">
        <v>1698</v>
      </c>
      <c r="F76" s="822" t="s">
        <v>1685</v>
      </c>
      <c r="G76" s="822" t="s">
        <v>1889</v>
      </c>
      <c r="H76" s="822" t="s">
        <v>634</v>
      </c>
      <c r="I76" s="822" t="s">
        <v>1890</v>
      </c>
      <c r="J76" s="822" t="s">
        <v>1891</v>
      </c>
      <c r="K76" s="822" t="s">
        <v>1892</v>
      </c>
      <c r="L76" s="825">
        <v>255</v>
      </c>
      <c r="M76" s="825">
        <v>765</v>
      </c>
      <c r="N76" s="822">
        <v>3</v>
      </c>
      <c r="O76" s="826">
        <v>1</v>
      </c>
      <c r="P76" s="825">
        <v>765</v>
      </c>
      <c r="Q76" s="827">
        <v>1</v>
      </c>
      <c r="R76" s="822">
        <v>3</v>
      </c>
      <c r="S76" s="827">
        <v>1</v>
      </c>
      <c r="T76" s="826">
        <v>1</v>
      </c>
      <c r="U76" s="828">
        <v>1</v>
      </c>
    </row>
    <row r="77" spans="1:21" ht="14.45" customHeight="1" x14ac:dyDescent="0.2">
      <c r="A77" s="821">
        <v>50</v>
      </c>
      <c r="B77" s="822" t="s">
        <v>1684</v>
      </c>
      <c r="C77" s="822" t="s">
        <v>1690</v>
      </c>
      <c r="D77" s="823" t="s">
        <v>2577</v>
      </c>
      <c r="E77" s="824" t="s">
        <v>1698</v>
      </c>
      <c r="F77" s="822" t="s">
        <v>1685</v>
      </c>
      <c r="G77" s="822" t="s">
        <v>1893</v>
      </c>
      <c r="H77" s="822" t="s">
        <v>329</v>
      </c>
      <c r="I77" s="822" t="s">
        <v>1894</v>
      </c>
      <c r="J77" s="822" t="s">
        <v>1895</v>
      </c>
      <c r="K77" s="822" t="s">
        <v>1896</v>
      </c>
      <c r="L77" s="825">
        <v>83.38</v>
      </c>
      <c r="M77" s="825">
        <v>250.14</v>
      </c>
      <c r="N77" s="822">
        <v>3</v>
      </c>
      <c r="O77" s="826">
        <v>0.5</v>
      </c>
      <c r="P77" s="825">
        <v>250.14</v>
      </c>
      <c r="Q77" s="827">
        <v>1</v>
      </c>
      <c r="R77" s="822">
        <v>3</v>
      </c>
      <c r="S77" s="827">
        <v>1</v>
      </c>
      <c r="T77" s="826">
        <v>0.5</v>
      </c>
      <c r="U77" s="828">
        <v>1</v>
      </c>
    </row>
    <row r="78" spans="1:21" ht="14.45" customHeight="1" x14ac:dyDescent="0.2">
      <c r="A78" s="821">
        <v>50</v>
      </c>
      <c r="B78" s="822" t="s">
        <v>1684</v>
      </c>
      <c r="C78" s="822" t="s">
        <v>1690</v>
      </c>
      <c r="D78" s="823" t="s">
        <v>2577</v>
      </c>
      <c r="E78" s="824" t="s">
        <v>1698</v>
      </c>
      <c r="F78" s="822" t="s">
        <v>1685</v>
      </c>
      <c r="G78" s="822" t="s">
        <v>1893</v>
      </c>
      <c r="H78" s="822" t="s">
        <v>329</v>
      </c>
      <c r="I78" s="822" t="s">
        <v>1897</v>
      </c>
      <c r="J78" s="822" t="s">
        <v>1895</v>
      </c>
      <c r="K78" s="822" t="s">
        <v>1898</v>
      </c>
      <c r="L78" s="825">
        <v>131.63999999999999</v>
      </c>
      <c r="M78" s="825">
        <v>789.83999999999992</v>
      </c>
      <c r="N78" s="822">
        <v>6</v>
      </c>
      <c r="O78" s="826">
        <v>1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50</v>
      </c>
      <c r="B79" s="822" t="s">
        <v>1684</v>
      </c>
      <c r="C79" s="822" t="s">
        <v>1690</v>
      </c>
      <c r="D79" s="823" t="s">
        <v>2577</v>
      </c>
      <c r="E79" s="824" t="s">
        <v>1698</v>
      </c>
      <c r="F79" s="822" t="s">
        <v>1685</v>
      </c>
      <c r="G79" s="822" t="s">
        <v>1899</v>
      </c>
      <c r="H79" s="822" t="s">
        <v>634</v>
      </c>
      <c r="I79" s="822" t="s">
        <v>1582</v>
      </c>
      <c r="J79" s="822" t="s">
        <v>1583</v>
      </c>
      <c r="K79" s="822" t="s">
        <v>1584</v>
      </c>
      <c r="L79" s="825">
        <v>63.14</v>
      </c>
      <c r="M79" s="825">
        <v>63.14</v>
      </c>
      <c r="N79" s="822">
        <v>1</v>
      </c>
      <c r="O79" s="826">
        <v>0.5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50</v>
      </c>
      <c r="B80" s="822" t="s">
        <v>1684</v>
      </c>
      <c r="C80" s="822" t="s">
        <v>1690</v>
      </c>
      <c r="D80" s="823" t="s">
        <v>2577</v>
      </c>
      <c r="E80" s="824" t="s">
        <v>1698</v>
      </c>
      <c r="F80" s="822" t="s">
        <v>1685</v>
      </c>
      <c r="G80" s="822" t="s">
        <v>1899</v>
      </c>
      <c r="H80" s="822" t="s">
        <v>634</v>
      </c>
      <c r="I80" s="822" t="s">
        <v>1900</v>
      </c>
      <c r="J80" s="822" t="s">
        <v>1496</v>
      </c>
      <c r="K80" s="822" t="s">
        <v>1901</v>
      </c>
      <c r="L80" s="825">
        <v>84.18</v>
      </c>
      <c r="M80" s="825">
        <v>84.18</v>
      </c>
      <c r="N80" s="822">
        <v>1</v>
      </c>
      <c r="O80" s="826">
        <v>0.5</v>
      </c>
      <c r="P80" s="825">
        <v>84.18</v>
      </c>
      <c r="Q80" s="827">
        <v>1</v>
      </c>
      <c r="R80" s="822">
        <v>1</v>
      </c>
      <c r="S80" s="827">
        <v>1</v>
      </c>
      <c r="T80" s="826">
        <v>0.5</v>
      </c>
      <c r="U80" s="828">
        <v>1</v>
      </c>
    </row>
    <row r="81" spans="1:21" ht="14.45" customHeight="1" x14ac:dyDescent="0.2">
      <c r="A81" s="821">
        <v>50</v>
      </c>
      <c r="B81" s="822" t="s">
        <v>1684</v>
      </c>
      <c r="C81" s="822" t="s">
        <v>1690</v>
      </c>
      <c r="D81" s="823" t="s">
        <v>2577</v>
      </c>
      <c r="E81" s="824" t="s">
        <v>1698</v>
      </c>
      <c r="F81" s="822" t="s">
        <v>1685</v>
      </c>
      <c r="G81" s="822" t="s">
        <v>1902</v>
      </c>
      <c r="H81" s="822" t="s">
        <v>329</v>
      </c>
      <c r="I81" s="822" t="s">
        <v>1903</v>
      </c>
      <c r="J81" s="822" t="s">
        <v>863</v>
      </c>
      <c r="K81" s="822" t="s">
        <v>864</v>
      </c>
      <c r="L81" s="825">
        <v>121.92</v>
      </c>
      <c r="M81" s="825">
        <v>121.92</v>
      </c>
      <c r="N81" s="822">
        <v>1</v>
      </c>
      <c r="O81" s="826">
        <v>0.5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50</v>
      </c>
      <c r="B82" s="822" t="s">
        <v>1684</v>
      </c>
      <c r="C82" s="822" t="s">
        <v>1690</v>
      </c>
      <c r="D82" s="823" t="s">
        <v>2577</v>
      </c>
      <c r="E82" s="824" t="s">
        <v>1698</v>
      </c>
      <c r="F82" s="822" t="s">
        <v>1687</v>
      </c>
      <c r="G82" s="822" t="s">
        <v>1904</v>
      </c>
      <c r="H82" s="822" t="s">
        <v>329</v>
      </c>
      <c r="I82" s="822" t="s">
        <v>1905</v>
      </c>
      <c r="J82" s="822" t="s">
        <v>1906</v>
      </c>
      <c r="K82" s="822" t="s">
        <v>1907</v>
      </c>
      <c r="L82" s="825">
        <v>389.82</v>
      </c>
      <c r="M82" s="825">
        <v>1169.46</v>
      </c>
      <c r="N82" s="822">
        <v>3</v>
      </c>
      <c r="O82" s="826">
        <v>3</v>
      </c>
      <c r="P82" s="825">
        <v>1169.46</v>
      </c>
      <c r="Q82" s="827">
        <v>1</v>
      </c>
      <c r="R82" s="822">
        <v>3</v>
      </c>
      <c r="S82" s="827">
        <v>1</v>
      </c>
      <c r="T82" s="826">
        <v>3</v>
      </c>
      <c r="U82" s="828">
        <v>1</v>
      </c>
    </row>
    <row r="83" spans="1:21" ht="14.45" customHeight="1" x14ac:dyDescent="0.2">
      <c r="A83" s="821">
        <v>50</v>
      </c>
      <c r="B83" s="822" t="s">
        <v>1684</v>
      </c>
      <c r="C83" s="822" t="s">
        <v>1690</v>
      </c>
      <c r="D83" s="823" t="s">
        <v>2577</v>
      </c>
      <c r="E83" s="824" t="s">
        <v>1698</v>
      </c>
      <c r="F83" s="822" t="s">
        <v>1687</v>
      </c>
      <c r="G83" s="822" t="s">
        <v>1904</v>
      </c>
      <c r="H83" s="822" t="s">
        <v>329</v>
      </c>
      <c r="I83" s="822" t="s">
        <v>1908</v>
      </c>
      <c r="J83" s="822" t="s">
        <v>1909</v>
      </c>
      <c r="K83" s="822" t="s">
        <v>1910</v>
      </c>
      <c r="L83" s="825">
        <v>389.82</v>
      </c>
      <c r="M83" s="825">
        <v>1559.28</v>
      </c>
      <c r="N83" s="822">
        <v>4</v>
      </c>
      <c r="O83" s="826">
        <v>4</v>
      </c>
      <c r="P83" s="825">
        <v>1559.28</v>
      </c>
      <c r="Q83" s="827">
        <v>1</v>
      </c>
      <c r="R83" s="822">
        <v>4</v>
      </c>
      <c r="S83" s="827">
        <v>1</v>
      </c>
      <c r="T83" s="826">
        <v>4</v>
      </c>
      <c r="U83" s="828">
        <v>1</v>
      </c>
    </row>
    <row r="84" spans="1:21" ht="14.45" customHeight="1" x14ac:dyDescent="0.2">
      <c r="A84" s="821">
        <v>50</v>
      </c>
      <c r="B84" s="822" t="s">
        <v>1684</v>
      </c>
      <c r="C84" s="822" t="s">
        <v>1690</v>
      </c>
      <c r="D84" s="823" t="s">
        <v>2577</v>
      </c>
      <c r="E84" s="824" t="s">
        <v>1698</v>
      </c>
      <c r="F84" s="822" t="s">
        <v>1687</v>
      </c>
      <c r="G84" s="822" t="s">
        <v>1904</v>
      </c>
      <c r="H84" s="822" t="s">
        <v>329</v>
      </c>
      <c r="I84" s="822" t="s">
        <v>1911</v>
      </c>
      <c r="J84" s="822" t="s">
        <v>1912</v>
      </c>
      <c r="K84" s="822" t="s">
        <v>1913</v>
      </c>
      <c r="L84" s="825">
        <v>389.82</v>
      </c>
      <c r="M84" s="825">
        <v>2338.92</v>
      </c>
      <c r="N84" s="822">
        <v>6</v>
      </c>
      <c r="O84" s="826">
        <v>6</v>
      </c>
      <c r="P84" s="825">
        <v>2338.92</v>
      </c>
      <c r="Q84" s="827">
        <v>1</v>
      </c>
      <c r="R84" s="822">
        <v>6</v>
      </c>
      <c r="S84" s="827">
        <v>1</v>
      </c>
      <c r="T84" s="826">
        <v>6</v>
      </c>
      <c r="U84" s="828">
        <v>1</v>
      </c>
    </row>
    <row r="85" spans="1:21" ht="14.45" customHeight="1" x14ac:dyDescent="0.2">
      <c r="A85" s="821">
        <v>50</v>
      </c>
      <c r="B85" s="822" t="s">
        <v>1684</v>
      </c>
      <c r="C85" s="822" t="s">
        <v>1690</v>
      </c>
      <c r="D85" s="823" t="s">
        <v>2577</v>
      </c>
      <c r="E85" s="824" t="s">
        <v>1698</v>
      </c>
      <c r="F85" s="822" t="s">
        <v>1687</v>
      </c>
      <c r="G85" s="822" t="s">
        <v>1904</v>
      </c>
      <c r="H85" s="822" t="s">
        <v>329</v>
      </c>
      <c r="I85" s="822" t="s">
        <v>1914</v>
      </c>
      <c r="J85" s="822" t="s">
        <v>1915</v>
      </c>
      <c r="K85" s="822" t="s">
        <v>1916</v>
      </c>
      <c r="L85" s="825">
        <v>39.1</v>
      </c>
      <c r="M85" s="825">
        <v>2346.0000000000005</v>
      </c>
      <c r="N85" s="822">
        <v>60</v>
      </c>
      <c r="O85" s="826">
        <v>15</v>
      </c>
      <c r="P85" s="825">
        <v>2346.0000000000005</v>
      </c>
      <c r="Q85" s="827">
        <v>1</v>
      </c>
      <c r="R85" s="822">
        <v>60</v>
      </c>
      <c r="S85" s="827">
        <v>1</v>
      </c>
      <c r="T85" s="826">
        <v>15</v>
      </c>
      <c r="U85" s="828">
        <v>1</v>
      </c>
    </row>
    <row r="86" spans="1:21" ht="14.45" customHeight="1" x14ac:dyDescent="0.2">
      <c r="A86" s="821">
        <v>50</v>
      </c>
      <c r="B86" s="822" t="s">
        <v>1684</v>
      </c>
      <c r="C86" s="822" t="s">
        <v>1690</v>
      </c>
      <c r="D86" s="823" t="s">
        <v>2577</v>
      </c>
      <c r="E86" s="824" t="s">
        <v>1698</v>
      </c>
      <c r="F86" s="822" t="s">
        <v>1687</v>
      </c>
      <c r="G86" s="822" t="s">
        <v>1904</v>
      </c>
      <c r="H86" s="822" t="s">
        <v>329</v>
      </c>
      <c r="I86" s="822" t="s">
        <v>1917</v>
      </c>
      <c r="J86" s="822" t="s">
        <v>1915</v>
      </c>
      <c r="K86" s="822" t="s">
        <v>1918</v>
      </c>
      <c r="L86" s="825">
        <v>49.02</v>
      </c>
      <c r="M86" s="825">
        <v>2352.9599999999996</v>
      </c>
      <c r="N86" s="822">
        <v>48</v>
      </c>
      <c r="O86" s="826">
        <v>12</v>
      </c>
      <c r="P86" s="825">
        <v>2352.9599999999996</v>
      </c>
      <c r="Q86" s="827">
        <v>1</v>
      </c>
      <c r="R86" s="822">
        <v>48</v>
      </c>
      <c r="S86" s="827">
        <v>1</v>
      </c>
      <c r="T86" s="826">
        <v>12</v>
      </c>
      <c r="U86" s="828">
        <v>1</v>
      </c>
    </row>
    <row r="87" spans="1:21" ht="14.45" customHeight="1" x14ac:dyDescent="0.2">
      <c r="A87" s="821">
        <v>50</v>
      </c>
      <c r="B87" s="822" t="s">
        <v>1684</v>
      </c>
      <c r="C87" s="822" t="s">
        <v>1690</v>
      </c>
      <c r="D87" s="823" t="s">
        <v>2577</v>
      </c>
      <c r="E87" s="824" t="s">
        <v>1701</v>
      </c>
      <c r="F87" s="822" t="s">
        <v>1685</v>
      </c>
      <c r="G87" s="822" t="s">
        <v>1728</v>
      </c>
      <c r="H87" s="822" t="s">
        <v>634</v>
      </c>
      <c r="I87" s="822" t="s">
        <v>1565</v>
      </c>
      <c r="J87" s="822" t="s">
        <v>710</v>
      </c>
      <c r="K87" s="822" t="s">
        <v>1566</v>
      </c>
      <c r="L87" s="825">
        <v>80.010000000000005</v>
      </c>
      <c r="M87" s="825">
        <v>160.02000000000001</v>
      </c>
      <c r="N87" s="822">
        <v>2</v>
      </c>
      <c r="O87" s="826">
        <v>1</v>
      </c>
      <c r="P87" s="825">
        <v>160.02000000000001</v>
      </c>
      <c r="Q87" s="827">
        <v>1</v>
      </c>
      <c r="R87" s="822">
        <v>2</v>
      </c>
      <c r="S87" s="827">
        <v>1</v>
      </c>
      <c r="T87" s="826">
        <v>1</v>
      </c>
      <c r="U87" s="828">
        <v>1</v>
      </c>
    </row>
    <row r="88" spans="1:21" ht="14.45" customHeight="1" x14ac:dyDescent="0.2">
      <c r="A88" s="821">
        <v>50</v>
      </c>
      <c r="B88" s="822" t="s">
        <v>1684</v>
      </c>
      <c r="C88" s="822" t="s">
        <v>1690</v>
      </c>
      <c r="D88" s="823" t="s">
        <v>2577</v>
      </c>
      <c r="E88" s="824" t="s">
        <v>1701</v>
      </c>
      <c r="F88" s="822" t="s">
        <v>1685</v>
      </c>
      <c r="G88" s="822" t="s">
        <v>1729</v>
      </c>
      <c r="H88" s="822" t="s">
        <v>634</v>
      </c>
      <c r="I88" s="822" t="s">
        <v>1579</v>
      </c>
      <c r="J88" s="822" t="s">
        <v>1580</v>
      </c>
      <c r="K88" s="822" t="s">
        <v>1581</v>
      </c>
      <c r="L88" s="825">
        <v>130.51</v>
      </c>
      <c r="M88" s="825">
        <v>130.51</v>
      </c>
      <c r="N88" s="822">
        <v>1</v>
      </c>
      <c r="O88" s="826">
        <v>1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50</v>
      </c>
      <c r="B89" s="822" t="s">
        <v>1684</v>
      </c>
      <c r="C89" s="822" t="s">
        <v>1690</v>
      </c>
      <c r="D89" s="823" t="s">
        <v>2577</v>
      </c>
      <c r="E89" s="824" t="s">
        <v>1701</v>
      </c>
      <c r="F89" s="822" t="s">
        <v>1685</v>
      </c>
      <c r="G89" s="822" t="s">
        <v>1750</v>
      </c>
      <c r="H89" s="822" t="s">
        <v>329</v>
      </c>
      <c r="I89" s="822" t="s">
        <v>1919</v>
      </c>
      <c r="J89" s="822" t="s">
        <v>1920</v>
      </c>
      <c r="K89" s="822" t="s">
        <v>678</v>
      </c>
      <c r="L89" s="825">
        <v>35.11</v>
      </c>
      <c r="M89" s="825">
        <v>35.11</v>
      </c>
      <c r="N89" s="822">
        <v>1</v>
      </c>
      <c r="O89" s="826">
        <v>0.5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50</v>
      </c>
      <c r="B90" s="822" t="s">
        <v>1684</v>
      </c>
      <c r="C90" s="822" t="s">
        <v>1690</v>
      </c>
      <c r="D90" s="823" t="s">
        <v>2577</v>
      </c>
      <c r="E90" s="824" t="s">
        <v>1701</v>
      </c>
      <c r="F90" s="822" t="s">
        <v>1685</v>
      </c>
      <c r="G90" s="822" t="s">
        <v>1921</v>
      </c>
      <c r="H90" s="822" t="s">
        <v>329</v>
      </c>
      <c r="I90" s="822" t="s">
        <v>1922</v>
      </c>
      <c r="J90" s="822" t="s">
        <v>1923</v>
      </c>
      <c r="K90" s="822" t="s">
        <v>1924</v>
      </c>
      <c r="L90" s="825">
        <v>132.97999999999999</v>
      </c>
      <c r="M90" s="825">
        <v>2659.6</v>
      </c>
      <c r="N90" s="822">
        <v>20</v>
      </c>
      <c r="O90" s="826">
        <v>2.5</v>
      </c>
      <c r="P90" s="825">
        <v>2659.6</v>
      </c>
      <c r="Q90" s="827">
        <v>1</v>
      </c>
      <c r="R90" s="822">
        <v>20</v>
      </c>
      <c r="S90" s="827">
        <v>1</v>
      </c>
      <c r="T90" s="826">
        <v>2.5</v>
      </c>
      <c r="U90" s="828">
        <v>1</v>
      </c>
    </row>
    <row r="91" spans="1:21" ht="14.45" customHeight="1" x14ac:dyDescent="0.2">
      <c r="A91" s="821">
        <v>50</v>
      </c>
      <c r="B91" s="822" t="s">
        <v>1684</v>
      </c>
      <c r="C91" s="822" t="s">
        <v>1690</v>
      </c>
      <c r="D91" s="823" t="s">
        <v>2577</v>
      </c>
      <c r="E91" s="824" t="s">
        <v>1701</v>
      </c>
      <c r="F91" s="822" t="s">
        <v>1685</v>
      </c>
      <c r="G91" s="822" t="s">
        <v>1925</v>
      </c>
      <c r="H91" s="822" t="s">
        <v>329</v>
      </c>
      <c r="I91" s="822" t="s">
        <v>1926</v>
      </c>
      <c r="J91" s="822" t="s">
        <v>1927</v>
      </c>
      <c r="K91" s="822" t="s">
        <v>1928</v>
      </c>
      <c r="L91" s="825">
        <v>100.11</v>
      </c>
      <c r="M91" s="825">
        <v>100.11</v>
      </c>
      <c r="N91" s="822">
        <v>1</v>
      </c>
      <c r="O91" s="826">
        <v>0.5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50</v>
      </c>
      <c r="B92" s="822" t="s">
        <v>1684</v>
      </c>
      <c r="C92" s="822" t="s">
        <v>1690</v>
      </c>
      <c r="D92" s="823" t="s">
        <v>2577</v>
      </c>
      <c r="E92" s="824" t="s">
        <v>1701</v>
      </c>
      <c r="F92" s="822" t="s">
        <v>1685</v>
      </c>
      <c r="G92" s="822" t="s">
        <v>1780</v>
      </c>
      <c r="H92" s="822" t="s">
        <v>329</v>
      </c>
      <c r="I92" s="822" t="s">
        <v>1929</v>
      </c>
      <c r="J92" s="822" t="s">
        <v>651</v>
      </c>
      <c r="K92" s="822" t="s">
        <v>652</v>
      </c>
      <c r="L92" s="825">
        <v>31.65</v>
      </c>
      <c r="M92" s="825">
        <v>31.65</v>
      </c>
      <c r="N92" s="822">
        <v>1</v>
      </c>
      <c r="O92" s="826">
        <v>0.5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50</v>
      </c>
      <c r="B93" s="822" t="s">
        <v>1684</v>
      </c>
      <c r="C93" s="822" t="s">
        <v>1690</v>
      </c>
      <c r="D93" s="823" t="s">
        <v>2577</v>
      </c>
      <c r="E93" s="824" t="s">
        <v>1701</v>
      </c>
      <c r="F93" s="822" t="s">
        <v>1685</v>
      </c>
      <c r="G93" s="822" t="s">
        <v>1930</v>
      </c>
      <c r="H93" s="822" t="s">
        <v>634</v>
      </c>
      <c r="I93" s="822" t="s">
        <v>1931</v>
      </c>
      <c r="J93" s="822" t="s">
        <v>778</v>
      </c>
      <c r="K93" s="822" t="s">
        <v>1932</v>
      </c>
      <c r="L93" s="825">
        <v>1385.62</v>
      </c>
      <c r="M93" s="825">
        <v>1385.62</v>
      </c>
      <c r="N93" s="822">
        <v>1</v>
      </c>
      <c r="O93" s="826">
        <v>0.5</v>
      </c>
      <c r="P93" s="825">
        <v>1385.62</v>
      </c>
      <c r="Q93" s="827">
        <v>1</v>
      </c>
      <c r="R93" s="822">
        <v>1</v>
      </c>
      <c r="S93" s="827">
        <v>1</v>
      </c>
      <c r="T93" s="826">
        <v>0.5</v>
      </c>
      <c r="U93" s="828">
        <v>1</v>
      </c>
    </row>
    <row r="94" spans="1:21" ht="14.45" customHeight="1" x14ac:dyDescent="0.2">
      <c r="A94" s="821">
        <v>50</v>
      </c>
      <c r="B94" s="822" t="s">
        <v>1684</v>
      </c>
      <c r="C94" s="822" t="s">
        <v>1690</v>
      </c>
      <c r="D94" s="823" t="s">
        <v>2577</v>
      </c>
      <c r="E94" s="824" t="s">
        <v>1701</v>
      </c>
      <c r="F94" s="822" t="s">
        <v>1685</v>
      </c>
      <c r="G94" s="822" t="s">
        <v>1930</v>
      </c>
      <c r="H94" s="822" t="s">
        <v>634</v>
      </c>
      <c r="I94" s="822" t="s">
        <v>1431</v>
      </c>
      <c r="J94" s="822" t="s">
        <v>778</v>
      </c>
      <c r="K94" s="822" t="s">
        <v>1432</v>
      </c>
      <c r="L94" s="825">
        <v>1847.49</v>
      </c>
      <c r="M94" s="825">
        <v>1847.49</v>
      </c>
      <c r="N94" s="822">
        <v>1</v>
      </c>
      <c r="O94" s="826">
        <v>0.5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50</v>
      </c>
      <c r="B95" s="822" t="s">
        <v>1684</v>
      </c>
      <c r="C95" s="822" t="s">
        <v>1690</v>
      </c>
      <c r="D95" s="823" t="s">
        <v>2577</v>
      </c>
      <c r="E95" s="824" t="s">
        <v>1701</v>
      </c>
      <c r="F95" s="822" t="s">
        <v>1685</v>
      </c>
      <c r="G95" s="822" t="s">
        <v>1933</v>
      </c>
      <c r="H95" s="822" t="s">
        <v>329</v>
      </c>
      <c r="I95" s="822" t="s">
        <v>1934</v>
      </c>
      <c r="J95" s="822" t="s">
        <v>811</v>
      </c>
      <c r="K95" s="822" t="s">
        <v>812</v>
      </c>
      <c r="L95" s="825">
        <v>0</v>
      </c>
      <c r="M95" s="825">
        <v>0</v>
      </c>
      <c r="N95" s="822">
        <v>2</v>
      </c>
      <c r="O95" s="826">
        <v>1</v>
      </c>
      <c r="P95" s="825">
        <v>0</v>
      </c>
      <c r="Q95" s="827"/>
      <c r="R95" s="822">
        <v>2</v>
      </c>
      <c r="S95" s="827">
        <v>1</v>
      </c>
      <c r="T95" s="826">
        <v>1</v>
      </c>
      <c r="U95" s="828">
        <v>1</v>
      </c>
    </row>
    <row r="96" spans="1:21" ht="14.45" customHeight="1" x14ac:dyDescent="0.2">
      <c r="A96" s="821">
        <v>50</v>
      </c>
      <c r="B96" s="822" t="s">
        <v>1684</v>
      </c>
      <c r="C96" s="822" t="s">
        <v>1690</v>
      </c>
      <c r="D96" s="823" t="s">
        <v>2577</v>
      </c>
      <c r="E96" s="824" t="s">
        <v>1701</v>
      </c>
      <c r="F96" s="822" t="s">
        <v>1685</v>
      </c>
      <c r="G96" s="822" t="s">
        <v>1714</v>
      </c>
      <c r="H96" s="822" t="s">
        <v>634</v>
      </c>
      <c r="I96" s="822" t="s">
        <v>1418</v>
      </c>
      <c r="J96" s="822" t="s">
        <v>702</v>
      </c>
      <c r="K96" s="822" t="s">
        <v>1419</v>
      </c>
      <c r="L96" s="825">
        <v>48.89</v>
      </c>
      <c r="M96" s="825">
        <v>48.89</v>
      </c>
      <c r="N96" s="822">
        <v>1</v>
      </c>
      <c r="O96" s="826">
        <v>0.5</v>
      </c>
      <c r="P96" s="825">
        <v>48.89</v>
      </c>
      <c r="Q96" s="827">
        <v>1</v>
      </c>
      <c r="R96" s="822">
        <v>1</v>
      </c>
      <c r="S96" s="827">
        <v>1</v>
      </c>
      <c r="T96" s="826">
        <v>0.5</v>
      </c>
      <c r="U96" s="828">
        <v>1</v>
      </c>
    </row>
    <row r="97" spans="1:21" ht="14.45" customHeight="1" x14ac:dyDescent="0.2">
      <c r="A97" s="821">
        <v>50</v>
      </c>
      <c r="B97" s="822" t="s">
        <v>1684</v>
      </c>
      <c r="C97" s="822" t="s">
        <v>1690</v>
      </c>
      <c r="D97" s="823" t="s">
        <v>2577</v>
      </c>
      <c r="E97" s="824" t="s">
        <v>1701</v>
      </c>
      <c r="F97" s="822" t="s">
        <v>1685</v>
      </c>
      <c r="G97" s="822" t="s">
        <v>1819</v>
      </c>
      <c r="H97" s="822" t="s">
        <v>634</v>
      </c>
      <c r="I97" s="822" t="s">
        <v>1935</v>
      </c>
      <c r="J97" s="822" t="s">
        <v>1487</v>
      </c>
      <c r="K97" s="822" t="s">
        <v>1936</v>
      </c>
      <c r="L97" s="825">
        <v>11.48</v>
      </c>
      <c r="M97" s="825">
        <v>11.48</v>
      </c>
      <c r="N97" s="822">
        <v>1</v>
      </c>
      <c r="O97" s="826">
        <v>0.5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50</v>
      </c>
      <c r="B98" s="822" t="s">
        <v>1684</v>
      </c>
      <c r="C98" s="822" t="s">
        <v>1690</v>
      </c>
      <c r="D98" s="823" t="s">
        <v>2577</v>
      </c>
      <c r="E98" s="824" t="s">
        <v>1701</v>
      </c>
      <c r="F98" s="822" t="s">
        <v>1685</v>
      </c>
      <c r="G98" s="822" t="s">
        <v>1819</v>
      </c>
      <c r="H98" s="822" t="s">
        <v>634</v>
      </c>
      <c r="I98" s="822" t="s">
        <v>1489</v>
      </c>
      <c r="J98" s="822" t="s">
        <v>1487</v>
      </c>
      <c r="K98" s="822" t="s">
        <v>1490</v>
      </c>
      <c r="L98" s="825">
        <v>34.47</v>
      </c>
      <c r="M98" s="825">
        <v>34.47</v>
      </c>
      <c r="N98" s="822">
        <v>1</v>
      </c>
      <c r="O98" s="826">
        <v>1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50</v>
      </c>
      <c r="B99" s="822" t="s">
        <v>1684</v>
      </c>
      <c r="C99" s="822" t="s">
        <v>1690</v>
      </c>
      <c r="D99" s="823" t="s">
        <v>2577</v>
      </c>
      <c r="E99" s="824" t="s">
        <v>1701</v>
      </c>
      <c r="F99" s="822" t="s">
        <v>1685</v>
      </c>
      <c r="G99" s="822" t="s">
        <v>1825</v>
      </c>
      <c r="H99" s="822" t="s">
        <v>329</v>
      </c>
      <c r="I99" s="822" t="s">
        <v>1937</v>
      </c>
      <c r="J99" s="822" t="s">
        <v>1827</v>
      </c>
      <c r="K99" s="822" t="s">
        <v>1938</v>
      </c>
      <c r="L99" s="825">
        <v>1277.98</v>
      </c>
      <c r="M99" s="825">
        <v>1277.98</v>
      </c>
      <c r="N99" s="822">
        <v>1</v>
      </c>
      <c r="O99" s="826">
        <v>0.5</v>
      </c>
      <c r="P99" s="825">
        <v>1277.98</v>
      </c>
      <c r="Q99" s="827">
        <v>1</v>
      </c>
      <c r="R99" s="822">
        <v>1</v>
      </c>
      <c r="S99" s="827">
        <v>1</v>
      </c>
      <c r="T99" s="826">
        <v>0.5</v>
      </c>
      <c r="U99" s="828">
        <v>1</v>
      </c>
    </row>
    <row r="100" spans="1:21" ht="14.45" customHeight="1" x14ac:dyDescent="0.2">
      <c r="A100" s="821">
        <v>50</v>
      </c>
      <c r="B100" s="822" t="s">
        <v>1684</v>
      </c>
      <c r="C100" s="822" t="s">
        <v>1690</v>
      </c>
      <c r="D100" s="823" t="s">
        <v>2577</v>
      </c>
      <c r="E100" s="824" t="s">
        <v>1701</v>
      </c>
      <c r="F100" s="822" t="s">
        <v>1685</v>
      </c>
      <c r="G100" s="822" t="s">
        <v>1939</v>
      </c>
      <c r="H100" s="822" t="s">
        <v>634</v>
      </c>
      <c r="I100" s="822" t="s">
        <v>1525</v>
      </c>
      <c r="J100" s="822" t="s">
        <v>893</v>
      </c>
      <c r="K100" s="822" t="s">
        <v>896</v>
      </c>
      <c r="L100" s="825">
        <v>0</v>
      </c>
      <c r="M100" s="825">
        <v>0</v>
      </c>
      <c r="N100" s="822">
        <v>3</v>
      </c>
      <c r="O100" s="826">
        <v>0.5</v>
      </c>
      <c r="P100" s="825">
        <v>0</v>
      </c>
      <c r="Q100" s="827"/>
      <c r="R100" s="822">
        <v>3</v>
      </c>
      <c r="S100" s="827">
        <v>1</v>
      </c>
      <c r="T100" s="826">
        <v>0.5</v>
      </c>
      <c r="U100" s="828">
        <v>1</v>
      </c>
    </row>
    <row r="101" spans="1:21" ht="14.45" customHeight="1" x14ac:dyDescent="0.2">
      <c r="A101" s="821">
        <v>50</v>
      </c>
      <c r="B101" s="822" t="s">
        <v>1684</v>
      </c>
      <c r="C101" s="822" t="s">
        <v>1690</v>
      </c>
      <c r="D101" s="823" t="s">
        <v>2577</v>
      </c>
      <c r="E101" s="824" t="s">
        <v>1701</v>
      </c>
      <c r="F101" s="822" t="s">
        <v>1685</v>
      </c>
      <c r="G101" s="822" t="s">
        <v>1940</v>
      </c>
      <c r="H101" s="822" t="s">
        <v>634</v>
      </c>
      <c r="I101" s="822" t="s">
        <v>1941</v>
      </c>
      <c r="J101" s="822" t="s">
        <v>1942</v>
      </c>
      <c r="K101" s="822" t="s">
        <v>1943</v>
      </c>
      <c r="L101" s="825">
        <v>184.74</v>
      </c>
      <c r="M101" s="825">
        <v>184.74</v>
      </c>
      <c r="N101" s="822">
        <v>1</v>
      </c>
      <c r="O101" s="826">
        <v>0.5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50</v>
      </c>
      <c r="B102" s="822" t="s">
        <v>1684</v>
      </c>
      <c r="C102" s="822" t="s">
        <v>1690</v>
      </c>
      <c r="D102" s="823" t="s">
        <v>2577</v>
      </c>
      <c r="E102" s="824" t="s">
        <v>1701</v>
      </c>
      <c r="F102" s="822" t="s">
        <v>1685</v>
      </c>
      <c r="G102" s="822" t="s">
        <v>1940</v>
      </c>
      <c r="H102" s="822" t="s">
        <v>634</v>
      </c>
      <c r="I102" s="822" t="s">
        <v>1944</v>
      </c>
      <c r="J102" s="822" t="s">
        <v>1945</v>
      </c>
      <c r="K102" s="822" t="s">
        <v>1946</v>
      </c>
      <c r="L102" s="825">
        <v>120.61</v>
      </c>
      <c r="M102" s="825">
        <v>120.61</v>
      </c>
      <c r="N102" s="822">
        <v>1</v>
      </c>
      <c r="O102" s="826">
        <v>0.5</v>
      </c>
      <c r="P102" s="825">
        <v>120.61</v>
      </c>
      <c r="Q102" s="827">
        <v>1</v>
      </c>
      <c r="R102" s="822">
        <v>1</v>
      </c>
      <c r="S102" s="827">
        <v>1</v>
      </c>
      <c r="T102" s="826">
        <v>0.5</v>
      </c>
      <c r="U102" s="828">
        <v>1</v>
      </c>
    </row>
    <row r="103" spans="1:21" ht="14.45" customHeight="1" x14ac:dyDescent="0.2">
      <c r="A103" s="821">
        <v>50</v>
      </c>
      <c r="B103" s="822" t="s">
        <v>1684</v>
      </c>
      <c r="C103" s="822" t="s">
        <v>1690</v>
      </c>
      <c r="D103" s="823" t="s">
        <v>2577</v>
      </c>
      <c r="E103" s="824" t="s">
        <v>1701</v>
      </c>
      <c r="F103" s="822" t="s">
        <v>1685</v>
      </c>
      <c r="G103" s="822" t="s">
        <v>1947</v>
      </c>
      <c r="H103" s="822" t="s">
        <v>634</v>
      </c>
      <c r="I103" s="822" t="s">
        <v>1948</v>
      </c>
      <c r="J103" s="822" t="s">
        <v>991</v>
      </c>
      <c r="K103" s="822" t="s">
        <v>1949</v>
      </c>
      <c r="L103" s="825">
        <v>154.36000000000001</v>
      </c>
      <c r="M103" s="825">
        <v>308.72000000000003</v>
      </c>
      <c r="N103" s="822">
        <v>2</v>
      </c>
      <c r="O103" s="826">
        <v>1</v>
      </c>
      <c r="P103" s="825">
        <v>308.72000000000003</v>
      </c>
      <c r="Q103" s="827">
        <v>1</v>
      </c>
      <c r="R103" s="822">
        <v>2</v>
      </c>
      <c r="S103" s="827">
        <v>1</v>
      </c>
      <c r="T103" s="826">
        <v>1</v>
      </c>
      <c r="U103" s="828">
        <v>1</v>
      </c>
    </row>
    <row r="104" spans="1:21" ht="14.45" customHeight="1" x14ac:dyDescent="0.2">
      <c r="A104" s="821">
        <v>50</v>
      </c>
      <c r="B104" s="822" t="s">
        <v>1684</v>
      </c>
      <c r="C104" s="822" t="s">
        <v>1690</v>
      </c>
      <c r="D104" s="823" t="s">
        <v>2577</v>
      </c>
      <c r="E104" s="824" t="s">
        <v>1702</v>
      </c>
      <c r="F104" s="822" t="s">
        <v>1685</v>
      </c>
      <c r="G104" s="822" t="s">
        <v>1950</v>
      </c>
      <c r="H104" s="822" t="s">
        <v>634</v>
      </c>
      <c r="I104" s="822" t="s">
        <v>1951</v>
      </c>
      <c r="J104" s="822" t="s">
        <v>877</v>
      </c>
      <c r="K104" s="822" t="s">
        <v>1952</v>
      </c>
      <c r="L104" s="825">
        <v>0</v>
      </c>
      <c r="M104" s="825">
        <v>0</v>
      </c>
      <c r="N104" s="822">
        <v>1</v>
      </c>
      <c r="O104" s="826">
        <v>0.5</v>
      </c>
      <c r="P104" s="825"/>
      <c r="Q104" s="827"/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50</v>
      </c>
      <c r="B105" s="822" t="s">
        <v>1684</v>
      </c>
      <c r="C105" s="822" t="s">
        <v>1690</v>
      </c>
      <c r="D105" s="823" t="s">
        <v>2577</v>
      </c>
      <c r="E105" s="824" t="s">
        <v>1702</v>
      </c>
      <c r="F105" s="822" t="s">
        <v>1685</v>
      </c>
      <c r="G105" s="822" t="s">
        <v>1950</v>
      </c>
      <c r="H105" s="822" t="s">
        <v>634</v>
      </c>
      <c r="I105" s="822" t="s">
        <v>1558</v>
      </c>
      <c r="J105" s="822" t="s">
        <v>877</v>
      </c>
      <c r="K105" s="822" t="s">
        <v>878</v>
      </c>
      <c r="L105" s="825">
        <v>0</v>
      </c>
      <c r="M105" s="825">
        <v>0</v>
      </c>
      <c r="N105" s="822">
        <v>1</v>
      </c>
      <c r="O105" s="826">
        <v>0.5</v>
      </c>
      <c r="P105" s="825"/>
      <c r="Q105" s="827"/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50</v>
      </c>
      <c r="B106" s="822" t="s">
        <v>1684</v>
      </c>
      <c r="C106" s="822" t="s">
        <v>1690</v>
      </c>
      <c r="D106" s="823" t="s">
        <v>2577</v>
      </c>
      <c r="E106" s="824" t="s">
        <v>1702</v>
      </c>
      <c r="F106" s="822" t="s">
        <v>1685</v>
      </c>
      <c r="G106" s="822" t="s">
        <v>1728</v>
      </c>
      <c r="H106" s="822" t="s">
        <v>634</v>
      </c>
      <c r="I106" s="822" t="s">
        <v>1565</v>
      </c>
      <c r="J106" s="822" t="s">
        <v>710</v>
      </c>
      <c r="K106" s="822" t="s">
        <v>1566</v>
      </c>
      <c r="L106" s="825">
        <v>80.010000000000005</v>
      </c>
      <c r="M106" s="825">
        <v>240.03000000000003</v>
      </c>
      <c r="N106" s="822">
        <v>3</v>
      </c>
      <c r="O106" s="826">
        <v>1.5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50</v>
      </c>
      <c r="B107" s="822" t="s">
        <v>1684</v>
      </c>
      <c r="C107" s="822" t="s">
        <v>1690</v>
      </c>
      <c r="D107" s="823" t="s">
        <v>2577</v>
      </c>
      <c r="E107" s="824" t="s">
        <v>1702</v>
      </c>
      <c r="F107" s="822" t="s">
        <v>1685</v>
      </c>
      <c r="G107" s="822" t="s">
        <v>1729</v>
      </c>
      <c r="H107" s="822" t="s">
        <v>634</v>
      </c>
      <c r="I107" s="822" t="s">
        <v>1579</v>
      </c>
      <c r="J107" s="822" t="s">
        <v>1580</v>
      </c>
      <c r="K107" s="822" t="s">
        <v>1581</v>
      </c>
      <c r="L107" s="825">
        <v>130.51</v>
      </c>
      <c r="M107" s="825">
        <v>913.56999999999994</v>
      </c>
      <c r="N107" s="822">
        <v>7</v>
      </c>
      <c r="O107" s="826">
        <v>4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50</v>
      </c>
      <c r="B108" s="822" t="s">
        <v>1684</v>
      </c>
      <c r="C108" s="822" t="s">
        <v>1690</v>
      </c>
      <c r="D108" s="823" t="s">
        <v>2577</v>
      </c>
      <c r="E108" s="824" t="s">
        <v>1702</v>
      </c>
      <c r="F108" s="822" t="s">
        <v>1685</v>
      </c>
      <c r="G108" s="822" t="s">
        <v>1729</v>
      </c>
      <c r="H108" s="822" t="s">
        <v>634</v>
      </c>
      <c r="I108" s="822" t="s">
        <v>1953</v>
      </c>
      <c r="J108" s="822" t="s">
        <v>1731</v>
      </c>
      <c r="K108" s="822" t="s">
        <v>1954</v>
      </c>
      <c r="L108" s="825">
        <v>55.14</v>
      </c>
      <c r="M108" s="825">
        <v>55.14</v>
      </c>
      <c r="N108" s="822">
        <v>1</v>
      </c>
      <c r="O108" s="826">
        <v>1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50</v>
      </c>
      <c r="B109" s="822" t="s">
        <v>1684</v>
      </c>
      <c r="C109" s="822" t="s">
        <v>1690</v>
      </c>
      <c r="D109" s="823" t="s">
        <v>2577</v>
      </c>
      <c r="E109" s="824" t="s">
        <v>1702</v>
      </c>
      <c r="F109" s="822" t="s">
        <v>1685</v>
      </c>
      <c r="G109" s="822" t="s">
        <v>1729</v>
      </c>
      <c r="H109" s="822" t="s">
        <v>329</v>
      </c>
      <c r="I109" s="822" t="s">
        <v>1955</v>
      </c>
      <c r="J109" s="822" t="s">
        <v>1731</v>
      </c>
      <c r="K109" s="822" t="s">
        <v>1956</v>
      </c>
      <c r="L109" s="825">
        <v>84.83</v>
      </c>
      <c r="M109" s="825">
        <v>84.83</v>
      </c>
      <c r="N109" s="822">
        <v>1</v>
      </c>
      <c r="O109" s="826">
        <v>1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50</v>
      </c>
      <c r="B110" s="822" t="s">
        <v>1684</v>
      </c>
      <c r="C110" s="822" t="s">
        <v>1690</v>
      </c>
      <c r="D110" s="823" t="s">
        <v>2577</v>
      </c>
      <c r="E110" s="824" t="s">
        <v>1702</v>
      </c>
      <c r="F110" s="822" t="s">
        <v>1685</v>
      </c>
      <c r="G110" s="822" t="s">
        <v>1750</v>
      </c>
      <c r="H110" s="822" t="s">
        <v>329</v>
      </c>
      <c r="I110" s="822" t="s">
        <v>1957</v>
      </c>
      <c r="J110" s="822" t="s">
        <v>1958</v>
      </c>
      <c r="K110" s="822" t="s">
        <v>1959</v>
      </c>
      <c r="L110" s="825">
        <v>16.38</v>
      </c>
      <c r="M110" s="825">
        <v>32.76</v>
      </c>
      <c r="N110" s="822">
        <v>2</v>
      </c>
      <c r="O110" s="826">
        <v>1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50</v>
      </c>
      <c r="B111" s="822" t="s">
        <v>1684</v>
      </c>
      <c r="C111" s="822" t="s">
        <v>1690</v>
      </c>
      <c r="D111" s="823" t="s">
        <v>2577</v>
      </c>
      <c r="E111" s="824" t="s">
        <v>1702</v>
      </c>
      <c r="F111" s="822" t="s">
        <v>1685</v>
      </c>
      <c r="G111" s="822" t="s">
        <v>1750</v>
      </c>
      <c r="H111" s="822" t="s">
        <v>329</v>
      </c>
      <c r="I111" s="822" t="s">
        <v>1960</v>
      </c>
      <c r="J111" s="822" t="s">
        <v>1958</v>
      </c>
      <c r="K111" s="822" t="s">
        <v>1961</v>
      </c>
      <c r="L111" s="825">
        <v>32.76</v>
      </c>
      <c r="M111" s="825">
        <v>65.52</v>
      </c>
      <c r="N111" s="822">
        <v>2</v>
      </c>
      <c r="O111" s="826">
        <v>1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50</v>
      </c>
      <c r="B112" s="822" t="s">
        <v>1684</v>
      </c>
      <c r="C112" s="822" t="s">
        <v>1690</v>
      </c>
      <c r="D112" s="823" t="s">
        <v>2577</v>
      </c>
      <c r="E112" s="824" t="s">
        <v>1702</v>
      </c>
      <c r="F112" s="822" t="s">
        <v>1685</v>
      </c>
      <c r="G112" s="822" t="s">
        <v>1750</v>
      </c>
      <c r="H112" s="822" t="s">
        <v>634</v>
      </c>
      <c r="I112" s="822" t="s">
        <v>1469</v>
      </c>
      <c r="J112" s="822" t="s">
        <v>1048</v>
      </c>
      <c r="K112" s="822" t="s">
        <v>676</v>
      </c>
      <c r="L112" s="825">
        <v>17.559999999999999</v>
      </c>
      <c r="M112" s="825">
        <v>52.679999999999993</v>
      </c>
      <c r="N112" s="822">
        <v>3</v>
      </c>
      <c r="O112" s="826">
        <v>1.5</v>
      </c>
      <c r="P112" s="825">
        <v>17.559999999999999</v>
      </c>
      <c r="Q112" s="827">
        <v>0.33333333333333337</v>
      </c>
      <c r="R112" s="822">
        <v>1</v>
      </c>
      <c r="S112" s="827">
        <v>0.33333333333333331</v>
      </c>
      <c r="T112" s="826">
        <v>0.5</v>
      </c>
      <c r="U112" s="828">
        <v>0.33333333333333331</v>
      </c>
    </row>
    <row r="113" spans="1:21" ht="14.45" customHeight="1" x14ac:dyDescent="0.2">
      <c r="A113" s="821">
        <v>50</v>
      </c>
      <c r="B113" s="822" t="s">
        <v>1684</v>
      </c>
      <c r="C113" s="822" t="s">
        <v>1690</v>
      </c>
      <c r="D113" s="823" t="s">
        <v>2577</v>
      </c>
      <c r="E113" s="824" t="s">
        <v>1702</v>
      </c>
      <c r="F113" s="822" t="s">
        <v>1685</v>
      </c>
      <c r="G113" s="822" t="s">
        <v>1750</v>
      </c>
      <c r="H113" s="822" t="s">
        <v>634</v>
      </c>
      <c r="I113" s="822" t="s">
        <v>1470</v>
      </c>
      <c r="J113" s="822" t="s">
        <v>1048</v>
      </c>
      <c r="K113" s="822" t="s">
        <v>678</v>
      </c>
      <c r="L113" s="825">
        <v>35.11</v>
      </c>
      <c r="M113" s="825">
        <v>70.22</v>
      </c>
      <c r="N113" s="822">
        <v>2</v>
      </c>
      <c r="O113" s="826">
        <v>1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50</v>
      </c>
      <c r="B114" s="822" t="s">
        <v>1684</v>
      </c>
      <c r="C114" s="822" t="s">
        <v>1690</v>
      </c>
      <c r="D114" s="823" t="s">
        <v>2577</v>
      </c>
      <c r="E114" s="824" t="s">
        <v>1702</v>
      </c>
      <c r="F114" s="822" t="s">
        <v>1685</v>
      </c>
      <c r="G114" s="822" t="s">
        <v>1962</v>
      </c>
      <c r="H114" s="822" t="s">
        <v>329</v>
      </c>
      <c r="I114" s="822" t="s">
        <v>1963</v>
      </c>
      <c r="J114" s="822" t="s">
        <v>1964</v>
      </c>
      <c r="K114" s="822" t="s">
        <v>854</v>
      </c>
      <c r="L114" s="825">
        <v>0</v>
      </c>
      <c r="M114" s="825">
        <v>0</v>
      </c>
      <c r="N114" s="822">
        <v>1</v>
      </c>
      <c r="O114" s="826">
        <v>1</v>
      </c>
      <c r="P114" s="825">
        <v>0</v>
      </c>
      <c r="Q114" s="827"/>
      <c r="R114" s="822">
        <v>1</v>
      </c>
      <c r="S114" s="827">
        <v>1</v>
      </c>
      <c r="T114" s="826">
        <v>1</v>
      </c>
      <c r="U114" s="828">
        <v>1</v>
      </c>
    </row>
    <row r="115" spans="1:21" ht="14.45" customHeight="1" x14ac:dyDescent="0.2">
      <c r="A115" s="821">
        <v>50</v>
      </c>
      <c r="B115" s="822" t="s">
        <v>1684</v>
      </c>
      <c r="C115" s="822" t="s">
        <v>1690</v>
      </c>
      <c r="D115" s="823" t="s">
        <v>2577</v>
      </c>
      <c r="E115" s="824" t="s">
        <v>1702</v>
      </c>
      <c r="F115" s="822" t="s">
        <v>1685</v>
      </c>
      <c r="G115" s="822" t="s">
        <v>1761</v>
      </c>
      <c r="H115" s="822" t="s">
        <v>329</v>
      </c>
      <c r="I115" s="822" t="s">
        <v>1965</v>
      </c>
      <c r="J115" s="822" t="s">
        <v>719</v>
      </c>
      <c r="K115" s="822" t="s">
        <v>1966</v>
      </c>
      <c r="L115" s="825">
        <v>91.11</v>
      </c>
      <c r="M115" s="825">
        <v>91.11</v>
      </c>
      <c r="N115" s="822">
        <v>1</v>
      </c>
      <c r="O115" s="826">
        <v>1</v>
      </c>
      <c r="P115" s="825">
        <v>91.11</v>
      </c>
      <c r="Q115" s="827">
        <v>1</v>
      </c>
      <c r="R115" s="822">
        <v>1</v>
      </c>
      <c r="S115" s="827">
        <v>1</v>
      </c>
      <c r="T115" s="826">
        <v>1</v>
      </c>
      <c r="U115" s="828">
        <v>1</v>
      </c>
    </row>
    <row r="116" spans="1:21" ht="14.45" customHeight="1" x14ac:dyDescent="0.2">
      <c r="A116" s="821">
        <v>50</v>
      </c>
      <c r="B116" s="822" t="s">
        <v>1684</v>
      </c>
      <c r="C116" s="822" t="s">
        <v>1690</v>
      </c>
      <c r="D116" s="823" t="s">
        <v>2577</v>
      </c>
      <c r="E116" s="824" t="s">
        <v>1702</v>
      </c>
      <c r="F116" s="822" t="s">
        <v>1685</v>
      </c>
      <c r="G116" s="822" t="s">
        <v>1761</v>
      </c>
      <c r="H116" s="822" t="s">
        <v>329</v>
      </c>
      <c r="I116" s="822" t="s">
        <v>1967</v>
      </c>
      <c r="J116" s="822" t="s">
        <v>719</v>
      </c>
      <c r="K116" s="822" t="s">
        <v>1968</v>
      </c>
      <c r="L116" s="825">
        <v>45.56</v>
      </c>
      <c r="M116" s="825">
        <v>45.56</v>
      </c>
      <c r="N116" s="822">
        <v>1</v>
      </c>
      <c r="O116" s="826">
        <v>0.5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50</v>
      </c>
      <c r="B117" s="822" t="s">
        <v>1684</v>
      </c>
      <c r="C117" s="822" t="s">
        <v>1690</v>
      </c>
      <c r="D117" s="823" t="s">
        <v>2577</v>
      </c>
      <c r="E117" s="824" t="s">
        <v>1702</v>
      </c>
      <c r="F117" s="822" t="s">
        <v>1685</v>
      </c>
      <c r="G117" s="822" t="s">
        <v>1969</v>
      </c>
      <c r="H117" s="822" t="s">
        <v>329</v>
      </c>
      <c r="I117" s="822" t="s">
        <v>1970</v>
      </c>
      <c r="J117" s="822" t="s">
        <v>1971</v>
      </c>
      <c r="K117" s="822" t="s">
        <v>1972</v>
      </c>
      <c r="L117" s="825">
        <v>414.96</v>
      </c>
      <c r="M117" s="825">
        <v>414.96</v>
      </c>
      <c r="N117" s="822">
        <v>1</v>
      </c>
      <c r="O117" s="826">
        <v>0.5</v>
      </c>
      <c r="P117" s="825">
        <v>414.96</v>
      </c>
      <c r="Q117" s="827">
        <v>1</v>
      </c>
      <c r="R117" s="822">
        <v>1</v>
      </c>
      <c r="S117" s="827">
        <v>1</v>
      </c>
      <c r="T117" s="826">
        <v>0.5</v>
      </c>
      <c r="U117" s="828">
        <v>1</v>
      </c>
    </row>
    <row r="118" spans="1:21" ht="14.45" customHeight="1" x14ac:dyDescent="0.2">
      <c r="A118" s="821">
        <v>50</v>
      </c>
      <c r="B118" s="822" t="s">
        <v>1684</v>
      </c>
      <c r="C118" s="822" t="s">
        <v>1690</v>
      </c>
      <c r="D118" s="823" t="s">
        <v>2577</v>
      </c>
      <c r="E118" s="824" t="s">
        <v>1702</v>
      </c>
      <c r="F118" s="822" t="s">
        <v>1685</v>
      </c>
      <c r="G118" s="822" t="s">
        <v>1775</v>
      </c>
      <c r="H118" s="822" t="s">
        <v>634</v>
      </c>
      <c r="I118" s="822" t="s">
        <v>1574</v>
      </c>
      <c r="J118" s="822" t="s">
        <v>1459</v>
      </c>
      <c r="K118" s="822" t="s">
        <v>1575</v>
      </c>
      <c r="L118" s="825">
        <v>42.51</v>
      </c>
      <c r="M118" s="825">
        <v>255.05999999999997</v>
      </c>
      <c r="N118" s="822">
        <v>6</v>
      </c>
      <c r="O118" s="826">
        <v>3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50</v>
      </c>
      <c r="B119" s="822" t="s">
        <v>1684</v>
      </c>
      <c r="C119" s="822" t="s">
        <v>1690</v>
      </c>
      <c r="D119" s="823" t="s">
        <v>2577</v>
      </c>
      <c r="E119" s="824" t="s">
        <v>1702</v>
      </c>
      <c r="F119" s="822" t="s">
        <v>1685</v>
      </c>
      <c r="G119" s="822" t="s">
        <v>1973</v>
      </c>
      <c r="H119" s="822" t="s">
        <v>329</v>
      </c>
      <c r="I119" s="822" t="s">
        <v>1974</v>
      </c>
      <c r="J119" s="822" t="s">
        <v>842</v>
      </c>
      <c r="K119" s="822" t="s">
        <v>1975</v>
      </c>
      <c r="L119" s="825">
        <v>59.33</v>
      </c>
      <c r="M119" s="825">
        <v>177.99</v>
      </c>
      <c r="N119" s="822">
        <v>3</v>
      </c>
      <c r="O119" s="826">
        <v>1.5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50</v>
      </c>
      <c r="B120" s="822" t="s">
        <v>1684</v>
      </c>
      <c r="C120" s="822" t="s">
        <v>1690</v>
      </c>
      <c r="D120" s="823" t="s">
        <v>2577</v>
      </c>
      <c r="E120" s="824" t="s">
        <v>1702</v>
      </c>
      <c r="F120" s="822" t="s">
        <v>1685</v>
      </c>
      <c r="G120" s="822" t="s">
        <v>1976</v>
      </c>
      <c r="H120" s="822" t="s">
        <v>329</v>
      </c>
      <c r="I120" s="822" t="s">
        <v>1977</v>
      </c>
      <c r="J120" s="822" t="s">
        <v>1978</v>
      </c>
      <c r="K120" s="822" t="s">
        <v>1979</v>
      </c>
      <c r="L120" s="825">
        <v>164.01</v>
      </c>
      <c r="M120" s="825">
        <v>164.01</v>
      </c>
      <c r="N120" s="822">
        <v>1</v>
      </c>
      <c r="O120" s="826">
        <v>1</v>
      </c>
      <c r="P120" s="825"/>
      <c r="Q120" s="827">
        <v>0</v>
      </c>
      <c r="R120" s="822"/>
      <c r="S120" s="827">
        <v>0</v>
      </c>
      <c r="T120" s="826"/>
      <c r="U120" s="828">
        <v>0</v>
      </c>
    </row>
    <row r="121" spans="1:21" ht="14.45" customHeight="1" x14ac:dyDescent="0.2">
      <c r="A121" s="821">
        <v>50</v>
      </c>
      <c r="B121" s="822" t="s">
        <v>1684</v>
      </c>
      <c r="C121" s="822" t="s">
        <v>1690</v>
      </c>
      <c r="D121" s="823" t="s">
        <v>2577</v>
      </c>
      <c r="E121" s="824" t="s">
        <v>1702</v>
      </c>
      <c r="F121" s="822" t="s">
        <v>1685</v>
      </c>
      <c r="G121" s="822" t="s">
        <v>1925</v>
      </c>
      <c r="H121" s="822" t="s">
        <v>634</v>
      </c>
      <c r="I121" s="822" t="s">
        <v>1980</v>
      </c>
      <c r="J121" s="822" t="s">
        <v>1563</v>
      </c>
      <c r="K121" s="822" t="s">
        <v>1981</v>
      </c>
      <c r="L121" s="825">
        <v>93.43</v>
      </c>
      <c r="M121" s="825">
        <v>186.86</v>
      </c>
      <c r="N121" s="822">
        <v>2</v>
      </c>
      <c r="O121" s="826">
        <v>1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50</v>
      </c>
      <c r="B122" s="822" t="s">
        <v>1684</v>
      </c>
      <c r="C122" s="822" t="s">
        <v>1690</v>
      </c>
      <c r="D122" s="823" t="s">
        <v>2577</v>
      </c>
      <c r="E122" s="824" t="s">
        <v>1702</v>
      </c>
      <c r="F122" s="822" t="s">
        <v>1685</v>
      </c>
      <c r="G122" s="822" t="s">
        <v>1780</v>
      </c>
      <c r="H122" s="822" t="s">
        <v>329</v>
      </c>
      <c r="I122" s="822" t="s">
        <v>1982</v>
      </c>
      <c r="J122" s="822" t="s">
        <v>1782</v>
      </c>
      <c r="K122" s="822" t="s">
        <v>1983</v>
      </c>
      <c r="L122" s="825">
        <v>10.55</v>
      </c>
      <c r="M122" s="825">
        <v>10.55</v>
      </c>
      <c r="N122" s="822">
        <v>1</v>
      </c>
      <c r="O122" s="826">
        <v>0.5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50</v>
      </c>
      <c r="B123" s="822" t="s">
        <v>1684</v>
      </c>
      <c r="C123" s="822" t="s">
        <v>1690</v>
      </c>
      <c r="D123" s="823" t="s">
        <v>2577</v>
      </c>
      <c r="E123" s="824" t="s">
        <v>1702</v>
      </c>
      <c r="F123" s="822" t="s">
        <v>1685</v>
      </c>
      <c r="G123" s="822" t="s">
        <v>1780</v>
      </c>
      <c r="H123" s="822" t="s">
        <v>329</v>
      </c>
      <c r="I123" s="822" t="s">
        <v>1984</v>
      </c>
      <c r="J123" s="822" t="s">
        <v>651</v>
      </c>
      <c r="K123" s="822" t="s">
        <v>1985</v>
      </c>
      <c r="L123" s="825">
        <v>10.55</v>
      </c>
      <c r="M123" s="825">
        <v>42.2</v>
      </c>
      <c r="N123" s="822">
        <v>4</v>
      </c>
      <c r="O123" s="826">
        <v>2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50</v>
      </c>
      <c r="B124" s="822" t="s">
        <v>1684</v>
      </c>
      <c r="C124" s="822" t="s">
        <v>1690</v>
      </c>
      <c r="D124" s="823" t="s">
        <v>2577</v>
      </c>
      <c r="E124" s="824" t="s">
        <v>1702</v>
      </c>
      <c r="F124" s="822" t="s">
        <v>1685</v>
      </c>
      <c r="G124" s="822" t="s">
        <v>1986</v>
      </c>
      <c r="H124" s="822" t="s">
        <v>634</v>
      </c>
      <c r="I124" s="822" t="s">
        <v>1987</v>
      </c>
      <c r="J124" s="822" t="s">
        <v>1988</v>
      </c>
      <c r="K124" s="822" t="s">
        <v>1989</v>
      </c>
      <c r="L124" s="825">
        <v>86.41</v>
      </c>
      <c r="M124" s="825">
        <v>86.41</v>
      </c>
      <c r="N124" s="822">
        <v>1</v>
      </c>
      <c r="O124" s="826">
        <v>0.5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50</v>
      </c>
      <c r="B125" s="822" t="s">
        <v>1684</v>
      </c>
      <c r="C125" s="822" t="s">
        <v>1690</v>
      </c>
      <c r="D125" s="823" t="s">
        <v>2577</v>
      </c>
      <c r="E125" s="824" t="s">
        <v>1702</v>
      </c>
      <c r="F125" s="822" t="s">
        <v>1685</v>
      </c>
      <c r="G125" s="822" t="s">
        <v>1798</v>
      </c>
      <c r="H125" s="822" t="s">
        <v>634</v>
      </c>
      <c r="I125" s="822" t="s">
        <v>1990</v>
      </c>
      <c r="J125" s="822" t="s">
        <v>1800</v>
      </c>
      <c r="K125" s="822" t="s">
        <v>1991</v>
      </c>
      <c r="L125" s="825">
        <v>10.65</v>
      </c>
      <c r="M125" s="825">
        <v>10.65</v>
      </c>
      <c r="N125" s="822">
        <v>1</v>
      </c>
      <c r="O125" s="826">
        <v>0.5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50</v>
      </c>
      <c r="B126" s="822" t="s">
        <v>1684</v>
      </c>
      <c r="C126" s="822" t="s">
        <v>1690</v>
      </c>
      <c r="D126" s="823" t="s">
        <v>2577</v>
      </c>
      <c r="E126" s="824" t="s">
        <v>1702</v>
      </c>
      <c r="F126" s="822" t="s">
        <v>1685</v>
      </c>
      <c r="G126" s="822" t="s">
        <v>1798</v>
      </c>
      <c r="H126" s="822" t="s">
        <v>634</v>
      </c>
      <c r="I126" s="822" t="s">
        <v>1992</v>
      </c>
      <c r="J126" s="822" t="s">
        <v>1800</v>
      </c>
      <c r="K126" s="822" t="s">
        <v>1993</v>
      </c>
      <c r="L126" s="825">
        <v>35.11</v>
      </c>
      <c r="M126" s="825">
        <v>35.11</v>
      </c>
      <c r="N126" s="822">
        <v>1</v>
      </c>
      <c r="O126" s="826">
        <v>0.5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50</v>
      </c>
      <c r="B127" s="822" t="s">
        <v>1684</v>
      </c>
      <c r="C127" s="822" t="s">
        <v>1690</v>
      </c>
      <c r="D127" s="823" t="s">
        <v>2577</v>
      </c>
      <c r="E127" s="824" t="s">
        <v>1702</v>
      </c>
      <c r="F127" s="822" t="s">
        <v>1685</v>
      </c>
      <c r="G127" s="822" t="s">
        <v>1930</v>
      </c>
      <c r="H127" s="822" t="s">
        <v>634</v>
      </c>
      <c r="I127" s="822" t="s">
        <v>1431</v>
      </c>
      <c r="J127" s="822" t="s">
        <v>778</v>
      </c>
      <c r="K127" s="822" t="s">
        <v>1432</v>
      </c>
      <c r="L127" s="825">
        <v>1847.49</v>
      </c>
      <c r="M127" s="825">
        <v>1847.49</v>
      </c>
      <c r="N127" s="822">
        <v>1</v>
      </c>
      <c r="O127" s="826">
        <v>0.5</v>
      </c>
      <c r="P127" s="825">
        <v>1847.49</v>
      </c>
      <c r="Q127" s="827">
        <v>1</v>
      </c>
      <c r="R127" s="822">
        <v>1</v>
      </c>
      <c r="S127" s="827">
        <v>1</v>
      </c>
      <c r="T127" s="826">
        <v>0.5</v>
      </c>
      <c r="U127" s="828">
        <v>1</v>
      </c>
    </row>
    <row r="128" spans="1:21" ht="14.45" customHeight="1" x14ac:dyDescent="0.2">
      <c r="A128" s="821">
        <v>50</v>
      </c>
      <c r="B128" s="822" t="s">
        <v>1684</v>
      </c>
      <c r="C128" s="822" t="s">
        <v>1690</v>
      </c>
      <c r="D128" s="823" t="s">
        <v>2577</v>
      </c>
      <c r="E128" s="824" t="s">
        <v>1702</v>
      </c>
      <c r="F128" s="822" t="s">
        <v>1685</v>
      </c>
      <c r="G128" s="822" t="s">
        <v>1930</v>
      </c>
      <c r="H128" s="822" t="s">
        <v>634</v>
      </c>
      <c r="I128" s="822" t="s">
        <v>1439</v>
      </c>
      <c r="J128" s="822" t="s">
        <v>772</v>
      </c>
      <c r="K128" s="822" t="s">
        <v>1440</v>
      </c>
      <c r="L128" s="825">
        <v>1154.68</v>
      </c>
      <c r="M128" s="825">
        <v>1154.68</v>
      </c>
      <c r="N128" s="822">
        <v>1</v>
      </c>
      <c r="O128" s="826">
        <v>0.5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50</v>
      </c>
      <c r="B129" s="822" t="s">
        <v>1684</v>
      </c>
      <c r="C129" s="822" t="s">
        <v>1690</v>
      </c>
      <c r="D129" s="823" t="s">
        <v>2577</v>
      </c>
      <c r="E129" s="824" t="s">
        <v>1702</v>
      </c>
      <c r="F129" s="822" t="s">
        <v>1685</v>
      </c>
      <c r="G129" s="822" t="s">
        <v>1994</v>
      </c>
      <c r="H129" s="822" t="s">
        <v>329</v>
      </c>
      <c r="I129" s="822" t="s">
        <v>1995</v>
      </c>
      <c r="J129" s="822" t="s">
        <v>1996</v>
      </c>
      <c r="K129" s="822" t="s">
        <v>1997</v>
      </c>
      <c r="L129" s="825">
        <v>174.59</v>
      </c>
      <c r="M129" s="825">
        <v>174.59</v>
      </c>
      <c r="N129" s="822">
        <v>1</v>
      </c>
      <c r="O129" s="826">
        <v>0.5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50</v>
      </c>
      <c r="B130" s="822" t="s">
        <v>1684</v>
      </c>
      <c r="C130" s="822" t="s">
        <v>1690</v>
      </c>
      <c r="D130" s="823" t="s">
        <v>2577</v>
      </c>
      <c r="E130" s="824" t="s">
        <v>1702</v>
      </c>
      <c r="F130" s="822" t="s">
        <v>1685</v>
      </c>
      <c r="G130" s="822" t="s">
        <v>1714</v>
      </c>
      <c r="H130" s="822" t="s">
        <v>329</v>
      </c>
      <c r="I130" s="822" t="s">
        <v>1715</v>
      </c>
      <c r="J130" s="822" t="s">
        <v>702</v>
      </c>
      <c r="K130" s="822" t="s">
        <v>1716</v>
      </c>
      <c r="L130" s="825">
        <v>27.37</v>
      </c>
      <c r="M130" s="825">
        <v>328.44</v>
      </c>
      <c r="N130" s="822">
        <v>12</v>
      </c>
      <c r="O130" s="826">
        <v>7</v>
      </c>
      <c r="P130" s="825">
        <v>27.37</v>
      </c>
      <c r="Q130" s="827">
        <v>8.3333333333333343E-2</v>
      </c>
      <c r="R130" s="822">
        <v>1</v>
      </c>
      <c r="S130" s="827">
        <v>8.3333333333333329E-2</v>
      </c>
      <c r="T130" s="826">
        <v>0.5</v>
      </c>
      <c r="U130" s="828">
        <v>7.1428571428571425E-2</v>
      </c>
    </row>
    <row r="131" spans="1:21" ht="14.45" customHeight="1" x14ac:dyDescent="0.2">
      <c r="A131" s="821">
        <v>50</v>
      </c>
      <c r="B131" s="822" t="s">
        <v>1684</v>
      </c>
      <c r="C131" s="822" t="s">
        <v>1690</v>
      </c>
      <c r="D131" s="823" t="s">
        <v>2577</v>
      </c>
      <c r="E131" s="824" t="s">
        <v>1702</v>
      </c>
      <c r="F131" s="822" t="s">
        <v>1685</v>
      </c>
      <c r="G131" s="822" t="s">
        <v>1714</v>
      </c>
      <c r="H131" s="822" t="s">
        <v>634</v>
      </c>
      <c r="I131" s="822" t="s">
        <v>1998</v>
      </c>
      <c r="J131" s="822" t="s">
        <v>702</v>
      </c>
      <c r="K131" s="822" t="s">
        <v>1999</v>
      </c>
      <c r="L131" s="825">
        <v>13.68</v>
      </c>
      <c r="M131" s="825">
        <v>13.68</v>
      </c>
      <c r="N131" s="822">
        <v>1</v>
      </c>
      <c r="O131" s="826">
        <v>0.5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50</v>
      </c>
      <c r="B132" s="822" t="s">
        <v>1684</v>
      </c>
      <c r="C132" s="822" t="s">
        <v>1690</v>
      </c>
      <c r="D132" s="823" t="s">
        <v>2577</v>
      </c>
      <c r="E132" s="824" t="s">
        <v>1702</v>
      </c>
      <c r="F132" s="822" t="s">
        <v>1685</v>
      </c>
      <c r="G132" s="822" t="s">
        <v>1809</v>
      </c>
      <c r="H132" s="822" t="s">
        <v>634</v>
      </c>
      <c r="I132" s="822" t="s">
        <v>1810</v>
      </c>
      <c r="J132" s="822" t="s">
        <v>914</v>
      </c>
      <c r="K132" s="822" t="s">
        <v>678</v>
      </c>
      <c r="L132" s="825">
        <v>34.47</v>
      </c>
      <c r="M132" s="825">
        <v>137.88</v>
      </c>
      <c r="N132" s="822">
        <v>4</v>
      </c>
      <c r="O132" s="826">
        <v>2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50</v>
      </c>
      <c r="B133" s="822" t="s">
        <v>1684</v>
      </c>
      <c r="C133" s="822" t="s">
        <v>1690</v>
      </c>
      <c r="D133" s="823" t="s">
        <v>2577</v>
      </c>
      <c r="E133" s="824" t="s">
        <v>1702</v>
      </c>
      <c r="F133" s="822" t="s">
        <v>1685</v>
      </c>
      <c r="G133" s="822" t="s">
        <v>1811</v>
      </c>
      <c r="H133" s="822" t="s">
        <v>634</v>
      </c>
      <c r="I133" s="822" t="s">
        <v>1812</v>
      </c>
      <c r="J133" s="822" t="s">
        <v>1813</v>
      </c>
      <c r="K133" s="822" t="s">
        <v>1814</v>
      </c>
      <c r="L133" s="825">
        <v>545.82000000000005</v>
      </c>
      <c r="M133" s="825">
        <v>545.82000000000005</v>
      </c>
      <c r="N133" s="822">
        <v>1</v>
      </c>
      <c r="O133" s="826">
        <v>0.5</v>
      </c>
      <c r="P133" s="825">
        <v>545.82000000000005</v>
      </c>
      <c r="Q133" s="827">
        <v>1</v>
      </c>
      <c r="R133" s="822">
        <v>1</v>
      </c>
      <c r="S133" s="827">
        <v>1</v>
      </c>
      <c r="T133" s="826">
        <v>0.5</v>
      </c>
      <c r="U133" s="828">
        <v>1</v>
      </c>
    </row>
    <row r="134" spans="1:21" ht="14.45" customHeight="1" x14ac:dyDescent="0.2">
      <c r="A134" s="821">
        <v>50</v>
      </c>
      <c r="B134" s="822" t="s">
        <v>1684</v>
      </c>
      <c r="C134" s="822" t="s">
        <v>1690</v>
      </c>
      <c r="D134" s="823" t="s">
        <v>2577</v>
      </c>
      <c r="E134" s="824" t="s">
        <v>1702</v>
      </c>
      <c r="F134" s="822" t="s">
        <v>1685</v>
      </c>
      <c r="G134" s="822" t="s">
        <v>1815</v>
      </c>
      <c r="H134" s="822" t="s">
        <v>329</v>
      </c>
      <c r="I134" s="822" t="s">
        <v>2000</v>
      </c>
      <c r="J134" s="822" t="s">
        <v>1817</v>
      </c>
      <c r="K134" s="822" t="s">
        <v>2001</v>
      </c>
      <c r="L134" s="825">
        <v>72.88</v>
      </c>
      <c r="M134" s="825">
        <v>72.88</v>
      </c>
      <c r="N134" s="822">
        <v>1</v>
      </c>
      <c r="O134" s="826">
        <v>0.5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50</v>
      </c>
      <c r="B135" s="822" t="s">
        <v>1684</v>
      </c>
      <c r="C135" s="822" t="s">
        <v>1690</v>
      </c>
      <c r="D135" s="823" t="s">
        <v>2577</v>
      </c>
      <c r="E135" s="824" t="s">
        <v>1702</v>
      </c>
      <c r="F135" s="822" t="s">
        <v>1685</v>
      </c>
      <c r="G135" s="822" t="s">
        <v>1819</v>
      </c>
      <c r="H135" s="822" t="s">
        <v>634</v>
      </c>
      <c r="I135" s="822" t="s">
        <v>1489</v>
      </c>
      <c r="J135" s="822" t="s">
        <v>1487</v>
      </c>
      <c r="K135" s="822" t="s">
        <v>1490</v>
      </c>
      <c r="L135" s="825">
        <v>34.47</v>
      </c>
      <c r="M135" s="825">
        <v>68.94</v>
      </c>
      <c r="N135" s="822">
        <v>2</v>
      </c>
      <c r="O135" s="826">
        <v>1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50</v>
      </c>
      <c r="B136" s="822" t="s">
        <v>1684</v>
      </c>
      <c r="C136" s="822" t="s">
        <v>1690</v>
      </c>
      <c r="D136" s="823" t="s">
        <v>2577</v>
      </c>
      <c r="E136" s="824" t="s">
        <v>1702</v>
      </c>
      <c r="F136" s="822" t="s">
        <v>1685</v>
      </c>
      <c r="G136" s="822" t="s">
        <v>1829</v>
      </c>
      <c r="H136" s="822" t="s">
        <v>329</v>
      </c>
      <c r="I136" s="822" t="s">
        <v>2002</v>
      </c>
      <c r="J136" s="822" t="s">
        <v>1831</v>
      </c>
      <c r="K136" s="822" t="s">
        <v>1067</v>
      </c>
      <c r="L136" s="825">
        <v>84.83</v>
      </c>
      <c r="M136" s="825">
        <v>84.83</v>
      </c>
      <c r="N136" s="822">
        <v>1</v>
      </c>
      <c r="O136" s="826">
        <v>0.5</v>
      </c>
      <c r="P136" s="825">
        <v>84.83</v>
      </c>
      <c r="Q136" s="827">
        <v>1</v>
      </c>
      <c r="R136" s="822">
        <v>1</v>
      </c>
      <c r="S136" s="827">
        <v>1</v>
      </c>
      <c r="T136" s="826">
        <v>0.5</v>
      </c>
      <c r="U136" s="828">
        <v>1</v>
      </c>
    </row>
    <row r="137" spans="1:21" ht="14.45" customHeight="1" x14ac:dyDescent="0.2">
      <c r="A137" s="821">
        <v>50</v>
      </c>
      <c r="B137" s="822" t="s">
        <v>1684</v>
      </c>
      <c r="C137" s="822" t="s">
        <v>1690</v>
      </c>
      <c r="D137" s="823" t="s">
        <v>2577</v>
      </c>
      <c r="E137" s="824" t="s">
        <v>1702</v>
      </c>
      <c r="F137" s="822" t="s">
        <v>1685</v>
      </c>
      <c r="G137" s="822" t="s">
        <v>2003</v>
      </c>
      <c r="H137" s="822" t="s">
        <v>329</v>
      </c>
      <c r="I137" s="822" t="s">
        <v>2004</v>
      </c>
      <c r="J137" s="822" t="s">
        <v>934</v>
      </c>
      <c r="K137" s="822" t="s">
        <v>2005</v>
      </c>
      <c r="L137" s="825">
        <v>128.69999999999999</v>
      </c>
      <c r="M137" s="825">
        <v>128.69999999999999</v>
      </c>
      <c r="N137" s="822">
        <v>1</v>
      </c>
      <c r="O137" s="826">
        <v>0.5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50</v>
      </c>
      <c r="B138" s="822" t="s">
        <v>1684</v>
      </c>
      <c r="C138" s="822" t="s">
        <v>1690</v>
      </c>
      <c r="D138" s="823" t="s">
        <v>2577</v>
      </c>
      <c r="E138" s="824" t="s">
        <v>1702</v>
      </c>
      <c r="F138" s="822" t="s">
        <v>1685</v>
      </c>
      <c r="G138" s="822" t="s">
        <v>2003</v>
      </c>
      <c r="H138" s="822" t="s">
        <v>329</v>
      </c>
      <c r="I138" s="822" t="s">
        <v>2006</v>
      </c>
      <c r="J138" s="822" t="s">
        <v>934</v>
      </c>
      <c r="K138" s="822" t="s">
        <v>2007</v>
      </c>
      <c r="L138" s="825">
        <v>64.349999999999994</v>
      </c>
      <c r="M138" s="825">
        <v>64.349999999999994</v>
      </c>
      <c r="N138" s="822">
        <v>1</v>
      </c>
      <c r="O138" s="826">
        <v>0.5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50</v>
      </c>
      <c r="B139" s="822" t="s">
        <v>1684</v>
      </c>
      <c r="C139" s="822" t="s">
        <v>1690</v>
      </c>
      <c r="D139" s="823" t="s">
        <v>2577</v>
      </c>
      <c r="E139" s="824" t="s">
        <v>1702</v>
      </c>
      <c r="F139" s="822" t="s">
        <v>1685</v>
      </c>
      <c r="G139" s="822" t="s">
        <v>1836</v>
      </c>
      <c r="H139" s="822" t="s">
        <v>329</v>
      </c>
      <c r="I139" s="822" t="s">
        <v>1837</v>
      </c>
      <c r="J139" s="822" t="s">
        <v>1838</v>
      </c>
      <c r="K139" s="822" t="s">
        <v>1839</v>
      </c>
      <c r="L139" s="825">
        <v>120.14</v>
      </c>
      <c r="M139" s="825">
        <v>120.14</v>
      </c>
      <c r="N139" s="822">
        <v>1</v>
      </c>
      <c r="O139" s="826">
        <v>0.5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50</v>
      </c>
      <c r="B140" s="822" t="s">
        <v>1684</v>
      </c>
      <c r="C140" s="822" t="s">
        <v>1690</v>
      </c>
      <c r="D140" s="823" t="s">
        <v>2577</v>
      </c>
      <c r="E140" s="824" t="s">
        <v>1702</v>
      </c>
      <c r="F140" s="822" t="s">
        <v>1685</v>
      </c>
      <c r="G140" s="822" t="s">
        <v>2008</v>
      </c>
      <c r="H140" s="822" t="s">
        <v>329</v>
      </c>
      <c r="I140" s="822" t="s">
        <v>2009</v>
      </c>
      <c r="J140" s="822" t="s">
        <v>971</v>
      </c>
      <c r="K140" s="822" t="s">
        <v>2010</v>
      </c>
      <c r="L140" s="825">
        <v>26.12</v>
      </c>
      <c r="M140" s="825">
        <v>52.24</v>
      </c>
      <c r="N140" s="822">
        <v>2</v>
      </c>
      <c r="O140" s="826">
        <v>1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50</v>
      </c>
      <c r="B141" s="822" t="s">
        <v>1684</v>
      </c>
      <c r="C141" s="822" t="s">
        <v>1690</v>
      </c>
      <c r="D141" s="823" t="s">
        <v>2577</v>
      </c>
      <c r="E141" s="824" t="s">
        <v>1702</v>
      </c>
      <c r="F141" s="822" t="s">
        <v>1685</v>
      </c>
      <c r="G141" s="822" t="s">
        <v>1840</v>
      </c>
      <c r="H141" s="822" t="s">
        <v>329</v>
      </c>
      <c r="I141" s="822" t="s">
        <v>1841</v>
      </c>
      <c r="J141" s="822" t="s">
        <v>1842</v>
      </c>
      <c r="K141" s="822" t="s">
        <v>1843</v>
      </c>
      <c r="L141" s="825">
        <v>59.56</v>
      </c>
      <c r="M141" s="825">
        <v>119.12</v>
      </c>
      <c r="N141" s="822">
        <v>2</v>
      </c>
      <c r="O141" s="826">
        <v>1.5</v>
      </c>
      <c r="P141" s="825">
        <v>59.56</v>
      </c>
      <c r="Q141" s="827">
        <v>0.5</v>
      </c>
      <c r="R141" s="822">
        <v>1</v>
      </c>
      <c r="S141" s="827">
        <v>0.5</v>
      </c>
      <c r="T141" s="826">
        <v>0.5</v>
      </c>
      <c r="U141" s="828">
        <v>0.33333333333333331</v>
      </c>
    </row>
    <row r="142" spans="1:21" ht="14.45" customHeight="1" x14ac:dyDescent="0.2">
      <c r="A142" s="821">
        <v>50</v>
      </c>
      <c r="B142" s="822" t="s">
        <v>1684</v>
      </c>
      <c r="C142" s="822" t="s">
        <v>1690</v>
      </c>
      <c r="D142" s="823" t="s">
        <v>2577</v>
      </c>
      <c r="E142" s="824" t="s">
        <v>1702</v>
      </c>
      <c r="F142" s="822" t="s">
        <v>1685</v>
      </c>
      <c r="G142" s="822" t="s">
        <v>2011</v>
      </c>
      <c r="H142" s="822" t="s">
        <v>329</v>
      </c>
      <c r="I142" s="822" t="s">
        <v>2012</v>
      </c>
      <c r="J142" s="822" t="s">
        <v>2013</v>
      </c>
      <c r="K142" s="822" t="s">
        <v>757</v>
      </c>
      <c r="L142" s="825">
        <v>50.89</v>
      </c>
      <c r="M142" s="825">
        <v>50.89</v>
      </c>
      <c r="N142" s="822">
        <v>1</v>
      </c>
      <c r="O142" s="826">
        <v>0.5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50</v>
      </c>
      <c r="B143" s="822" t="s">
        <v>1684</v>
      </c>
      <c r="C143" s="822" t="s">
        <v>1690</v>
      </c>
      <c r="D143" s="823" t="s">
        <v>2577</v>
      </c>
      <c r="E143" s="824" t="s">
        <v>1702</v>
      </c>
      <c r="F143" s="822" t="s">
        <v>1685</v>
      </c>
      <c r="G143" s="822" t="s">
        <v>1864</v>
      </c>
      <c r="H143" s="822" t="s">
        <v>329</v>
      </c>
      <c r="I143" s="822" t="s">
        <v>1865</v>
      </c>
      <c r="J143" s="822" t="s">
        <v>1866</v>
      </c>
      <c r="K143" s="822" t="s">
        <v>1867</v>
      </c>
      <c r="L143" s="825">
        <v>93.43</v>
      </c>
      <c r="M143" s="825">
        <v>93.43</v>
      </c>
      <c r="N143" s="822">
        <v>1</v>
      </c>
      <c r="O143" s="826">
        <v>0.5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50</v>
      </c>
      <c r="B144" s="822" t="s">
        <v>1684</v>
      </c>
      <c r="C144" s="822" t="s">
        <v>1690</v>
      </c>
      <c r="D144" s="823" t="s">
        <v>2577</v>
      </c>
      <c r="E144" s="824" t="s">
        <v>1702</v>
      </c>
      <c r="F144" s="822" t="s">
        <v>1685</v>
      </c>
      <c r="G144" s="822" t="s">
        <v>2014</v>
      </c>
      <c r="H144" s="822" t="s">
        <v>329</v>
      </c>
      <c r="I144" s="822" t="s">
        <v>2015</v>
      </c>
      <c r="J144" s="822" t="s">
        <v>2016</v>
      </c>
      <c r="K144" s="822" t="s">
        <v>2017</v>
      </c>
      <c r="L144" s="825">
        <v>264</v>
      </c>
      <c r="M144" s="825">
        <v>264</v>
      </c>
      <c r="N144" s="822">
        <v>1</v>
      </c>
      <c r="O144" s="826">
        <v>0.5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50</v>
      </c>
      <c r="B145" s="822" t="s">
        <v>1684</v>
      </c>
      <c r="C145" s="822" t="s">
        <v>1690</v>
      </c>
      <c r="D145" s="823" t="s">
        <v>2577</v>
      </c>
      <c r="E145" s="824" t="s">
        <v>1702</v>
      </c>
      <c r="F145" s="822" t="s">
        <v>1685</v>
      </c>
      <c r="G145" s="822" t="s">
        <v>2018</v>
      </c>
      <c r="H145" s="822" t="s">
        <v>329</v>
      </c>
      <c r="I145" s="822" t="s">
        <v>2019</v>
      </c>
      <c r="J145" s="822" t="s">
        <v>2020</v>
      </c>
      <c r="K145" s="822" t="s">
        <v>2021</v>
      </c>
      <c r="L145" s="825">
        <v>73.83</v>
      </c>
      <c r="M145" s="825">
        <v>73.83</v>
      </c>
      <c r="N145" s="822">
        <v>1</v>
      </c>
      <c r="O145" s="826">
        <v>0.5</v>
      </c>
      <c r="P145" s="825">
        <v>73.83</v>
      </c>
      <c r="Q145" s="827">
        <v>1</v>
      </c>
      <c r="R145" s="822">
        <v>1</v>
      </c>
      <c r="S145" s="827">
        <v>1</v>
      </c>
      <c r="T145" s="826">
        <v>0.5</v>
      </c>
      <c r="U145" s="828">
        <v>1</v>
      </c>
    </row>
    <row r="146" spans="1:21" ht="14.45" customHeight="1" x14ac:dyDescent="0.2">
      <c r="A146" s="821">
        <v>50</v>
      </c>
      <c r="B146" s="822" t="s">
        <v>1684</v>
      </c>
      <c r="C146" s="822" t="s">
        <v>1690</v>
      </c>
      <c r="D146" s="823" t="s">
        <v>2577</v>
      </c>
      <c r="E146" s="824" t="s">
        <v>1702</v>
      </c>
      <c r="F146" s="822" t="s">
        <v>1685</v>
      </c>
      <c r="G146" s="822" t="s">
        <v>1940</v>
      </c>
      <c r="H146" s="822" t="s">
        <v>634</v>
      </c>
      <c r="I146" s="822" t="s">
        <v>1941</v>
      </c>
      <c r="J146" s="822" t="s">
        <v>1942</v>
      </c>
      <c r="K146" s="822" t="s">
        <v>1943</v>
      </c>
      <c r="L146" s="825">
        <v>184.74</v>
      </c>
      <c r="M146" s="825">
        <v>184.74</v>
      </c>
      <c r="N146" s="822">
        <v>1</v>
      </c>
      <c r="O146" s="826">
        <v>0.5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50</v>
      </c>
      <c r="B147" s="822" t="s">
        <v>1684</v>
      </c>
      <c r="C147" s="822" t="s">
        <v>1690</v>
      </c>
      <c r="D147" s="823" t="s">
        <v>2577</v>
      </c>
      <c r="E147" s="824" t="s">
        <v>1702</v>
      </c>
      <c r="F147" s="822" t="s">
        <v>1685</v>
      </c>
      <c r="G147" s="822" t="s">
        <v>1940</v>
      </c>
      <c r="H147" s="822" t="s">
        <v>634</v>
      </c>
      <c r="I147" s="822" t="s">
        <v>1944</v>
      </c>
      <c r="J147" s="822" t="s">
        <v>1945</v>
      </c>
      <c r="K147" s="822" t="s">
        <v>1946</v>
      </c>
      <c r="L147" s="825">
        <v>120.61</v>
      </c>
      <c r="M147" s="825">
        <v>482.44</v>
      </c>
      <c r="N147" s="822">
        <v>4</v>
      </c>
      <c r="O147" s="826">
        <v>2</v>
      </c>
      <c r="P147" s="825">
        <v>120.61</v>
      </c>
      <c r="Q147" s="827">
        <v>0.25</v>
      </c>
      <c r="R147" s="822">
        <v>1</v>
      </c>
      <c r="S147" s="827">
        <v>0.25</v>
      </c>
      <c r="T147" s="826">
        <v>0.5</v>
      </c>
      <c r="U147" s="828">
        <v>0.25</v>
      </c>
    </row>
    <row r="148" spans="1:21" ht="14.45" customHeight="1" x14ac:dyDescent="0.2">
      <c r="A148" s="821">
        <v>50</v>
      </c>
      <c r="B148" s="822" t="s">
        <v>1684</v>
      </c>
      <c r="C148" s="822" t="s">
        <v>1690</v>
      </c>
      <c r="D148" s="823" t="s">
        <v>2577</v>
      </c>
      <c r="E148" s="824" t="s">
        <v>1702</v>
      </c>
      <c r="F148" s="822" t="s">
        <v>1685</v>
      </c>
      <c r="G148" s="822" t="s">
        <v>1883</v>
      </c>
      <c r="H148" s="822" t="s">
        <v>329</v>
      </c>
      <c r="I148" s="822" t="s">
        <v>2022</v>
      </c>
      <c r="J148" s="822" t="s">
        <v>1885</v>
      </c>
      <c r="K148" s="822" t="s">
        <v>2023</v>
      </c>
      <c r="L148" s="825">
        <v>218.32</v>
      </c>
      <c r="M148" s="825">
        <v>218.32</v>
      </c>
      <c r="N148" s="822">
        <v>1</v>
      </c>
      <c r="O148" s="826">
        <v>0.5</v>
      </c>
      <c r="P148" s="825">
        <v>218.32</v>
      </c>
      <c r="Q148" s="827">
        <v>1</v>
      </c>
      <c r="R148" s="822">
        <v>1</v>
      </c>
      <c r="S148" s="827">
        <v>1</v>
      </c>
      <c r="T148" s="826">
        <v>0.5</v>
      </c>
      <c r="U148" s="828">
        <v>1</v>
      </c>
    </row>
    <row r="149" spans="1:21" ht="14.45" customHeight="1" x14ac:dyDescent="0.2">
      <c r="A149" s="821">
        <v>50</v>
      </c>
      <c r="B149" s="822" t="s">
        <v>1684</v>
      </c>
      <c r="C149" s="822" t="s">
        <v>1690</v>
      </c>
      <c r="D149" s="823" t="s">
        <v>2577</v>
      </c>
      <c r="E149" s="824" t="s">
        <v>1702</v>
      </c>
      <c r="F149" s="822" t="s">
        <v>1685</v>
      </c>
      <c r="G149" s="822" t="s">
        <v>2024</v>
      </c>
      <c r="H149" s="822" t="s">
        <v>329</v>
      </c>
      <c r="I149" s="822" t="s">
        <v>2025</v>
      </c>
      <c r="J149" s="822" t="s">
        <v>2026</v>
      </c>
      <c r="K149" s="822" t="s">
        <v>2027</v>
      </c>
      <c r="L149" s="825">
        <v>726.68</v>
      </c>
      <c r="M149" s="825">
        <v>726.68</v>
      </c>
      <c r="N149" s="822">
        <v>1</v>
      </c>
      <c r="O149" s="826">
        <v>0.5</v>
      </c>
      <c r="P149" s="825">
        <v>726.68</v>
      </c>
      <c r="Q149" s="827">
        <v>1</v>
      </c>
      <c r="R149" s="822">
        <v>1</v>
      </c>
      <c r="S149" s="827">
        <v>1</v>
      </c>
      <c r="T149" s="826">
        <v>0.5</v>
      </c>
      <c r="U149" s="828">
        <v>1</v>
      </c>
    </row>
    <row r="150" spans="1:21" ht="14.45" customHeight="1" x14ac:dyDescent="0.2">
      <c r="A150" s="821">
        <v>50</v>
      </c>
      <c r="B150" s="822" t="s">
        <v>1684</v>
      </c>
      <c r="C150" s="822" t="s">
        <v>1690</v>
      </c>
      <c r="D150" s="823" t="s">
        <v>2577</v>
      </c>
      <c r="E150" s="824" t="s">
        <v>1702</v>
      </c>
      <c r="F150" s="822" t="s">
        <v>1685</v>
      </c>
      <c r="G150" s="822" t="s">
        <v>2028</v>
      </c>
      <c r="H150" s="822" t="s">
        <v>634</v>
      </c>
      <c r="I150" s="822" t="s">
        <v>2029</v>
      </c>
      <c r="J150" s="822" t="s">
        <v>2030</v>
      </c>
      <c r="K150" s="822" t="s">
        <v>2031</v>
      </c>
      <c r="L150" s="825">
        <v>33.549999999999997</v>
      </c>
      <c r="M150" s="825">
        <v>33.549999999999997</v>
      </c>
      <c r="N150" s="822">
        <v>1</v>
      </c>
      <c r="O150" s="826">
        <v>1</v>
      </c>
      <c r="P150" s="825"/>
      <c r="Q150" s="827">
        <v>0</v>
      </c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50</v>
      </c>
      <c r="B151" s="822" t="s">
        <v>1684</v>
      </c>
      <c r="C151" s="822" t="s">
        <v>1690</v>
      </c>
      <c r="D151" s="823" t="s">
        <v>2577</v>
      </c>
      <c r="E151" s="824" t="s">
        <v>1702</v>
      </c>
      <c r="F151" s="822" t="s">
        <v>1685</v>
      </c>
      <c r="G151" s="822" t="s">
        <v>1893</v>
      </c>
      <c r="H151" s="822" t="s">
        <v>329</v>
      </c>
      <c r="I151" s="822" t="s">
        <v>1894</v>
      </c>
      <c r="J151" s="822" t="s">
        <v>1895</v>
      </c>
      <c r="K151" s="822" t="s">
        <v>1896</v>
      </c>
      <c r="L151" s="825">
        <v>83.38</v>
      </c>
      <c r="M151" s="825">
        <v>83.38</v>
      </c>
      <c r="N151" s="822">
        <v>1</v>
      </c>
      <c r="O151" s="826">
        <v>0.5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50</v>
      </c>
      <c r="B152" s="822" t="s">
        <v>1684</v>
      </c>
      <c r="C152" s="822" t="s">
        <v>1690</v>
      </c>
      <c r="D152" s="823" t="s">
        <v>2577</v>
      </c>
      <c r="E152" s="824" t="s">
        <v>1702</v>
      </c>
      <c r="F152" s="822" t="s">
        <v>1685</v>
      </c>
      <c r="G152" s="822" t="s">
        <v>1947</v>
      </c>
      <c r="H152" s="822" t="s">
        <v>634</v>
      </c>
      <c r="I152" s="822" t="s">
        <v>1948</v>
      </c>
      <c r="J152" s="822" t="s">
        <v>991</v>
      </c>
      <c r="K152" s="822" t="s">
        <v>1949</v>
      </c>
      <c r="L152" s="825">
        <v>154.36000000000001</v>
      </c>
      <c r="M152" s="825">
        <v>154.36000000000001</v>
      </c>
      <c r="N152" s="822">
        <v>1</v>
      </c>
      <c r="O152" s="826">
        <v>0.5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50</v>
      </c>
      <c r="B153" s="822" t="s">
        <v>1684</v>
      </c>
      <c r="C153" s="822" t="s">
        <v>1690</v>
      </c>
      <c r="D153" s="823" t="s">
        <v>2577</v>
      </c>
      <c r="E153" s="824" t="s">
        <v>1702</v>
      </c>
      <c r="F153" s="822" t="s">
        <v>1685</v>
      </c>
      <c r="G153" s="822" t="s">
        <v>1899</v>
      </c>
      <c r="H153" s="822" t="s">
        <v>634</v>
      </c>
      <c r="I153" s="822" t="s">
        <v>1495</v>
      </c>
      <c r="J153" s="822" t="s">
        <v>1496</v>
      </c>
      <c r="K153" s="822" t="s">
        <v>1497</v>
      </c>
      <c r="L153" s="825">
        <v>49.08</v>
      </c>
      <c r="M153" s="825">
        <v>49.08</v>
      </c>
      <c r="N153" s="822">
        <v>1</v>
      </c>
      <c r="O153" s="826">
        <v>1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50</v>
      </c>
      <c r="B154" s="822" t="s">
        <v>1684</v>
      </c>
      <c r="C154" s="822" t="s">
        <v>1690</v>
      </c>
      <c r="D154" s="823" t="s">
        <v>2577</v>
      </c>
      <c r="E154" s="824" t="s">
        <v>1702</v>
      </c>
      <c r="F154" s="822" t="s">
        <v>1685</v>
      </c>
      <c r="G154" s="822" t="s">
        <v>1902</v>
      </c>
      <c r="H154" s="822" t="s">
        <v>329</v>
      </c>
      <c r="I154" s="822" t="s">
        <v>1903</v>
      </c>
      <c r="J154" s="822" t="s">
        <v>863</v>
      </c>
      <c r="K154" s="822" t="s">
        <v>864</v>
      </c>
      <c r="L154" s="825">
        <v>121.92</v>
      </c>
      <c r="M154" s="825">
        <v>121.92</v>
      </c>
      <c r="N154" s="822">
        <v>1</v>
      </c>
      <c r="O154" s="826">
        <v>0.5</v>
      </c>
      <c r="P154" s="825">
        <v>121.92</v>
      </c>
      <c r="Q154" s="827">
        <v>1</v>
      </c>
      <c r="R154" s="822">
        <v>1</v>
      </c>
      <c r="S154" s="827">
        <v>1</v>
      </c>
      <c r="T154" s="826">
        <v>0.5</v>
      </c>
      <c r="U154" s="828">
        <v>1</v>
      </c>
    </row>
    <row r="155" spans="1:21" ht="14.45" customHeight="1" x14ac:dyDescent="0.2">
      <c r="A155" s="821">
        <v>50</v>
      </c>
      <c r="B155" s="822" t="s">
        <v>1684</v>
      </c>
      <c r="C155" s="822" t="s">
        <v>1690</v>
      </c>
      <c r="D155" s="823" t="s">
        <v>2577</v>
      </c>
      <c r="E155" s="824" t="s">
        <v>1703</v>
      </c>
      <c r="F155" s="822" t="s">
        <v>1685</v>
      </c>
      <c r="G155" s="822" t="s">
        <v>1962</v>
      </c>
      <c r="H155" s="822" t="s">
        <v>329</v>
      </c>
      <c r="I155" s="822" t="s">
        <v>1963</v>
      </c>
      <c r="J155" s="822" t="s">
        <v>1964</v>
      </c>
      <c r="K155" s="822" t="s">
        <v>854</v>
      </c>
      <c r="L155" s="825">
        <v>0</v>
      </c>
      <c r="M155" s="825">
        <v>0</v>
      </c>
      <c r="N155" s="822">
        <v>2</v>
      </c>
      <c r="O155" s="826">
        <v>0.5</v>
      </c>
      <c r="P155" s="825">
        <v>0</v>
      </c>
      <c r="Q155" s="827"/>
      <c r="R155" s="822">
        <v>2</v>
      </c>
      <c r="S155" s="827">
        <v>1</v>
      </c>
      <c r="T155" s="826">
        <v>0.5</v>
      </c>
      <c r="U155" s="828">
        <v>1</v>
      </c>
    </row>
    <row r="156" spans="1:21" ht="14.45" customHeight="1" x14ac:dyDescent="0.2">
      <c r="A156" s="821">
        <v>50</v>
      </c>
      <c r="B156" s="822" t="s">
        <v>1684</v>
      </c>
      <c r="C156" s="822" t="s">
        <v>1690</v>
      </c>
      <c r="D156" s="823" t="s">
        <v>2577</v>
      </c>
      <c r="E156" s="824" t="s">
        <v>1703</v>
      </c>
      <c r="F156" s="822" t="s">
        <v>1685</v>
      </c>
      <c r="G156" s="822" t="s">
        <v>2032</v>
      </c>
      <c r="H156" s="822" t="s">
        <v>329</v>
      </c>
      <c r="I156" s="822" t="s">
        <v>2033</v>
      </c>
      <c r="J156" s="822" t="s">
        <v>844</v>
      </c>
      <c r="K156" s="822" t="s">
        <v>845</v>
      </c>
      <c r="L156" s="825">
        <v>105.63</v>
      </c>
      <c r="M156" s="825">
        <v>105.63</v>
      </c>
      <c r="N156" s="822">
        <v>1</v>
      </c>
      <c r="O156" s="826">
        <v>1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50</v>
      </c>
      <c r="B157" s="822" t="s">
        <v>1684</v>
      </c>
      <c r="C157" s="822" t="s">
        <v>1690</v>
      </c>
      <c r="D157" s="823" t="s">
        <v>2577</v>
      </c>
      <c r="E157" s="824" t="s">
        <v>1703</v>
      </c>
      <c r="F157" s="822" t="s">
        <v>1685</v>
      </c>
      <c r="G157" s="822" t="s">
        <v>2034</v>
      </c>
      <c r="H157" s="822" t="s">
        <v>329</v>
      </c>
      <c r="I157" s="822" t="s">
        <v>2035</v>
      </c>
      <c r="J157" s="822" t="s">
        <v>2036</v>
      </c>
      <c r="K157" s="822" t="s">
        <v>2037</v>
      </c>
      <c r="L157" s="825">
        <v>42.14</v>
      </c>
      <c r="M157" s="825">
        <v>126.42</v>
      </c>
      <c r="N157" s="822">
        <v>3</v>
      </c>
      <c r="O157" s="826">
        <v>1</v>
      </c>
      <c r="P157" s="825">
        <v>126.42</v>
      </c>
      <c r="Q157" s="827">
        <v>1</v>
      </c>
      <c r="R157" s="822">
        <v>3</v>
      </c>
      <c r="S157" s="827">
        <v>1</v>
      </c>
      <c r="T157" s="826">
        <v>1</v>
      </c>
      <c r="U157" s="828">
        <v>1</v>
      </c>
    </row>
    <row r="158" spans="1:21" ht="14.45" customHeight="1" x14ac:dyDescent="0.2">
      <c r="A158" s="821">
        <v>50</v>
      </c>
      <c r="B158" s="822" t="s">
        <v>1684</v>
      </c>
      <c r="C158" s="822" t="s">
        <v>1690</v>
      </c>
      <c r="D158" s="823" t="s">
        <v>2577</v>
      </c>
      <c r="E158" s="824" t="s">
        <v>1703</v>
      </c>
      <c r="F158" s="822" t="s">
        <v>1685</v>
      </c>
      <c r="G158" s="822" t="s">
        <v>1939</v>
      </c>
      <c r="H158" s="822" t="s">
        <v>634</v>
      </c>
      <c r="I158" s="822" t="s">
        <v>1525</v>
      </c>
      <c r="J158" s="822" t="s">
        <v>893</v>
      </c>
      <c r="K158" s="822" t="s">
        <v>896</v>
      </c>
      <c r="L158" s="825">
        <v>0</v>
      </c>
      <c r="M158" s="825">
        <v>0</v>
      </c>
      <c r="N158" s="822">
        <v>6</v>
      </c>
      <c r="O158" s="826">
        <v>1.5</v>
      </c>
      <c r="P158" s="825">
        <v>0</v>
      </c>
      <c r="Q158" s="827"/>
      <c r="R158" s="822">
        <v>6</v>
      </c>
      <c r="S158" s="827">
        <v>1</v>
      </c>
      <c r="T158" s="826">
        <v>1.5</v>
      </c>
      <c r="U158" s="828">
        <v>1</v>
      </c>
    </row>
    <row r="159" spans="1:21" ht="14.45" customHeight="1" x14ac:dyDescent="0.2">
      <c r="A159" s="821">
        <v>50</v>
      </c>
      <c r="B159" s="822" t="s">
        <v>1684</v>
      </c>
      <c r="C159" s="822" t="s">
        <v>1690</v>
      </c>
      <c r="D159" s="823" t="s">
        <v>2577</v>
      </c>
      <c r="E159" s="824" t="s">
        <v>1703</v>
      </c>
      <c r="F159" s="822" t="s">
        <v>1685</v>
      </c>
      <c r="G159" s="822" t="s">
        <v>1840</v>
      </c>
      <c r="H159" s="822" t="s">
        <v>329</v>
      </c>
      <c r="I159" s="822" t="s">
        <v>2038</v>
      </c>
      <c r="J159" s="822" t="s">
        <v>1842</v>
      </c>
      <c r="K159" s="822" t="s">
        <v>2039</v>
      </c>
      <c r="L159" s="825">
        <v>24.05</v>
      </c>
      <c r="M159" s="825">
        <v>24.05</v>
      </c>
      <c r="N159" s="822">
        <v>1</v>
      </c>
      <c r="O159" s="826">
        <v>0.5</v>
      </c>
      <c r="P159" s="825">
        <v>24.05</v>
      </c>
      <c r="Q159" s="827">
        <v>1</v>
      </c>
      <c r="R159" s="822">
        <v>1</v>
      </c>
      <c r="S159" s="827">
        <v>1</v>
      </c>
      <c r="T159" s="826">
        <v>0.5</v>
      </c>
      <c r="U159" s="828">
        <v>1</v>
      </c>
    </row>
    <row r="160" spans="1:21" ht="14.45" customHeight="1" x14ac:dyDescent="0.2">
      <c r="A160" s="821">
        <v>50</v>
      </c>
      <c r="B160" s="822" t="s">
        <v>1684</v>
      </c>
      <c r="C160" s="822" t="s">
        <v>1690</v>
      </c>
      <c r="D160" s="823" t="s">
        <v>2577</v>
      </c>
      <c r="E160" s="824" t="s">
        <v>1703</v>
      </c>
      <c r="F160" s="822" t="s">
        <v>1685</v>
      </c>
      <c r="G160" s="822" t="s">
        <v>2040</v>
      </c>
      <c r="H160" s="822" t="s">
        <v>329</v>
      </c>
      <c r="I160" s="822" t="s">
        <v>2041</v>
      </c>
      <c r="J160" s="822" t="s">
        <v>2042</v>
      </c>
      <c r="K160" s="822" t="s">
        <v>1961</v>
      </c>
      <c r="L160" s="825">
        <v>0</v>
      </c>
      <c r="M160" s="825">
        <v>0</v>
      </c>
      <c r="N160" s="822">
        <v>2</v>
      </c>
      <c r="O160" s="826">
        <v>1</v>
      </c>
      <c r="P160" s="825">
        <v>0</v>
      </c>
      <c r="Q160" s="827"/>
      <c r="R160" s="822">
        <v>2</v>
      </c>
      <c r="S160" s="827">
        <v>1</v>
      </c>
      <c r="T160" s="826">
        <v>1</v>
      </c>
      <c r="U160" s="828">
        <v>1</v>
      </c>
    </row>
    <row r="161" spans="1:21" ht="14.45" customHeight="1" x14ac:dyDescent="0.2">
      <c r="A161" s="821">
        <v>50</v>
      </c>
      <c r="B161" s="822" t="s">
        <v>1684</v>
      </c>
      <c r="C161" s="822" t="s">
        <v>1690</v>
      </c>
      <c r="D161" s="823" t="s">
        <v>2577</v>
      </c>
      <c r="E161" s="824" t="s">
        <v>1703</v>
      </c>
      <c r="F161" s="822" t="s">
        <v>1685</v>
      </c>
      <c r="G161" s="822" t="s">
        <v>2043</v>
      </c>
      <c r="H161" s="822" t="s">
        <v>634</v>
      </c>
      <c r="I161" s="822" t="s">
        <v>1545</v>
      </c>
      <c r="J161" s="822" t="s">
        <v>985</v>
      </c>
      <c r="K161" s="822" t="s">
        <v>1546</v>
      </c>
      <c r="L161" s="825">
        <v>0</v>
      </c>
      <c r="M161" s="825">
        <v>0</v>
      </c>
      <c r="N161" s="822">
        <v>13</v>
      </c>
      <c r="O161" s="826">
        <v>8.5</v>
      </c>
      <c r="P161" s="825">
        <v>0</v>
      </c>
      <c r="Q161" s="827"/>
      <c r="R161" s="822">
        <v>13</v>
      </c>
      <c r="S161" s="827">
        <v>1</v>
      </c>
      <c r="T161" s="826">
        <v>8.5</v>
      </c>
      <c r="U161" s="828">
        <v>1</v>
      </c>
    </row>
    <row r="162" spans="1:21" ht="14.45" customHeight="1" x14ac:dyDescent="0.2">
      <c r="A162" s="821">
        <v>50</v>
      </c>
      <c r="B162" s="822" t="s">
        <v>1684</v>
      </c>
      <c r="C162" s="822" t="s">
        <v>1690</v>
      </c>
      <c r="D162" s="823" t="s">
        <v>2577</v>
      </c>
      <c r="E162" s="824" t="s">
        <v>1704</v>
      </c>
      <c r="F162" s="822" t="s">
        <v>1685</v>
      </c>
      <c r="G162" s="822" t="s">
        <v>2044</v>
      </c>
      <c r="H162" s="822" t="s">
        <v>329</v>
      </c>
      <c r="I162" s="822" t="s">
        <v>2045</v>
      </c>
      <c r="J162" s="822" t="s">
        <v>2046</v>
      </c>
      <c r="K162" s="822" t="s">
        <v>2047</v>
      </c>
      <c r="L162" s="825">
        <v>35.11</v>
      </c>
      <c r="M162" s="825">
        <v>70.22</v>
      </c>
      <c r="N162" s="822">
        <v>2</v>
      </c>
      <c r="O162" s="826">
        <v>0.5</v>
      </c>
      <c r="P162" s="825">
        <v>70.22</v>
      </c>
      <c r="Q162" s="827">
        <v>1</v>
      </c>
      <c r="R162" s="822">
        <v>2</v>
      </c>
      <c r="S162" s="827">
        <v>1</v>
      </c>
      <c r="T162" s="826">
        <v>0.5</v>
      </c>
      <c r="U162" s="828">
        <v>1</v>
      </c>
    </row>
    <row r="163" spans="1:21" ht="14.45" customHeight="1" x14ac:dyDescent="0.2">
      <c r="A163" s="821">
        <v>50</v>
      </c>
      <c r="B163" s="822" t="s">
        <v>1684</v>
      </c>
      <c r="C163" s="822" t="s">
        <v>1690</v>
      </c>
      <c r="D163" s="823" t="s">
        <v>2577</v>
      </c>
      <c r="E163" s="824" t="s">
        <v>1704</v>
      </c>
      <c r="F163" s="822" t="s">
        <v>1685</v>
      </c>
      <c r="G163" s="822" t="s">
        <v>2048</v>
      </c>
      <c r="H163" s="822" t="s">
        <v>329</v>
      </c>
      <c r="I163" s="822" t="s">
        <v>2049</v>
      </c>
      <c r="J163" s="822" t="s">
        <v>2050</v>
      </c>
      <c r="K163" s="822" t="s">
        <v>2051</v>
      </c>
      <c r="L163" s="825">
        <v>247.17</v>
      </c>
      <c r="M163" s="825">
        <v>494.34</v>
      </c>
      <c r="N163" s="822">
        <v>2</v>
      </c>
      <c r="O163" s="826">
        <v>0.5</v>
      </c>
      <c r="P163" s="825">
        <v>494.34</v>
      </c>
      <c r="Q163" s="827">
        <v>1</v>
      </c>
      <c r="R163" s="822">
        <v>2</v>
      </c>
      <c r="S163" s="827">
        <v>1</v>
      </c>
      <c r="T163" s="826">
        <v>0.5</v>
      </c>
      <c r="U163" s="828">
        <v>1</v>
      </c>
    </row>
    <row r="164" spans="1:21" ht="14.45" customHeight="1" x14ac:dyDescent="0.2">
      <c r="A164" s="821">
        <v>50</v>
      </c>
      <c r="B164" s="822" t="s">
        <v>1684</v>
      </c>
      <c r="C164" s="822" t="s">
        <v>1690</v>
      </c>
      <c r="D164" s="823" t="s">
        <v>2577</v>
      </c>
      <c r="E164" s="824" t="s">
        <v>1704</v>
      </c>
      <c r="F164" s="822" t="s">
        <v>1685</v>
      </c>
      <c r="G164" s="822" t="s">
        <v>1721</v>
      </c>
      <c r="H164" s="822" t="s">
        <v>634</v>
      </c>
      <c r="I164" s="822" t="s">
        <v>2052</v>
      </c>
      <c r="J164" s="822" t="s">
        <v>1723</v>
      </c>
      <c r="K164" s="822" t="s">
        <v>2053</v>
      </c>
      <c r="L164" s="825">
        <v>72.55</v>
      </c>
      <c r="M164" s="825">
        <v>362.75</v>
      </c>
      <c r="N164" s="822">
        <v>5</v>
      </c>
      <c r="O164" s="826">
        <v>3.5</v>
      </c>
      <c r="P164" s="825">
        <v>72.55</v>
      </c>
      <c r="Q164" s="827">
        <v>0.19999999999999998</v>
      </c>
      <c r="R164" s="822">
        <v>1</v>
      </c>
      <c r="S164" s="827">
        <v>0.2</v>
      </c>
      <c r="T164" s="826">
        <v>0.5</v>
      </c>
      <c r="U164" s="828">
        <v>0.14285714285714285</v>
      </c>
    </row>
    <row r="165" spans="1:21" ht="14.45" customHeight="1" x14ac:dyDescent="0.2">
      <c r="A165" s="821">
        <v>50</v>
      </c>
      <c r="B165" s="822" t="s">
        <v>1684</v>
      </c>
      <c r="C165" s="822" t="s">
        <v>1690</v>
      </c>
      <c r="D165" s="823" t="s">
        <v>2577</v>
      </c>
      <c r="E165" s="824" t="s">
        <v>1704</v>
      </c>
      <c r="F165" s="822" t="s">
        <v>1685</v>
      </c>
      <c r="G165" s="822" t="s">
        <v>1725</v>
      </c>
      <c r="H165" s="822" t="s">
        <v>634</v>
      </c>
      <c r="I165" s="822" t="s">
        <v>1535</v>
      </c>
      <c r="J165" s="822" t="s">
        <v>1536</v>
      </c>
      <c r="K165" s="822" t="s">
        <v>1537</v>
      </c>
      <c r="L165" s="825">
        <v>11.71</v>
      </c>
      <c r="M165" s="825">
        <v>70.260000000000005</v>
      </c>
      <c r="N165" s="822">
        <v>6</v>
      </c>
      <c r="O165" s="826">
        <v>2.5</v>
      </c>
      <c r="P165" s="825">
        <v>70.260000000000005</v>
      </c>
      <c r="Q165" s="827">
        <v>1</v>
      </c>
      <c r="R165" s="822">
        <v>6</v>
      </c>
      <c r="S165" s="827">
        <v>1</v>
      </c>
      <c r="T165" s="826">
        <v>2.5</v>
      </c>
      <c r="U165" s="828">
        <v>1</v>
      </c>
    </row>
    <row r="166" spans="1:21" ht="14.45" customHeight="1" x14ac:dyDescent="0.2">
      <c r="A166" s="821">
        <v>50</v>
      </c>
      <c r="B166" s="822" t="s">
        <v>1684</v>
      </c>
      <c r="C166" s="822" t="s">
        <v>1690</v>
      </c>
      <c r="D166" s="823" t="s">
        <v>2577</v>
      </c>
      <c r="E166" s="824" t="s">
        <v>1704</v>
      </c>
      <c r="F166" s="822" t="s">
        <v>1685</v>
      </c>
      <c r="G166" s="822" t="s">
        <v>1728</v>
      </c>
      <c r="H166" s="822" t="s">
        <v>634</v>
      </c>
      <c r="I166" s="822" t="s">
        <v>1565</v>
      </c>
      <c r="J166" s="822" t="s">
        <v>710</v>
      </c>
      <c r="K166" s="822" t="s">
        <v>1566</v>
      </c>
      <c r="L166" s="825">
        <v>80.010000000000005</v>
      </c>
      <c r="M166" s="825">
        <v>80.010000000000005</v>
      </c>
      <c r="N166" s="822">
        <v>1</v>
      </c>
      <c r="O166" s="826">
        <v>1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50</v>
      </c>
      <c r="B167" s="822" t="s">
        <v>1684</v>
      </c>
      <c r="C167" s="822" t="s">
        <v>1690</v>
      </c>
      <c r="D167" s="823" t="s">
        <v>2577</v>
      </c>
      <c r="E167" s="824" t="s">
        <v>1704</v>
      </c>
      <c r="F167" s="822" t="s">
        <v>1685</v>
      </c>
      <c r="G167" s="822" t="s">
        <v>1728</v>
      </c>
      <c r="H167" s="822" t="s">
        <v>634</v>
      </c>
      <c r="I167" s="822" t="s">
        <v>1448</v>
      </c>
      <c r="J167" s="822" t="s">
        <v>710</v>
      </c>
      <c r="K167" s="822" t="s">
        <v>1449</v>
      </c>
      <c r="L167" s="825">
        <v>160.03</v>
      </c>
      <c r="M167" s="825">
        <v>320.06</v>
      </c>
      <c r="N167" s="822">
        <v>2</v>
      </c>
      <c r="O167" s="826">
        <v>1</v>
      </c>
      <c r="P167" s="825">
        <v>320.06</v>
      </c>
      <c r="Q167" s="827">
        <v>1</v>
      </c>
      <c r="R167" s="822">
        <v>2</v>
      </c>
      <c r="S167" s="827">
        <v>1</v>
      </c>
      <c r="T167" s="826">
        <v>1</v>
      </c>
      <c r="U167" s="828">
        <v>1</v>
      </c>
    </row>
    <row r="168" spans="1:21" ht="14.45" customHeight="1" x14ac:dyDescent="0.2">
      <c r="A168" s="821">
        <v>50</v>
      </c>
      <c r="B168" s="822" t="s">
        <v>1684</v>
      </c>
      <c r="C168" s="822" t="s">
        <v>1690</v>
      </c>
      <c r="D168" s="823" t="s">
        <v>2577</v>
      </c>
      <c r="E168" s="824" t="s">
        <v>1704</v>
      </c>
      <c r="F168" s="822" t="s">
        <v>1685</v>
      </c>
      <c r="G168" s="822" t="s">
        <v>2054</v>
      </c>
      <c r="H168" s="822" t="s">
        <v>329</v>
      </c>
      <c r="I168" s="822" t="s">
        <v>2055</v>
      </c>
      <c r="J168" s="822" t="s">
        <v>2056</v>
      </c>
      <c r="K168" s="822" t="s">
        <v>2057</v>
      </c>
      <c r="L168" s="825">
        <v>103.64</v>
      </c>
      <c r="M168" s="825">
        <v>103.64</v>
      </c>
      <c r="N168" s="822">
        <v>1</v>
      </c>
      <c r="O168" s="826">
        <v>0.5</v>
      </c>
      <c r="P168" s="825">
        <v>103.64</v>
      </c>
      <c r="Q168" s="827">
        <v>1</v>
      </c>
      <c r="R168" s="822">
        <v>1</v>
      </c>
      <c r="S168" s="827">
        <v>1</v>
      </c>
      <c r="T168" s="826">
        <v>0.5</v>
      </c>
      <c r="U168" s="828">
        <v>1</v>
      </c>
    </row>
    <row r="169" spans="1:21" ht="14.45" customHeight="1" x14ac:dyDescent="0.2">
      <c r="A169" s="821">
        <v>50</v>
      </c>
      <c r="B169" s="822" t="s">
        <v>1684</v>
      </c>
      <c r="C169" s="822" t="s">
        <v>1690</v>
      </c>
      <c r="D169" s="823" t="s">
        <v>2577</v>
      </c>
      <c r="E169" s="824" t="s">
        <v>1704</v>
      </c>
      <c r="F169" s="822" t="s">
        <v>1685</v>
      </c>
      <c r="G169" s="822" t="s">
        <v>2054</v>
      </c>
      <c r="H169" s="822" t="s">
        <v>329</v>
      </c>
      <c r="I169" s="822" t="s">
        <v>2058</v>
      </c>
      <c r="J169" s="822" t="s">
        <v>2059</v>
      </c>
      <c r="K169" s="822" t="s">
        <v>1943</v>
      </c>
      <c r="L169" s="825">
        <v>103.64</v>
      </c>
      <c r="M169" s="825">
        <v>103.64</v>
      </c>
      <c r="N169" s="822">
        <v>1</v>
      </c>
      <c r="O169" s="826">
        <v>0.5</v>
      </c>
      <c r="P169" s="825">
        <v>103.64</v>
      </c>
      <c r="Q169" s="827">
        <v>1</v>
      </c>
      <c r="R169" s="822">
        <v>1</v>
      </c>
      <c r="S169" s="827">
        <v>1</v>
      </c>
      <c r="T169" s="826">
        <v>0.5</v>
      </c>
      <c r="U169" s="828">
        <v>1</v>
      </c>
    </row>
    <row r="170" spans="1:21" ht="14.45" customHeight="1" x14ac:dyDescent="0.2">
      <c r="A170" s="821">
        <v>50</v>
      </c>
      <c r="B170" s="822" t="s">
        <v>1684</v>
      </c>
      <c r="C170" s="822" t="s">
        <v>1690</v>
      </c>
      <c r="D170" s="823" t="s">
        <v>2577</v>
      </c>
      <c r="E170" s="824" t="s">
        <v>1704</v>
      </c>
      <c r="F170" s="822" t="s">
        <v>1685</v>
      </c>
      <c r="G170" s="822" t="s">
        <v>2054</v>
      </c>
      <c r="H170" s="822" t="s">
        <v>329</v>
      </c>
      <c r="I170" s="822" t="s">
        <v>2060</v>
      </c>
      <c r="J170" s="822" t="s">
        <v>2056</v>
      </c>
      <c r="K170" s="822" t="s">
        <v>1807</v>
      </c>
      <c r="L170" s="825">
        <v>207.27</v>
      </c>
      <c r="M170" s="825">
        <v>207.27</v>
      </c>
      <c r="N170" s="822">
        <v>1</v>
      </c>
      <c r="O170" s="826">
        <v>0.5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50</v>
      </c>
      <c r="B171" s="822" t="s">
        <v>1684</v>
      </c>
      <c r="C171" s="822" t="s">
        <v>1690</v>
      </c>
      <c r="D171" s="823" t="s">
        <v>2577</v>
      </c>
      <c r="E171" s="824" t="s">
        <v>1704</v>
      </c>
      <c r="F171" s="822" t="s">
        <v>1685</v>
      </c>
      <c r="G171" s="822" t="s">
        <v>2054</v>
      </c>
      <c r="H171" s="822" t="s">
        <v>329</v>
      </c>
      <c r="I171" s="822" t="s">
        <v>2061</v>
      </c>
      <c r="J171" s="822" t="s">
        <v>2059</v>
      </c>
      <c r="K171" s="822" t="s">
        <v>2062</v>
      </c>
      <c r="L171" s="825">
        <v>31.09</v>
      </c>
      <c r="M171" s="825">
        <v>31.09</v>
      </c>
      <c r="N171" s="822">
        <v>1</v>
      </c>
      <c r="O171" s="826">
        <v>0.5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50</v>
      </c>
      <c r="B172" s="822" t="s">
        <v>1684</v>
      </c>
      <c r="C172" s="822" t="s">
        <v>1690</v>
      </c>
      <c r="D172" s="823" t="s">
        <v>2577</v>
      </c>
      <c r="E172" s="824" t="s">
        <v>1704</v>
      </c>
      <c r="F172" s="822" t="s">
        <v>1685</v>
      </c>
      <c r="G172" s="822" t="s">
        <v>2063</v>
      </c>
      <c r="H172" s="822" t="s">
        <v>329</v>
      </c>
      <c r="I172" s="822" t="s">
        <v>2064</v>
      </c>
      <c r="J172" s="822" t="s">
        <v>2065</v>
      </c>
      <c r="K172" s="822" t="s">
        <v>2066</v>
      </c>
      <c r="L172" s="825">
        <v>109.85</v>
      </c>
      <c r="M172" s="825">
        <v>329.54999999999995</v>
      </c>
      <c r="N172" s="822">
        <v>3</v>
      </c>
      <c r="O172" s="826">
        <v>1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50</v>
      </c>
      <c r="B173" s="822" t="s">
        <v>1684</v>
      </c>
      <c r="C173" s="822" t="s">
        <v>1690</v>
      </c>
      <c r="D173" s="823" t="s">
        <v>2577</v>
      </c>
      <c r="E173" s="824" t="s">
        <v>1704</v>
      </c>
      <c r="F173" s="822" t="s">
        <v>1685</v>
      </c>
      <c r="G173" s="822" t="s">
        <v>1729</v>
      </c>
      <c r="H173" s="822" t="s">
        <v>634</v>
      </c>
      <c r="I173" s="822" t="s">
        <v>1579</v>
      </c>
      <c r="J173" s="822" t="s">
        <v>1580</v>
      </c>
      <c r="K173" s="822" t="s">
        <v>1581</v>
      </c>
      <c r="L173" s="825">
        <v>130.51</v>
      </c>
      <c r="M173" s="825">
        <v>1305.0999999999999</v>
      </c>
      <c r="N173" s="822">
        <v>10</v>
      </c>
      <c r="O173" s="826">
        <v>2.5</v>
      </c>
      <c r="P173" s="825">
        <v>913.56999999999994</v>
      </c>
      <c r="Q173" s="827">
        <v>0.7</v>
      </c>
      <c r="R173" s="822">
        <v>7</v>
      </c>
      <c r="S173" s="827">
        <v>0.7</v>
      </c>
      <c r="T173" s="826">
        <v>2</v>
      </c>
      <c r="U173" s="828">
        <v>0.8</v>
      </c>
    </row>
    <row r="174" spans="1:21" ht="14.45" customHeight="1" x14ac:dyDescent="0.2">
      <c r="A174" s="821">
        <v>50</v>
      </c>
      <c r="B174" s="822" t="s">
        <v>1684</v>
      </c>
      <c r="C174" s="822" t="s">
        <v>1690</v>
      </c>
      <c r="D174" s="823" t="s">
        <v>2577</v>
      </c>
      <c r="E174" s="824" t="s">
        <v>1704</v>
      </c>
      <c r="F174" s="822" t="s">
        <v>1685</v>
      </c>
      <c r="G174" s="822" t="s">
        <v>1729</v>
      </c>
      <c r="H174" s="822" t="s">
        <v>329</v>
      </c>
      <c r="I174" s="822" t="s">
        <v>2067</v>
      </c>
      <c r="J174" s="822" t="s">
        <v>1731</v>
      </c>
      <c r="K174" s="822" t="s">
        <v>2068</v>
      </c>
      <c r="L174" s="825">
        <v>254.49</v>
      </c>
      <c r="M174" s="825">
        <v>254.49</v>
      </c>
      <c r="N174" s="822">
        <v>1</v>
      </c>
      <c r="O174" s="826">
        <v>0.5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50</v>
      </c>
      <c r="B175" s="822" t="s">
        <v>1684</v>
      </c>
      <c r="C175" s="822" t="s">
        <v>1690</v>
      </c>
      <c r="D175" s="823" t="s">
        <v>2577</v>
      </c>
      <c r="E175" s="824" t="s">
        <v>1704</v>
      </c>
      <c r="F175" s="822" t="s">
        <v>1685</v>
      </c>
      <c r="G175" s="822" t="s">
        <v>1729</v>
      </c>
      <c r="H175" s="822" t="s">
        <v>634</v>
      </c>
      <c r="I175" s="822" t="s">
        <v>2069</v>
      </c>
      <c r="J175" s="822" t="s">
        <v>1731</v>
      </c>
      <c r="K175" s="822" t="s">
        <v>2070</v>
      </c>
      <c r="L175" s="825">
        <v>82.7</v>
      </c>
      <c r="M175" s="825">
        <v>82.7</v>
      </c>
      <c r="N175" s="822">
        <v>1</v>
      </c>
      <c r="O175" s="826">
        <v>0.5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50</v>
      </c>
      <c r="B176" s="822" t="s">
        <v>1684</v>
      </c>
      <c r="C176" s="822" t="s">
        <v>1690</v>
      </c>
      <c r="D176" s="823" t="s">
        <v>2577</v>
      </c>
      <c r="E176" s="824" t="s">
        <v>1704</v>
      </c>
      <c r="F176" s="822" t="s">
        <v>1685</v>
      </c>
      <c r="G176" s="822" t="s">
        <v>1729</v>
      </c>
      <c r="H176" s="822" t="s">
        <v>634</v>
      </c>
      <c r="I176" s="822" t="s">
        <v>1730</v>
      </c>
      <c r="J176" s="822" t="s">
        <v>1731</v>
      </c>
      <c r="K176" s="822" t="s">
        <v>1732</v>
      </c>
      <c r="L176" s="825">
        <v>165.41</v>
      </c>
      <c r="M176" s="825">
        <v>330.82</v>
      </c>
      <c r="N176" s="822">
        <v>2</v>
      </c>
      <c r="O176" s="826">
        <v>1.5</v>
      </c>
      <c r="P176" s="825">
        <v>165.41</v>
      </c>
      <c r="Q176" s="827">
        <v>0.5</v>
      </c>
      <c r="R176" s="822">
        <v>1</v>
      </c>
      <c r="S176" s="827">
        <v>0.5</v>
      </c>
      <c r="T176" s="826">
        <v>0.5</v>
      </c>
      <c r="U176" s="828">
        <v>0.33333333333333331</v>
      </c>
    </row>
    <row r="177" spans="1:21" ht="14.45" customHeight="1" x14ac:dyDescent="0.2">
      <c r="A177" s="821">
        <v>50</v>
      </c>
      <c r="B177" s="822" t="s">
        <v>1684</v>
      </c>
      <c r="C177" s="822" t="s">
        <v>1690</v>
      </c>
      <c r="D177" s="823" t="s">
        <v>2577</v>
      </c>
      <c r="E177" s="824" t="s">
        <v>1704</v>
      </c>
      <c r="F177" s="822" t="s">
        <v>1685</v>
      </c>
      <c r="G177" s="822" t="s">
        <v>1729</v>
      </c>
      <c r="H177" s="822" t="s">
        <v>329</v>
      </c>
      <c r="I177" s="822" t="s">
        <v>1733</v>
      </c>
      <c r="J177" s="822" t="s">
        <v>1580</v>
      </c>
      <c r="K177" s="822" t="s">
        <v>1734</v>
      </c>
      <c r="L177" s="825">
        <v>91.9</v>
      </c>
      <c r="M177" s="825">
        <v>735.19999999999993</v>
      </c>
      <c r="N177" s="822">
        <v>8</v>
      </c>
      <c r="O177" s="826">
        <v>4</v>
      </c>
      <c r="P177" s="825">
        <v>91.9</v>
      </c>
      <c r="Q177" s="827">
        <v>0.12500000000000003</v>
      </c>
      <c r="R177" s="822">
        <v>1</v>
      </c>
      <c r="S177" s="827">
        <v>0.125</v>
      </c>
      <c r="T177" s="826">
        <v>0.5</v>
      </c>
      <c r="U177" s="828">
        <v>0.125</v>
      </c>
    </row>
    <row r="178" spans="1:21" ht="14.45" customHeight="1" x14ac:dyDescent="0.2">
      <c r="A178" s="821">
        <v>50</v>
      </c>
      <c r="B178" s="822" t="s">
        <v>1684</v>
      </c>
      <c r="C178" s="822" t="s">
        <v>1690</v>
      </c>
      <c r="D178" s="823" t="s">
        <v>2577</v>
      </c>
      <c r="E178" s="824" t="s">
        <v>1704</v>
      </c>
      <c r="F178" s="822" t="s">
        <v>1685</v>
      </c>
      <c r="G178" s="822" t="s">
        <v>1729</v>
      </c>
      <c r="H178" s="822" t="s">
        <v>329</v>
      </c>
      <c r="I178" s="822" t="s">
        <v>2071</v>
      </c>
      <c r="J178" s="822" t="s">
        <v>1580</v>
      </c>
      <c r="K178" s="822" t="s">
        <v>2072</v>
      </c>
      <c r="L178" s="825">
        <v>183.79</v>
      </c>
      <c r="M178" s="825">
        <v>735.16</v>
      </c>
      <c r="N178" s="822">
        <v>4</v>
      </c>
      <c r="O178" s="826">
        <v>2</v>
      </c>
      <c r="P178" s="825">
        <v>183.79</v>
      </c>
      <c r="Q178" s="827">
        <v>0.25</v>
      </c>
      <c r="R178" s="822">
        <v>1</v>
      </c>
      <c r="S178" s="827">
        <v>0.25</v>
      </c>
      <c r="T178" s="826">
        <v>0.5</v>
      </c>
      <c r="U178" s="828">
        <v>0.25</v>
      </c>
    </row>
    <row r="179" spans="1:21" ht="14.45" customHeight="1" x14ac:dyDescent="0.2">
      <c r="A179" s="821">
        <v>50</v>
      </c>
      <c r="B179" s="822" t="s">
        <v>1684</v>
      </c>
      <c r="C179" s="822" t="s">
        <v>1690</v>
      </c>
      <c r="D179" s="823" t="s">
        <v>2577</v>
      </c>
      <c r="E179" s="824" t="s">
        <v>1704</v>
      </c>
      <c r="F179" s="822" t="s">
        <v>1685</v>
      </c>
      <c r="G179" s="822" t="s">
        <v>1729</v>
      </c>
      <c r="H179" s="822" t="s">
        <v>329</v>
      </c>
      <c r="I179" s="822" t="s">
        <v>2073</v>
      </c>
      <c r="J179" s="822" t="s">
        <v>1580</v>
      </c>
      <c r="K179" s="822" t="s">
        <v>2074</v>
      </c>
      <c r="L179" s="825">
        <v>282.76</v>
      </c>
      <c r="M179" s="825">
        <v>1413.8</v>
      </c>
      <c r="N179" s="822">
        <v>5</v>
      </c>
      <c r="O179" s="826">
        <v>2.5</v>
      </c>
      <c r="P179" s="825">
        <v>848.28</v>
      </c>
      <c r="Q179" s="827">
        <v>0.6</v>
      </c>
      <c r="R179" s="822">
        <v>3</v>
      </c>
      <c r="S179" s="827">
        <v>0.6</v>
      </c>
      <c r="T179" s="826">
        <v>1.5</v>
      </c>
      <c r="U179" s="828">
        <v>0.6</v>
      </c>
    </row>
    <row r="180" spans="1:21" ht="14.45" customHeight="1" x14ac:dyDescent="0.2">
      <c r="A180" s="821">
        <v>50</v>
      </c>
      <c r="B180" s="822" t="s">
        <v>1684</v>
      </c>
      <c r="C180" s="822" t="s">
        <v>1690</v>
      </c>
      <c r="D180" s="823" t="s">
        <v>2577</v>
      </c>
      <c r="E180" s="824" t="s">
        <v>1704</v>
      </c>
      <c r="F180" s="822" t="s">
        <v>1685</v>
      </c>
      <c r="G180" s="822" t="s">
        <v>1729</v>
      </c>
      <c r="H180" s="822" t="s">
        <v>329</v>
      </c>
      <c r="I180" s="822" t="s">
        <v>2075</v>
      </c>
      <c r="J180" s="822" t="s">
        <v>1736</v>
      </c>
      <c r="K180" s="822" t="s">
        <v>1832</v>
      </c>
      <c r="L180" s="825">
        <v>165.41</v>
      </c>
      <c r="M180" s="825">
        <v>165.41</v>
      </c>
      <c r="N180" s="822">
        <v>1</v>
      </c>
      <c r="O180" s="826">
        <v>0.5</v>
      </c>
      <c r="P180" s="825">
        <v>165.41</v>
      </c>
      <c r="Q180" s="827">
        <v>1</v>
      </c>
      <c r="R180" s="822">
        <v>1</v>
      </c>
      <c r="S180" s="827">
        <v>1</v>
      </c>
      <c r="T180" s="826">
        <v>0.5</v>
      </c>
      <c r="U180" s="828">
        <v>1</v>
      </c>
    </row>
    <row r="181" spans="1:21" ht="14.45" customHeight="1" x14ac:dyDescent="0.2">
      <c r="A181" s="821">
        <v>50</v>
      </c>
      <c r="B181" s="822" t="s">
        <v>1684</v>
      </c>
      <c r="C181" s="822" t="s">
        <v>1690</v>
      </c>
      <c r="D181" s="823" t="s">
        <v>2577</v>
      </c>
      <c r="E181" s="824" t="s">
        <v>1704</v>
      </c>
      <c r="F181" s="822" t="s">
        <v>1685</v>
      </c>
      <c r="G181" s="822" t="s">
        <v>1729</v>
      </c>
      <c r="H181" s="822" t="s">
        <v>329</v>
      </c>
      <c r="I181" s="822" t="s">
        <v>2076</v>
      </c>
      <c r="J181" s="822" t="s">
        <v>1736</v>
      </c>
      <c r="K181" s="822" t="s">
        <v>2077</v>
      </c>
      <c r="L181" s="825">
        <v>254.49</v>
      </c>
      <c r="M181" s="825">
        <v>254.49</v>
      </c>
      <c r="N181" s="822">
        <v>1</v>
      </c>
      <c r="O181" s="826">
        <v>0.5</v>
      </c>
      <c r="P181" s="825">
        <v>254.49</v>
      </c>
      <c r="Q181" s="827">
        <v>1</v>
      </c>
      <c r="R181" s="822">
        <v>1</v>
      </c>
      <c r="S181" s="827">
        <v>1</v>
      </c>
      <c r="T181" s="826">
        <v>0.5</v>
      </c>
      <c r="U181" s="828">
        <v>1</v>
      </c>
    </row>
    <row r="182" spans="1:21" ht="14.45" customHeight="1" x14ac:dyDescent="0.2">
      <c r="A182" s="821">
        <v>50</v>
      </c>
      <c r="B182" s="822" t="s">
        <v>1684</v>
      </c>
      <c r="C182" s="822" t="s">
        <v>1690</v>
      </c>
      <c r="D182" s="823" t="s">
        <v>2577</v>
      </c>
      <c r="E182" s="824" t="s">
        <v>1704</v>
      </c>
      <c r="F182" s="822" t="s">
        <v>1685</v>
      </c>
      <c r="G182" s="822" t="s">
        <v>2078</v>
      </c>
      <c r="H182" s="822" t="s">
        <v>634</v>
      </c>
      <c r="I182" s="822" t="s">
        <v>2079</v>
      </c>
      <c r="J182" s="822" t="s">
        <v>2080</v>
      </c>
      <c r="K182" s="822" t="s">
        <v>2081</v>
      </c>
      <c r="L182" s="825">
        <v>108.78</v>
      </c>
      <c r="M182" s="825">
        <v>652.68000000000006</v>
      </c>
      <c r="N182" s="822">
        <v>6</v>
      </c>
      <c r="O182" s="826">
        <v>1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50</v>
      </c>
      <c r="B183" s="822" t="s">
        <v>1684</v>
      </c>
      <c r="C183" s="822" t="s">
        <v>1690</v>
      </c>
      <c r="D183" s="823" t="s">
        <v>2577</v>
      </c>
      <c r="E183" s="824" t="s">
        <v>1704</v>
      </c>
      <c r="F183" s="822" t="s">
        <v>1685</v>
      </c>
      <c r="G183" s="822" t="s">
        <v>2078</v>
      </c>
      <c r="H183" s="822" t="s">
        <v>634</v>
      </c>
      <c r="I183" s="822" t="s">
        <v>2082</v>
      </c>
      <c r="J183" s="822" t="s">
        <v>2080</v>
      </c>
      <c r="K183" s="822" t="s">
        <v>1898</v>
      </c>
      <c r="L183" s="825">
        <v>77.69</v>
      </c>
      <c r="M183" s="825">
        <v>2097.6299999999997</v>
      </c>
      <c r="N183" s="822">
        <v>27</v>
      </c>
      <c r="O183" s="826">
        <v>6.5</v>
      </c>
      <c r="P183" s="825">
        <v>466.14</v>
      </c>
      <c r="Q183" s="827">
        <v>0.22222222222222227</v>
      </c>
      <c r="R183" s="822">
        <v>6</v>
      </c>
      <c r="S183" s="827">
        <v>0.22222222222222221</v>
      </c>
      <c r="T183" s="826">
        <v>1.5</v>
      </c>
      <c r="U183" s="828">
        <v>0.23076923076923078</v>
      </c>
    </row>
    <row r="184" spans="1:21" ht="14.45" customHeight="1" x14ac:dyDescent="0.2">
      <c r="A184" s="821">
        <v>50</v>
      </c>
      <c r="B184" s="822" t="s">
        <v>1684</v>
      </c>
      <c r="C184" s="822" t="s">
        <v>1690</v>
      </c>
      <c r="D184" s="823" t="s">
        <v>2577</v>
      </c>
      <c r="E184" s="824" t="s">
        <v>1704</v>
      </c>
      <c r="F184" s="822" t="s">
        <v>1685</v>
      </c>
      <c r="G184" s="822" t="s">
        <v>2083</v>
      </c>
      <c r="H184" s="822" t="s">
        <v>634</v>
      </c>
      <c r="I184" s="822" t="s">
        <v>2084</v>
      </c>
      <c r="J184" s="822" t="s">
        <v>2085</v>
      </c>
      <c r="K184" s="822" t="s">
        <v>2086</v>
      </c>
      <c r="L184" s="825">
        <v>56.06</v>
      </c>
      <c r="M184" s="825">
        <v>280.3</v>
      </c>
      <c r="N184" s="822">
        <v>5</v>
      </c>
      <c r="O184" s="826">
        <v>2.5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50</v>
      </c>
      <c r="B185" s="822" t="s">
        <v>1684</v>
      </c>
      <c r="C185" s="822" t="s">
        <v>1690</v>
      </c>
      <c r="D185" s="823" t="s">
        <v>2577</v>
      </c>
      <c r="E185" s="824" t="s">
        <v>1704</v>
      </c>
      <c r="F185" s="822" t="s">
        <v>1685</v>
      </c>
      <c r="G185" s="822" t="s">
        <v>1743</v>
      </c>
      <c r="H185" s="822" t="s">
        <v>329</v>
      </c>
      <c r="I185" s="822" t="s">
        <v>2087</v>
      </c>
      <c r="J185" s="822" t="s">
        <v>1745</v>
      </c>
      <c r="K185" s="822" t="s">
        <v>2088</v>
      </c>
      <c r="L185" s="825">
        <v>65.540000000000006</v>
      </c>
      <c r="M185" s="825">
        <v>131.08000000000001</v>
      </c>
      <c r="N185" s="822">
        <v>2</v>
      </c>
      <c r="O185" s="826">
        <v>0.5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50</v>
      </c>
      <c r="B186" s="822" t="s">
        <v>1684</v>
      </c>
      <c r="C186" s="822" t="s">
        <v>1690</v>
      </c>
      <c r="D186" s="823" t="s">
        <v>2577</v>
      </c>
      <c r="E186" s="824" t="s">
        <v>1704</v>
      </c>
      <c r="F186" s="822" t="s">
        <v>1685</v>
      </c>
      <c r="G186" s="822" t="s">
        <v>1743</v>
      </c>
      <c r="H186" s="822" t="s">
        <v>329</v>
      </c>
      <c r="I186" s="822" t="s">
        <v>1744</v>
      </c>
      <c r="J186" s="822" t="s">
        <v>1745</v>
      </c>
      <c r="K186" s="822" t="s">
        <v>1746</v>
      </c>
      <c r="L186" s="825">
        <v>229.38</v>
      </c>
      <c r="M186" s="825">
        <v>458.76</v>
      </c>
      <c r="N186" s="822">
        <v>2</v>
      </c>
      <c r="O186" s="826">
        <v>1.5</v>
      </c>
      <c r="P186" s="825">
        <v>229.38</v>
      </c>
      <c r="Q186" s="827">
        <v>0.5</v>
      </c>
      <c r="R186" s="822">
        <v>1</v>
      </c>
      <c r="S186" s="827">
        <v>0.5</v>
      </c>
      <c r="T186" s="826">
        <v>0.5</v>
      </c>
      <c r="U186" s="828">
        <v>0.33333333333333331</v>
      </c>
    </row>
    <row r="187" spans="1:21" ht="14.45" customHeight="1" x14ac:dyDescent="0.2">
      <c r="A187" s="821">
        <v>50</v>
      </c>
      <c r="B187" s="822" t="s">
        <v>1684</v>
      </c>
      <c r="C187" s="822" t="s">
        <v>1690</v>
      </c>
      <c r="D187" s="823" t="s">
        <v>2577</v>
      </c>
      <c r="E187" s="824" t="s">
        <v>1704</v>
      </c>
      <c r="F187" s="822" t="s">
        <v>1685</v>
      </c>
      <c r="G187" s="822" t="s">
        <v>2089</v>
      </c>
      <c r="H187" s="822" t="s">
        <v>329</v>
      </c>
      <c r="I187" s="822" t="s">
        <v>2090</v>
      </c>
      <c r="J187" s="822" t="s">
        <v>2091</v>
      </c>
      <c r="K187" s="822" t="s">
        <v>2092</v>
      </c>
      <c r="L187" s="825">
        <v>97.96</v>
      </c>
      <c r="M187" s="825">
        <v>195.92</v>
      </c>
      <c r="N187" s="822">
        <v>2</v>
      </c>
      <c r="O187" s="826">
        <v>1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50</v>
      </c>
      <c r="B188" s="822" t="s">
        <v>1684</v>
      </c>
      <c r="C188" s="822" t="s">
        <v>1690</v>
      </c>
      <c r="D188" s="823" t="s">
        <v>2577</v>
      </c>
      <c r="E188" s="824" t="s">
        <v>1704</v>
      </c>
      <c r="F188" s="822" t="s">
        <v>1685</v>
      </c>
      <c r="G188" s="822" t="s">
        <v>1750</v>
      </c>
      <c r="H188" s="822" t="s">
        <v>329</v>
      </c>
      <c r="I188" s="822" t="s">
        <v>2093</v>
      </c>
      <c r="J188" s="822" t="s">
        <v>1920</v>
      </c>
      <c r="K188" s="822" t="s">
        <v>2094</v>
      </c>
      <c r="L188" s="825">
        <v>105.32</v>
      </c>
      <c r="M188" s="825">
        <v>210.64</v>
      </c>
      <c r="N188" s="822">
        <v>2</v>
      </c>
      <c r="O188" s="826">
        <v>1.5</v>
      </c>
      <c r="P188" s="825"/>
      <c r="Q188" s="827">
        <v>0</v>
      </c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50</v>
      </c>
      <c r="B189" s="822" t="s">
        <v>1684</v>
      </c>
      <c r="C189" s="822" t="s">
        <v>1690</v>
      </c>
      <c r="D189" s="823" t="s">
        <v>2577</v>
      </c>
      <c r="E189" s="824" t="s">
        <v>1704</v>
      </c>
      <c r="F189" s="822" t="s">
        <v>1685</v>
      </c>
      <c r="G189" s="822" t="s">
        <v>1750</v>
      </c>
      <c r="H189" s="822" t="s">
        <v>329</v>
      </c>
      <c r="I189" s="822" t="s">
        <v>2095</v>
      </c>
      <c r="J189" s="822" t="s">
        <v>1920</v>
      </c>
      <c r="K189" s="822" t="s">
        <v>1737</v>
      </c>
      <c r="L189" s="825">
        <v>210.66</v>
      </c>
      <c r="M189" s="825">
        <v>631.98</v>
      </c>
      <c r="N189" s="822">
        <v>3</v>
      </c>
      <c r="O189" s="826">
        <v>2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50</v>
      </c>
      <c r="B190" s="822" t="s">
        <v>1684</v>
      </c>
      <c r="C190" s="822" t="s">
        <v>1690</v>
      </c>
      <c r="D190" s="823" t="s">
        <v>2577</v>
      </c>
      <c r="E190" s="824" t="s">
        <v>1704</v>
      </c>
      <c r="F190" s="822" t="s">
        <v>1685</v>
      </c>
      <c r="G190" s="822" t="s">
        <v>1750</v>
      </c>
      <c r="H190" s="822" t="s">
        <v>329</v>
      </c>
      <c r="I190" s="822" t="s">
        <v>1957</v>
      </c>
      <c r="J190" s="822" t="s">
        <v>1958</v>
      </c>
      <c r="K190" s="822" t="s">
        <v>1959</v>
      </c>
      <c r="L190" s="825">
        <v>16.38</v>
      </c>
      <c r="M190" s="825">
        <v>32.76</v>
      </c>
      <c r="N190" s="822">
        <v>2</v>
      </c>
      <c r="O190" s="826">
        <v>0.5</v>
      </c>
      <c r="P190" s="825">
        <v>32.76</v>
      </c>
      <c r="Q190" s="827">
        <v>1</v>
      </c>
      <c r="R190" s="822">
        <v>2</v>
      </c>
      <c r="S190" s="827">
        <v>1</v>
      </c>
      <c r="T190" s="826">
        <v>0.5</v>
      </c>
      <c r="U190" s="828">
        <v>1</v>
      </c>
    </row>
    <row r="191" spans="1:21" ht="14.45" customHeight="1" x14ac:dyDescent="0.2">
      <c r="A191" s="821">
        <v>50</v>
      </c>
      <c r="B191" s="822" t="s">
        <v>1684</v>
      </c>
      <c r="C191" s="822" t="s">
        <v>1690</v>
      </c>
      <c r="D191" s="823" t="s">
        <v>2577</v>
      </c>
      <c r="E191" s="824" t="s">
        <v>1704</v>
      </c>
      <c r="F191" s="822" t="s">
        <v>1685</v>
      </c>
      <c r="G191" s="822" t="s">
        <v>1750</v>
      </c>
      <c r="H191" s="822" t="s">
        <v>329</v>
      </c>
      <c r="I191" s="822" t="s">
        <v>2096</v>
      </c>
      <c r="J191" s="822" t="s">
        <v>2097</v>
      </c>
      <c r="K191" s="822" t="s">
        <v>1049</v>
      </c>
      <c r="L191" s="825">
        <v>70.23</v>
      </c>
      <c r="M191" s="825">
        <v>70.23</v>
      </c>
      <c r="N191" s="822">
        <v>1</v>
      </c>
      <c r="O191" s="826">
        <v>0.5</v>
      </c>
      <c r="P191" s="825">
        <v>70.23</v>
      </c>
      <c r="Q191" s="827">
        <v>1</v>
      </c>
      <c r="R191" s="822">
        <v>1</v>
      </c>
      <c r="S191" s="827">
        <v>1</v>
      </c>
      <c r="T191" s="826">
        <v>0.5</v>
      </c>
      <c r="U191" s="828">
        <v>1</v>
      </c>
    </row>
    <row r="192" spans="1:21" ht="14.45" customHeight="1" x14ac:dyDescent="0.2">
      <c r="A192" s="821">
        <v>50</v>
      </c>
      <c r="B192" s="822" t="s">
        <v>1684</v>
      </c>
      <c r="C192" s="822" t="s">
        <v>1690</v>
      </c>
      <c r="D192" s="823" t="s">
        <v>2577</v>
      </c>
      <c r="E192" s="824" t="s">
        <v>1704</v>
      </c>
      <c r="F192" s="822" t="s">
        <v>1685</v>
      </c>
      <c r="G192" s="822" t="s">
        <v>1750</v>
      </c>
      <c r="H192" s="822" t="s">
        <v>329</v>
      </c>
      <c r="I192" s="822" t="s">
        <v>2098</v>
      </c>
      <c r="J192" s="822" t="s">
        <v>2097</v>
      </c>
      <c r="K192" s="822" t="s">
        <v>1734</v>
      </c>
      <c r="L192" s="825">
        <v>234.07</v>
      </c>
      <c r="M192" s="825">
        <v>234.07</v>
      </c>
      <c r="N192" s="822">
        <v>1</v>
      </c>
      <c r="O192" s="826">
        <v>1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50</v>
      </c>
      <c r="B193" s="822" t="s">
        <v>1684</v>
      </c>
      <c r="C193" s="822" t="s">
        <v>1690</v>
      </c>
      <c r="D193" s="823" t="s">
        <v>2577</v>
      </c>
      <c r="E193" s="824" t="s">
        <v>1704</v>
      </c>
      <c r="F193" s="822" t="s">
        <v>1685</v>
      </c>
      <c r="G193" s="822" t="s">
        <v>1750</v>
      </c>
      <c r="H193" s="822" t="s">
        <v>329</v>
      </c>
      <c r="I193" s="822" t="s">
        <v>2099</v>
      </c>
      <c r="J193" s="822" t="s">
        <v>1958</v>
      </c>
      <c r="K193" s="822" t="s">
        <v>1472</v>
      </c>
      <c r="L193" s="825">
        <v>117.03</v>
      </c>
      <c r="M193" s="825">
        <v>234.06</v>
      </c>
      <c r="N193" s="822">
        <v>2</v>
      </c>
      <c r="O193" s="826">
        <v>1</v>
      </c>
      <c r="P193" s="825">
        <v>117.03</v>
      </c>
      <c r="Q193" s="827">
        <v>0.5</v>
      </c>
      <c r="R193" s="822">
        <v>1</v>
      </c>
      <c r="S193" s="827">
        <v>0.5</v>
      </c>
      <c r="T193" s="826">
        <v>0.5</v>
      </c>
      <c r="U193" s="828">
        <v>0.5</v>
      </c>
    </row>
    <row r="194" spans="1:21" ht="14.45" customHeight="1" x14ac:dyDescent="0.2">
      <c r="A194" s="821">
        <v>50</v>
      </c>
      <c r="B194" s="822" t="s">
        <v>1684</v>
      </c>
      <c r="C194" s="822" t="s">
        <v>1690</v>
      </c>
      <c r="D194" s="823" t="s">
        <v>2577</v>
      </c>
      <c r="E194" s="824" t="s">
        <v>1704</v>
      </c>
      <c r="F194" s="822" t="s">
        <v>1685</v>
      </c>
      <c r="G194" s="822" t="s">
        <v>1750</v>
      </c>
      <c r="H194" s="822" t="s">
        <v>634</v>
      </c>
      <c r="I194" s="822" t="s">
        <v>1471</v>
      </c>
      <c r="J194" s="822" t="s">
        <v>1048</v>
      </c>
      <c r="K194" s="822" t="s">
        <v>1472</v>
      </c>
      <c r="L194" s="825">
        <v>117.03</v>
      </c>
      <c r="M194" s="825">
        <v>585.15</v>
      </c>
      <c r="N194" s="822">
        <v>5</v>
      </c>
      <c r="O194" s="826">
        <v>3</v>
      </c>
      <c r="P194" s="825">
        <v>117.03</v>
      </c>
      <c r="Q194" s="827">
        <v>0.2</v>
      </c>
      <c r="R194" s="822">
        <v>1</v>
      </c>
      <c r="S194" s="827">
        <v>0.2</v>
      </c>
      <c r="T194" s="826">
        <v>0.5</v>
      </c>
      <c r="U194" s="828">
        <v>0.16666666666666666</v>
      </c>
    </row>
    <row r="195" spans="1:21" ht="14.45" customHeight="1" x14ac:dyDescent="0.2">
      <c r="A195" s="821">
        <v>50</v>
      </c>
      <c r="B195" s="822" t="s">
        <v>1684</v>
      </c>
      <c r="C195" s="822" t="s">
        <v>1690</v>
      </c>
      <c r="D195" s="823" t="s">
        <v>2577</v>
      </c>
      <c r="E195" s="824" t="s">
        <v>1704</v>
      </c>
      <c r="F195" s="822" t="s">
        <v>1685</v>
      </c>
      <c r="G195" s="822" t="s">
        <v>1750</v>
      </c>
      <c r="H195" s="822" t="s">
        <v>634</v>
      </c>
      <c r="I195" s="822" t="s">
        <v>2100</v>
      </c>
      <c r="J195" s="822" t="s">
        <v>1048</v>
      </c>
      <c r="K195" s="822" t="s">
        <v>1734</v>
      </c>
      <c r="L195" s="825">
        <v>234.07</v>
      </c>
      <c r="M195" s="825">
        <v>234.07</v>
      </c>
      <c r="N195" s="822">
        <v>1</v>
      </c>
      <c r="O195" s="826">
        <v>0.5</v>
      </c>
      <c r="P195" s="825">
        <v>234.07</v>
      </c>
      <c r="Q195" s="827">
        <v>1</v>
      </c>
      <c r="R195" s="822">
        <v>1</v>
      </c>
      <c r="S195" s="827">
        <v>1</v>
      </c>
      <c r="T195" s="826">
        <v>0.5</v>
      </c>
      <c r="U195" s="828">
        <v>1</v>
      </c>
    </row>
    <row r="196" spans="1:21" ht="14.45" customHeight="1" x14ac:dyDescent="0.2">
      <c r="A196" s="821">
        <v>50</v>
      </c>
      <c r="B196" s="822" t="s">
        <v>1684</v>
      </c>
      <c r="C196" s="822" t="s">
        <v>1690</v>
      </c>
      <c r="D196" s="823" t="s">
        <v>2577</v>
      </c>
      <c r="E196" s="824" t="s">
        <v>1704</v>
      </c>
      <c r="F196" s="822" t="s">
        <v>1685</v>
      </c>
      <c r="G196" s="822" t="s">
        <v>1750</v>
      </c>
      <c r="H196" s="822" t="s">
        <v>634</v>
      </c>
      <c r="I196" s="822" t="s">
        <v>1470</v>
      </c>
      <c r="J196" s="822" t="s">
        <v>1048</v>
      </c>
      <c r="K196" s="822" t="s">
        <v>678</v>
      </c>
      <c r="L196" s="825">
        <v>35.11</v>
      </c>
      <c r="M196" s="825">
        <v>35.11</v>
      </c>
      <c r="N196" s="822">
        <v>1</v>
      </c>
      <c r="O196" s="826">
        <v>0.5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50</v>
      </c>
      <c r="B197" s="822" t="s">
        <v>1684</v>
      </c>
      <c r="C197" s="822" t="s">
        <v>1690</v>
      </c>
      <c r="D197" s="823" t="s">
        <v>2577</v>
      </c>
      <c r="E197" s="824" t="s">
        <v>1704</v>
      </c>
      <c r="F197" s="822" t="s">
        <v>1685</v>
      </c>
      <c r="G197" s="822" t="s">
        <v>1750</v>
      </c>
      <c r="H197" s="822" t="s">
        <v>329</v>
      </c>
      <c r="I197" s="822" t="s">
        <v>1753</v>
      </c>
      <c r="J197" s="822" t="s">
        <v>1754</v>
      </c>
      <c r="K197" s="822" t="s">
        <v>1472</v>
      </c>
      <c r="L197" s="825">
        <v>117.03</v>
      </c>
      <c r="M197" s="825">
        <v>585.15000000000009</v>
      </c>
      <c r="N197" s="822">
        <v>5</v>
      </c>
      <c r="O197" s="826">
        <v>3</v>
      </c>
      <c r="P197" s="825">
        <v>234.06</v>
      </c>
      <c r="Q197" s="827">
        <v>0.39999999999999997</v>
      </c>
      <c r="R197" s="822">
        <v>2</v>
      </c>
      <c r="S197" s="827">
        <v>0.4</v>
      </c>
      <c r="T197" s="826">
        <v>1.5</v>
      </c>
      <c r="U197" s="828">
        <v>0.5</v>
      </c>
    </row>
    <row r="198" spans="1:21" ht="14.45" customHeight="1" x14ac:dyDescent="0.2">
      <c r="A198" s="821">
        <v>50</v>
      </c>
      <c r="B198" s="822" t="s">
        <v>1684</v>
      </c>
      <c r="C198" s="822" t="s">
        <v>1690</v>
      </c>
      <c r="D198" s="823" t="s">
        <v>2577</v>
      </c>
      <c r="E198" s="824" t="s">
        <v>1704</v>
      </c>
      <c r="F198" s="822" t="s">
        <v>1685</v>
      </c>
      <c r="G198" s="822" t="s">
        <v>1750</v>
      </c>
      <c r="H198" s="822" t="s">
        <v>329</v>
      </c>
      <c r="I198" s="822" t="s">
        <v>2101</v>
      </c>
      <c r="J198" s="822" t="s">
        <v>1754</v>
      </c>
      <c r="K198" s="822" t="s">
        <v>1734</v>
      </c>
      <c r="L198" s="825">
        <v>234.07</v>
      </c>
      <c r="M198" s="825">
        <v>234.07</v>
      </c>
      <c r="N198" s="822">
        <v>1</v>
      </c>
      <c r="O198" s="826">
        <v>0.5</v>
      </c>
      <c r="P198" s="825">
        <v>234.07</v>
      </c>
      <c r="Q198" s="827">
        <v>1</v>
      </c>
      <c r="R198" s="822">
        <v>1</v>
      </c>
      <c r="S198" s="827">
        <v>1</v>
      </c>
      <c r="T198" s="826">
        <v>0.5</v>
      </c>
      <c r="U198" s="828">
        <v>1</v>
      </c>
    </row>
    <row r="199" spans="1:21" ht="14.45" customHeight="1" x14ac:dyDescent="0.2">
      <c r="A199" s="821">
        <v>50</v>
      </c>
      <c r="B199" s="822" t="s">
        <v>1684</v>
      </c>
      <c r="C199" s="822" t="s">
        <v>1690</v>
      </c>
      <c r="D199" s="823" t="s">
        <v>2577</v>
      </c>
      <c r="E199" s="824" t="s">
        <v>1704</v>
      </c>
      <c r="F199" s="822" t="s">
        <v>1685</v>
      </c>
      <c r="G199" s="822" t="s">
        <v>1962</v>
      </c>
      <c r="H199" s="822" t="s">
        <v>329</v>
      </c>
      <c r="I199" s="822" t="s">
        <v>1963</v>
      </c>
      <c r="J199" s="822" t="s">
        <v>1964</v>
      </c>
      <c r="K199" s="822" t="s">
        <v>854</v>
      </c>
      <c r="L199" s="825">
        <v>0</v>
      </c>
      <c r="M199" s="825">
        <v>0</v>
      </c>
      <c r="N199" s="822">
        <v>4</v>
      </c>
      <c r="O199" s="826">
        <v>1</v>
      </c>
      <c r="P199" s="825">
        <v>0</v>
      </c>
      <c r="Q199" s="827"/>
      <c r="R199" s="822">
        <v>3</v>
      </c>
      <c r="S199" s="827">
        <v>0.75</v>
      </c>
      <c r="T199" s="826">
        <v>0.5</v>
      </c>
      <c r="U199" s="828">
        <v>0.5</v>
      </c>
    </row>
    <row r="200" spans="1:21" ht="14.45" customHeight="1" x14ac:dyDescent="0.2">
      <c r="A200" s="821">
        <v>50</v>
      </c>
      <c r="B200" s="822" t="s">
        <v>1684</v>
      </c>
      <c r="C200" s="822" t="s">
        <v>1690</v>
      </c>
      <c r="D200" s="823" t="s">
        <v>2577</v>
      </c>
      <c r="E200" s="824" t="s">
        <v>1704</v>
      </c>
      <c r="F200" s="822" t="s">
        <v>1685</v>
      </c>
      <c r="G200" s="822" t="s">
        <v>2102</v>
      </c>
      <c r="H200" s="822" t="s">
        <v>329</v>
      </c>
      <c r="I200" s="822" t="s">
        <v>2103</v>
      </c>
      <c r="J200" s="822" t="s">
        <v>2104</v>
      </c>
      <c r="K200" s="822" t="s">
        <v>1472</v>
      </c>
      <c r="L200" s="825">
        <v>229.76</v>
      </c>
      <c r="M200" s="825">
        <v>229.76</v>
      </c>
      <c r="N200" s="822">
        <v>1</v>
      </c>
      <c r="O200" s="826">
        <v>0.5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50</v>
      </c>
      <c r="B201" s="822" t="s">
        <v>1684</v>
      </c>
      <c r="C201" s="822" t="s">
        <v>1690</v>
      </c>
      <c r="D201" s="823" t="s">
        <v>2577</v>
      </c>
      <c r="E201" s="824" t="s">
        <v>1704</v>
      </c>
      <c r="F201" s="822" t="s">
        <v>1685</v>
      </c>
      <c r="G201" s="822" t="s">
        <v>2105</v>
      </c>
      <c r="H201" s="822" t="s">
        <v>329</v>
      </c>
      <c r="I201" s="822" t="s">
        <v>2106</v>
      </c>
      <c r="J201" s="822" t="s">
        <v>694</v>
      </c>
      <c r="K201" s="822" t="s">
        <v>695</v>
      </c>
      <c r="L201" s="825">
        <v>264</v>
      </c>
      <c r="M201" s="825">
        <v>528</v>
      </c>
      <c r="N201" s="822">
        <v>2</v>
      </c>
      <c r="O201" s="826">
        <v>0.5</v>
      </c>
      <c r="P201" s="825">
        <v>528</v>
      </c>
      <c r="Q201" s="827">
        <v>1</v>
      </c>
      <c r="R201" s="822">
        <v>2</v>
      </c>
      <c r="S201" s="827">
        <v>1</v>
      </c>
      <c r="T201" s="826">
        <v>0.5</v>
      </c>
      <c r="U201" s="828">
        <v>1</v>
      </c>
    </row>
    <row r="202" spans="1:21" ht="14.45" customHeight="1" x14ac:dyDescent="0.2">
      <c r="A202" s="821">
        <v>50</v>
      </c>
      <c r="B202" s="822" t="s">
        <v>1684</v>
      </c>
      <c r="C202" s="822" t="s">
        <v>1690</v>
      </c>
      <c r="D202" s="823" t="s">
        <v>2577</v>
      </c>
      <c r="E202" s="824" t="s">
        <v>1704</v>
      </c>
      <c r="F202" s="822" t="s">
        <v>1685</v>
      </c>
      <c r="G202" s="822" t="s">
        <v>1755</v>
      </c>
      <c r="H202" s="822" t="s">
        <v>329</v>
      </c>
      <c r="I202" s="822" t="s">
        <v>1756</v>
      </c>
      <c r="J202" s="822" t="s">
        <v>1757</v>
      </c>
      <c r="K202" s="822" t="s">
        <v>1758</v>
      </c>
      <c r="L202" s="825">
        <v>1891.17</v>
      </c>
      <c r="M202" s="825">
        <v>11347.02</v>
      </c>
      <c r="N202" s="822">
        <v>6</v>
      </c>
      <c r="O202" s="826">
        <v>1.5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50</v>
      </c>
      <c r="B203" s="822" t="s">
        <v>1684</v>
      </c>
      <c r="C203" s="822" t="s">
        <v>1690</v>
      </c>
      <c r="D203" s="823" t="s">
        <v>2577</v>
      </c>
      <c r="E203" s="824" t="s">
        <v>1704</v>
      </c>
      <c r="F203" s="822" t="s">
        <v>1685</v>
      </c>
      <c r="G203" s="822" t="s">
        <v>1755</v>
      </c>
      <c r="H203" s="822" t="s">
        <v>329</v>
      </c>
      <c r="I203" s="822" t="s">
        <v>1756</v>
      </c>
      <c r="J203" s="822" t="s">
        <v>1757</v>
      </c>
      <c r="K203" s="822" t="s">
        <v>1758</v>
      </c>
      <c r="L203" s="825">
        <v>1369.26</v>
      </c>
      <c r="M203" s="825">
        <v>4107.78</v>
      </c>
      <c r="N203" s="822">
        <v>3</v>
      </c>
      <c r="O203" s="826">
        <v>0.5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50</v>
      </c>
      <c r="B204" s="822" t="s">
        <v>1684</v>
      </c>
      <c r="C204" s="822" t="s">
        <v>1690</v>
      </c>
      <c r="D204" s="823" t="s">
        <v>2577</v>
      </c>
      <c r="E204" s="824" t="s">
        <v>1704</v>
      </c>
      <c r="F204" s="822" t="s">
        <v>1685</v>
      </c>
      <c r="G204" s="822" t="s">
        <v>2107</v>
      </c>
      <c r="H204" s="822" t="s">
        <v>634</v>
      </c>
      <c r="I204" s="822" t="s">
        <v>2108</v>
      </c>
      <c r="J204" s="822" t="s">
        <v>2109</v>
      </c>
      <c r="K204" s="822" t="s">
        <v>2110</v>
      </c>
      <c r="L204" s="825">
        <v>58.77</v>
      </c>
      <c r="M204" s="825">
        <v>58.77</v>
      </c>
      <c r="N204" s="822">
        <v>1</v>
      </c>
      <c r="O204" s="826">
        <v>0.5</v>
      </c>
      <c r="P204" s="825">
        <v>58.77</v>
      </c>
      <c r="Q204" s="827">
        <v>1</v>
      </c>
      <c r="R204" s="822">
        <v>1</v>
      </c>
      <c r="S204" s="827">
        <v>1</v>
      </c>
      <c r="T204" s="826">
        <v>0.5</v>
      </c>
      <c r="U204" s="828">
        <v>1</v>
      </c>
    </row>
    <row r="205" spans="1:21" ht="14.45" customHeight="1" x14ac:dyDescent="0.2">
      <c r="A205" s="821">
        <v>50</v>
      </c>
      <c r="B205" s="822" t="s">
        <v>1684</v>
      </c>
      <c r="C205" s="822" t="s">
        <v>1690</v>
      </c>
      <c r="D205" s="823" t="s">
        <v>2577</v>
      </c>
      <c r="E205" s="824" t="s">
        <v>1704</v>
      </c>
      <c r="F205" s="822" t="s">
        <v>1685</v>
      </c>
      <c r="G205" s="822" t="s">
        <v>2107</v>
      </c>
      <c r="H205" s="822" t="s">
        <v>634</v>
      </c>
      <c r="I205" s="822" t="s">
        <v>2111</v>
      </c>
      <c r="J205" s="822" t="s">
        <v>2109</v>
      </c>
      <c r="K205" s="822" t="s">
        <v>2112</v>
      </c>
      <c r="L205" s="825">
        <v>176.32</v>
      </c>
      <c r="M205" s="825">
        <v>1057.92</v>
      </c>
      <c r="N205" s="822">
        <v>6</v>
      </c>
      <c r="O205" s="826">
        <v>4</v>
      </c>
      <c r="P205" s="825">
        <v>528.96</v>
      </c>
      <c r="Q205" s="827">
        <v>0.5</v>
      </c>
      <c r="R205" s="822">
        <v>3</v>
      </c>
      <c r="S205" s="827">
        <v>0.5</v>
      </c>
      <c r="T205" s="826">
        <v>2</v>
      </c>
      <c r="U205" s="828">
        <v>0.5</v>
      </c>
    </row>
    <row r="206" spans="1:21" ht="14.45" customHeight="1" x14ac:dyDescent="0.2">
      <c r="A206" s="821">
        <v>50</v>
      </c>
      <c r="B206" s="822" t="s">
        <v>1684</v>
      </c>
      <c r="C206" s="822" t="s">
        <v>1690</v>
      </c>
      <c r="D206" s="823" t="s">
        <v>2577</v>
      </c>
      <c r="E206" s="824" t="s">
        <v>1704</v>
      </c>
      <c r="F206" s="822" t="s">
        <v>1685</v>
      </c>
      <c r="G206" s="822" t="s">
        <v>2113</v>
      </c>
      <c r="H206" s="822" t="s">
        <v>329</v>
      </c>
      <c r="I206" s="822" t="s">
        <v>2114</v>
      </c>
      <c r="J206" s="822" t="s">
        <v>2115</v>
      </c>
      <c r="K206" s="822" t="s">
        <v>2116</v>
      </c>
      <c r="L206" s="825">
        <v>236.03</v>
      </c>
      <c r="M206" s="825">
        <v>236.03</v>
      </c>
      <c r="N206" s="822">
        <v>1</v>
      </c>
      <c r="O206" s="826">
        <v>0.5</v>
      </c>
      <c r="P206" s="825">
        <v>236.03</v>
      </c>
      <c r="Q206" s="827">
        <v>1</v>
      </c>
      <c r="R206" s="822">
        <v>1</v>
      </c>
      <c r="S206" s="827">
        <v>1</v>
      </c>
      <c r="T206" s="826">
        <v>0.5</v>
      </c>
      <c r="U206" s="828">
        <v>1</v>
      </c>
    </row>
    <row r="207" spans="1:21" ht="14.45" customHeight="1" x14ac:dyDescent="0.2">
      <c r="A207" s="821">
        <v>50</v>
      </c>
      <c r="B207" s="822" t="s">
        <v>1684</v>
      </c>
      <c r="C207" s="822" t="s">
        <v>1690</v>
      </c>
      <c r="D207" s="823" t="s">
        <v>2577</v>
      </c>
      <c r="E207" s="824" t="s">
        <v>1704</v>
      </c>
      <c r="F207" s="822" t="s">
        <v>1685</v>
      </c>
      <c r="G207" s="822" t="s">
        <v>2117</v>
      </c>
      <c r="H207" s="822" t="s">
        <v>329</v>
      </c>
      <c r="I207" s="822" t="s">
        <v>2118</v>
      </c>
      <c r="J207" s="822" t="s">
        <v>2119</v>
      </c>
      <c r="K207" s="822" t="s">
        <v>2120</v>
      </c>
      <c r="L207" s="825">
        <v>0</v>
      </c>
      <c r="M207" s="825">
        <v>0</v>
      </c>
      <c r="N207" s="822">
        <v>1</v>
      </c>
      <c r="O207" s="826">
        <v>1</v>
      </c>
      <c r="P207" s="825">
        <v>0</v>
      </c>
      <c r="Q207" s="827"/>
      <c r="R207" s="822">
        <v>1</v>
      </c>
      <c r="S207" s="827">
        <v>1</v>
      </c>
      <c r="T207" s="826">
        <v>1</v>
      </c>
      <c r="U207" s="828">
        <v>1</v>
      </c>
    </row>
    <row r="208" spans="1:21" ht="14.45" customHeight="1" x14ac:dyDescent="0.2">
      <c r="A208" s="821">
        <v>50</v>
      </c>
      <c r="B208" s="822" t="s">
        <v>1684</v>
      </c>
      <c r="C208" s="822" t="s">
        <v>1690</v>
      </c>
      <c r="D208" s="823" t="s">
        <v>2577</v>
      </c>
      <c r="E208" s="824" t="s">
        <v>1704</v>
      </c>
      <c r="F208" s="822" t="s">
        <v>1685</v>
      </c>
      <c r="G208" s="822" t="s">
        <v>2117</v>
      </c>
      <c r="H208" s="822" t="s">
        <v>329</v>
      </c>
      <c r="I208" s="822" t="s">
        <v>2121</v>
      </c>
      <c r="J208" s="822" t="s">
        <v>2122</v>
      </c>
      <c r="K208" s="822" t="s">
        <v>2123</v>
      </c>
      <c r="L208" s="825">
        <v>0</v>
      </c>
      <c r="M208" s="825">
        <v>0</v>
      </c>
      <c r="N208" s="822">
        <v>1</v>
      </c>
      <c r="O208" s="826">
        <v>0.5</v>
      </c>
      <c r="P208" s="825">
        <v>0</v>
      </c>
      <c r="Q208" s="827"/>
      <c r="R208" s="822">
        <v>1</v>
      </c>
      <c r="S208" s="827">
        <v>1</v>
      </c>
      <c r="T208" s="826">
        <v>0.5</v>
      </c>
      <c r="U208" s="828">
        <v>1</v>
      </c>
    </row>
    <row r="209" spans="1:21" ht="14.45" customHeight="1" x14ac:dyDescent="0.2">
      <c r="A209" s="821">
        <v>50</v>
      </c>
      <c r="B209" s="822" t="s">
        <v>1684</v>
      </c>
      <c r="C209" s="822" t="s">
        <v>1690</v>
      </c>
      <c r="D209" s="823" t="s">
        <v>2577</v>
      </c>
      <c r="E209" s="824" t="s">
        <v>1704</v>
      </c>
      <c r="F209" s="822" t="s">
        <v>1685</v>
      </c>
      <c r="G209" s="822" t="s">
        <v>2117</v>
      </c>
      <c r="H209" s="822" t="s">
        <v>329</v>
      </c>
      <c r="I209" s="822" t="s">
        <v>2124</v>
      </c>
      <c r="J209" s="822" t="s">
        <v>1139</v>
      </c>
      <c r="K209" s="822" t="s">
        <v>1140</v>
      </c>
      <c r="L209" s="825">
        <v>52.78</v>
      </c>
      <c r="M209" s="825">
        <v>52.78</v>
      </c>
      <c r="N209" s="822">
        <v>1</v>
      </c>
      <c r="O209" s="826">
        <v>0.5</v>
      </c>
      <c r="P209" s="825">
        <v>52.78</v>
      </c>
      <c r="Q209" s="827">
        <v>1</v>
      </c>
      <c r="R209" s="822">
        <v>1</v>
      </c>
      <c r="S209" s="827">
        <v>1</v>
      </c>
      <c r="T209" s="826">
        <v>0.5</v>
      </c>
      <c r="U209" s="828">
        <v>1</v>
      </c>
    </row>
    <row r="210" spans="1:21" ht="14.45" customHeight="1" x14ac:dyDescent="0.2">
      <c r="A210" s="821">
        <v>50</v>
      </c>
      <c r="B210" s="822" t="s">
        <v>1684</v>
      </c>
      <c r="C210" s="822" t="s">
        <v>1690</v>
      </c>
      <c r="D210" s="823" t="s">
        <v>2577</v>
      </c>
      <c r="E210" s="824" t="s">
        <v>1704</v>
      </c>
      <c r="F210" s="822" t="s">
        <v>1685</v>
      </c>
      <c r="G210" s="822" t="s">
        <v>2125</v>
      </c>
      <c r="H210" s="822" t="s">
        <v>329</v>
      </c>
      <c r="I210" s="822" t="s">
        <v>2126</v>
      </c>
      <c r="J210" s="822" t="s">
        <v>2127</v>
      </c>
      <c r="K210" s="822" t="s">
        <v>2128</v>
      </c>
      <c r="L210" s="825">
        <v>47.46</v>
      </c>
      <c r="M210" s="825">
        <v>284.76</v>
      </c>
      <c r="N210" s="822">
        <v>6</v>
      </c>
      <c r="O210" s="826">
        <v>2</v>
      </c>
      <c r="P210" s="825">
        <v>189.84</v>
      </c>
      <c r="Q210" s="827">
        <v>0.66666666666666674</v>
      </c>
      <c r="R210" s="822">
        <v>4</v>
      </c>
      <c r="S210" s="827">
        <v>0.66666666666666663</v>
      </c>
      <c r="T210" s="826">
        <v>1</v>
      </c>
      <c r="U210" s="828">
        <v>0.5</v>
      </c>
    </row>
    <row r="211" spans="1:21" ht="14.45" customHeight="1" x14ac:dyDescent="0.2">
      <c r="A211" s="821">
        <v>50</v>
      </c>
      <c r="B211" s="822" t="s">
        <v>1684</v>
      </c>
      <c r="C211" s="822" t="s">
        <v>1690</v>
      </c>
      <c r="D211" s="823" t="s">
        <v>2577</v>
      </c>
      <c r="E211" s="824" t="s">
        <v>1704</v>
      </c>
      <c r="F211" s="822" t="s">
        <v>1685</v>
      </c>
      <c r="G211" s="822" t="s">
        <v>2125</v>
      </c>
      <c r="H211" s="822" t="s">
        <v>329</v>
      </c>
      <c r="I211" s="822" t="s">
        <v>2129</v>
      </c>
      <c r="J211" s="822" t="s">
        <v>2127</v>
      </c>
      <c r="K211" s="822" t="s">
        <v>2130</v>
      </c>
      <c r="L211" s="825">
        <v>23.72</v>
      </c>
      <c r="M211" s="825">
        <v>71.16</v>
      </c>
      <c r="N211" s="822">
        <v>3</v>
      </c>
      <c r="O211" s="826">
        <v>1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50</v>
      </c>
      <c r="B212" s="822" t="s">
        <v>1684</v>
      </c>
      <c r="C212" s="822" t="s">
        <v>1690</v>
      </c>
      <c r="D212" s="823" t="s">
        <v>2577</v>
      </c>
      <c r="E212" s="824" t="s">
        <v>1704</v>
      </c>
      <c r="F212" s="822" t="s">
        <v>1685</v>
      </c>
      <c r="G212" s="822" t="s">
        <v>2131</v>
      </c>
      <c r="H212" s="822" t="s">
        <v>329</v>
      </c>
      <c r="I212" s="822" t="s">
        <v>2132</v>
      </c>
      <c r="J212" s="822" t="s">
        <v>728</v>
      </c>
      <c r="K212" s="822" t="s">
        <v>729</v>
      </c>
      <c r="L212" s="825">
        <v>52.87</v>
      </c>
      <c r="M212" s="825">
        <v>105.74</v>
      </c>
      <c r="N212" s="822">
        <v>2</v>
      </c>
      <c r="O212" s="826">
        <v>1</v>
      </c>
      <c r="P212" s="825">
        <v>52.87</v>
      </c>
      <c r="Q212" s="827">
        <v>0.5</v>
      </c>
      <c r="R212" s="822">
        <v>1</v>
      </c>
      <c r="S212" s="827">
        <v>0.5</v>
      </c>
      <c r="T212" s="826">
        <v>0.5</v>
      </c>
      <c r="U212" s="828">
        <v>0.5</v>
      </c>
    </row>
    <row r="213" spans="1:21" ht="14.45" customHeight="1" x14ac:dyDescent="0.2">
      <c r="A213" s="821">
        <v>50</v>
      </c>
      <c r="B213" s="822" t="s">
        <v>1684</v>
      </c>
      <c r="C213" s="822" t="s">
        <v>1690</v>
      </c>
      <c r="D213" s="823" t="s">
        <v>2577</v>
      </c>
      <c r="E213" s="824" t="s">
        <v>1704</v>
      </c>
      <c r="F213" s="822" t="s">
        <v>1685</v>
      </c>
      <c r="G213" s="822" t="s">
        <v>2131</v>
      </c>
      <c r="H213" s="822" t="s">
        <v>329</v>
      </c>
      <c r="I213" s="822" t="s">
        <v>2133</v>
      </c>
      <c r="J213" s="822" t="s">
        <v>1075</v>
      </c>
      <c r="K213" s="822" t="s">
        <v>2134</v>
      </c>
      <c r="L213" s="825">
        <v>117.47</v>
      </c>
      <c r="M213" s="825">
        <v>117.47</v>
      </c>
      <c r="N213" s="822">
        <v>1</v>
      </c>
      <c r="O213" s="826">
        <v>0.5</v>
      </c>
      <c r="P213" s="825">
        <v>117.47</v>
      </c>
      <c r="Q213" s="827">
        <v>1</v>
      </c>
      <c r="R213" s="822">
        <v>1</v>
      </c>
      <c r="S213" s="827">
        <v>1</v>
      </c>
      <c r="T213" s="826">
        <v>0.5</v>
      </c>
      <c r="U213" s="828">
        <v>1</v>
      </c>
    </row>
    <row r="214" spans="1:21" ht="14.45" customHeight="1" x14ac:dyDescent="0.2">
      <c r="A214" s="821">
        <v>50</v>
      </c>
      <c r="B214" s="822" t="s">
        <v>1684</v>
      </c>
      <c r="C214" s="822" t="s">
        <v>1690</v>
      </c>
      <c r="D214" s="823" t="s">
        <v>2577</v>
      </c>
      <c r="E214" s="824" t="s">
        <v>1704</v>
      </c>
      <c r="F214" s="822" t="s">
        <v>1685</v>
      </c>
      <c r="G214" s="822" t="s">
        <v>2135</v>
      </c>
      <c r="H214" s="822" t="s">
        <v>329</v>
      </c>
      <c r="I214" s="822" t="s">
        <v>2136</v>
      </c>
      <c r="J214" s="822" t="s">
        <v>2137</v>
      </c>
      <c r="K214" s="822" t="s">
        <v>765</v>
      </c>
      <c r="L214" s="825">
        <v>0</v>
      </c>
      <c r="M214" s="825">
        <v>0</v>
      </c>
      <c r="N214" s="822">
        <v>1</v>
      </c>
      <c r="O214" s="826">
        <v>0.5</v>
      </c>
      <c r="P214" s="825">
        <v>0</v>
      </c>
      <c r="Q214" s="827"/>
      <c r="R214" s="822">
        <v>1</v>
      </c>
      <c r="S214" s="827">
        <v>1</v>
      </c>
      <c r="T214" s="826">
        <v>0.5</v>
      </c>
      <c r="U214" s="828">
        <v>1</v>
      </c>
    </row>
    <row r="215" spans="1:21" ht="14.45" customHeight="1" x14ac:dyDescent="0.2">
      <c r="A215" s="821">
        <v>50</v>
      </c>
      <c r="B215" s="822" t="s">
        <v>1684</v>
      </c>
      <c r="C215" s="822" t="s">
        <v>1690</v>
      </c>
      <c r="D215" s="823" t="s">
        <v>2577</v>
      </c>
      <c r="E215" s="824" t="s">
        <v>1704</v>
      </c>
      <c r="F215" s="822" t="s">
        <v>1685</v>
      </c>
      <c r="G215" s="822" t="s">
        <v>1761</v>
      </c>
      <c r="H215" s="822" t="s">
        <v>329</v>
      </c>
      <c r="I215" s="822" t="s">
        <v>1965</v>
      </c>
      <c r="J215" s="822" t="s">
        <v>719</v>
      </c>
      <c r="K215" s="822" t="s">
        <v>1966</v>
      </c>
      <c r="L215" s="825">
        <v>91.11</v>
      </c>
      <c r="M215" s="825">
        <v>91.11</v>
      </c>
      <c r="N215" s="822">
        <v>1</v>
      </c>
      <c r="O215" s="826">
        <v>1</v>
      </c>
      <c r="P215" s="825">
        <v>91.11</v>
      </c>
      <c r="Q215" s="827">
        <v>1</v>
      </c>
      <c r="R215" s="822">
        <v>1</v>
      </c>
      <c r="S215" s="827">
        <v>1</v>
      </c>
      <c r="T215" s="826">
        <v>1</v>
      </c>
      <c r="U215" s="828">
        <v>1</v>
      </c>
    </row>
    <row r="216" spans="1:21" ht="14.45" customHeight="1" x14ac:dyDescent="0.2">
      <c r="A216" s="821">
        <v>50</v>
      </c>
      <c r="B216" s="822" t="s">
        <v>1684</v>
      </c>
      <c r="C216" s="822" t="s">
        <v>1690</v>
      </c>
      <c r="D216" s="823" t="s">
        <v>2577</v>
      </c>
      <c r="E216" s="824" t="s">
        <v>1704</v>
      </c>
      <c r="F216" s="822" t="s">
        <v>1685</v>
      </c>
      <c r="G216" s="822" t="s">
        <v>1761</v>
      </c>
      <c r="H216" s="822" t="s">
        <v>329</v>
      </c>
      <c r="I216" s="822" t="s">
        <v>2138</v>
      </c>
      <c r="J216" s="822" t="s">
        <v>719</v>
      </c>
      <c r="K216" s="822" t="s">
        <v>2139</v>
      </c>
      <c r="L216" s="825">
        <v>273.33</v>
      </c>
      <c r="M216" s="825">
        <v>1366.65</v>
      </c>
      <c r="N216" s="822">
        <v>5</v>
      </c>
      <c r="O216" s="826">
        <v>4.5</v>
      </c>
      <c r="P216" s="825">
        <v>546.66</v>
      </c>
      <c r="Q216" s="827">
        <v>0.39999999999999997</v>
      </c>
      <c r="R216" s="822">
        <v>2</v>
      </c>
      <c r="S216" s="827">
        <v>0.4</v>
      </c>
      <c r="T216" s="826">
        <v>1.5</v>
      </c>
      <c r="U216" s="828">
        <v>0.33333333333333331</v>
      </c>
    </row>
    <row r="217" spans="1:21" ht="14.45" customHeight="1" x14ac:dyDescent="0.2">
      <c r="A217" s="821">
        <v>50</v>
      </c>
      <c r="B217" s="822" t="s">
        <v>1684</v>
      </c>
      <c r="C217" s="822" t="s">
        <v>1690</v>
      </c>
      <c r="D217" s="823" t="s">
        <v>2577</v>
      </c>
      <c r="E217" s="824" t="s">
        <v>1704</v>
      </c>
      <c r="F217" s="822" t="s">
        <v>1685</v>
      </c>
      <c r="G217" s="822" t="s">
        <v>1768</v>
      </c>
      <c r="H217" s="822" t="s">
        <v>329</v>
      </c>
      <c r="I217" s="822" t="s">
        <v>1769</v>
      </c>
      <c r="J217" s="822" t="s">
        <v>1058</v>
      </c>
      <c r="K217" s="822" t="s">
        <v>1770</v>
      </c>
      <c r="L217" s="825">
        <v>0</v>
      </c>
      <c r="M217" s="825">
        <v>0</v>
      </c>
      <c r="N217" s="822">
        <v>2</v>
      </c>
      <c r="O217" s="826">
        <v>0.5</v>
      </c>
      <c r="P217" s="825"/>
      <c r="Q217" s="827"/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50</v>
      </c>
      <c r="B218" s="822" t="s">
        <v>1684</v>
      </c>
      <c r="C218" s="822" t="s">
        <v>1690</v>
      </c>
      <c r="D218" s="823" t="s">
        <v>2577</v>
      </c>
      <c r="E218" s="824" t="s">
        <v>1704</v>
      </c>
      <c r="F218" s="822" t="s">
        <v>1685</v>
      </c>
      <c r="G218" s="822" t="s">
        <v>2140</v>
      </c>
      <c r="H218" s="822" t="s">
        <v>329</v>
      </c>
      <c r="I218" s="822" t="s">
        <v>2141</v>
      </c>
      <c r="J218" s="822" t="s">
        <v>2142</v>
      </c>
      <c r="K218" s="822" t="s">
        <v>2143</v>
      </c>
      <c r="L218" s="825">
        <v>21.44</v>
      </c>
      <c r="M218" s="825">
        <v>128.64000000000001</v>
      </c>
      <c r="N218" s="822">
        <v>6</v>
      </c>
      <c r="O218" s="826">
        <v>1</v>
      </c>
      <c r="P218" s="825">
        <v>64.320000000000007</v>
      </c>
      <c r="Q218" s="827">
        <v>0.5</v>
      </c>
      <c r="R218" s="822">
        <v>3</v>
      </c>
      <c r="S218" s="827">
        <v>0.5</v>
      </c>
      <c r="T218" s="826">
        <v>0.5</v>
      </c>
      <c r="U218" s="828">
        <v>0.5</v>
      </c>
    </row>
    <row r="219" spans="1:21" ht="14.45" customHeight="1" x14ac:dyDescent="0.2">
      <c r="A219" s="821">
        <v>50</v>
      </c>
      <c r="B219" s="822" t="s">
        <v>1684</v>
      </c>
      <c r="C219" s="822" t="s">
        <v>1690</v>
      </c>
      <c r="D219" s="823" t="s">
        <v>2577</v>
      </c>
      <c r="E219" s="824" t="s">
        <v>1704</v>
      </c>
      <c r="F219" s="822" t="s">
        <v>1685</v>
      </c>
      <c r="G219" s="822" t="s">
        <v>2144</v>
      </c>
      <c r="H219" s="822" t="s">
        <v>329</v>
      </c>
      <c r="I219" s="822" t="s">
        <v>2145</v>
      </c>
      <c r="J219" s="822" t="s">
        <v>750</v>
      </c>
      <c r="K219" s="822" t="s">
        <v>2146</v>
      </c>
      <c r="L219" s="825">
        <v>159.16999999999999</v>
      </c>
      <c r="M219" s="825">
        <v>159.16999999999999</v>
      </c>
      <c r="N219" s="822">
        <v>1</v>
      </c>
      <c r="O219" s="826">
        <v>1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50</v>
      </c>
      <c r="B220" s="822" t="s">
        <v>1684</v>
      </c>
      <c r="C220" s="822" t="s">
        <v>1690</v>
      </c>
      <c r="D220" s="823" t="s">
        <v>2577</v>
      </c>
      <c r="E220" s="824" t="s">
        <v>1704</v>
      </c>
      <c r="F220" s="822" t="s">
        <v>1685</v>
      </c>
      <c r="G220" s="822" t="s">
        <v>2147</v>
      </c>
      <c r="H220" s="822" t="s">
        <v>329</v>
      </c>
      <c r="I220" s="822" t="s">
        <v>2148</v>
      </c>
      <c r="J220" s="822" t="s">
        <v>2149</v>
      </c>
      <c r="K220" s="822" t="s">
        <v>2150</v>
      </c>
      <c r="L220" s="825">
        <v>15.55</v>
      </c>
      <c r="M220" s="825">
        <v>46.650000000000006</v>
      </c>
      <c r="N220" s="822">
        <v>3</v>
      </c>
      <c r="O220" s="826">
        <v>0.5</v>
      </c>
      <c r="P220" s="825"/>
      <c r="Q220" s="827">
        <v>0</v>
      </c>
      <c r="R220" s="822"/>
      <c r="S220" s="827">
        <v>0</v>
      </c>
      <c r="T220" s="826"/>
      <c r="U220" s="828">
        <v>0</v>
      </c>
    </row>
    <row r="221" spans="1:21" ht="14.45" customHeight="1" x14ac:dyDescent="0.2">
      <c r="A221" s="821">
        <v>50</v>
      </c>
      <c r="B221" s="822" t="s">
        <v>1684</v>
      </c>
      <c r="C221" s="822" t="s">
        <v>1690</v>
      </c>
      <c r="D221" s="823" t="s">
        <v>2577</v>
      </c>
      <c r="E221" s="824" t="s">
        <v>1704</v>
      </c>
      <c r="F221" s="822" t="s">
        <v>1685</v>
      </c>
      <c r="G221" s="822" t="s">
        <v>1771</v>
      </c>
      <c r="H221" s="822" t="s">
        <v>329</v>
      </c>
      <c r="I221" s="822" t="s">
        <v>2151</v>
      </c>
      <c r="J221" s="822" t="s">
        <v>2152</v>
      </c>
      <c r="K221" s="822" t="s">
        <v>2153</v>
      </c>
      <c r="L221" s="825">
        <v>314.01</v>
      </c>
      <c r="M221" s="825">
        <v>314.01</v>
      </c>
      <c r="N221" s="822">
        <v>1</v>
      </c>
      <c r="O221" s="826">
        <v>0.5</v>
      </c>
      <c r="P221" s="825">
        <v>314.01</v>
      </c>
      <c r="Q221" s="827">
        <v>1</v>
      </c>
      <c r="R221" s="822">
        <v>1</v>
      </c>
      <c r="S221" s="827">
        <v>1</v>
      </c>
      <c r="T221" s="826">
        <v>0.5</v>
      </c>
      <c r="U221" s="828">
        <v>1</v>
      </c>
    </row>
    <row r="222" spans="1:21" ht="14.45" customHeight="1" x14ac:dyDescent="0.2">
      <c r="A222" s="821">
        <v>50</v>
      </c>
      <c r="B222" s="822" t="s">
        <v>1684</v>
      </c>
      <c r="C222" s="822" t="s">
        <v>1690</v>
      </c>
      <c r="D222" s="823" t="s">
        <v>2577</v>
      </c>
      <c r="E222" s="824" t="s">
        <v>1704</v>
      </c>
      <c r="F222" s="822" t="s">
        <v>1685</v>
      </c>
      <c r="G222" s="822" t="s">
        <v>1771</v>
      </c>
      <c r="H222" s="822" t="s">
        <v>329</v>
      </c>
      <c r="I222" s="822" t="s">
        <v>2154</v>
      </c>
      <c r="J222" s="822" t="s">
        <v>2155</v>
      </c>
      <c r="K222" s="822" t="s">
        <v>2156</v>
      </c>
      <c r="L222" s="825">
        <v>468.84</v>
      </c>
      <c r="M222" s="825">
        <v>468.84</v>
      </c>
      <c r="N222" s="822">
        <v>1</v>
      </c>
      <c r="O222" s="826">
        <v>0.5</v>
      </c>
      <c r="P222" s="825">
        <v>468.84</v>
      </c>
      <c r="Q222" s="827">
        <v>1</v>
      </c>
      <c r="R222" s="822">
        <v>1</v>
      </c>
      <c r="S222" s="827">
        <v>1</v>
      </c>
      <c r="T222" s="826">
        <v>0.5</v>
      </c>
      <c r="U222" s="828">
        <v>1</v>
      </c>
    </row>
    <row r="223" spans="1:21" ht="14.45" customHeight="1" x14ac:dyDescent="0.2">
      <c r="A223" s="821">
        <v>50</v>
      </c>
      <c r="B223" s="822" t="s">
        <v>1684</v>
      </c>
      <c r="C223" s="822" t="s">
        <v>1690</v>
      </c>
      <c r="D223" s="823" t="s">
        <v>2577</v>
      </c>
      <c r="E223" s="824" t="s">
        <v>1704</v>
      </c>
      <c r="F223" s="822" t="s">
        <v>1685</v>
      </c>
      <c r="G223" s="822" t="s">
        <v>1775</v>
      </c>
      <c r="H223" s="822" t="s">
        <v>634</v>
      </c>
      <c r="I223" s="822" t="s">
        <v>1574</v>
      </c>
      <c r="J223" s="822" t="s">
        <v>1459</v>
      </c>
      <c r="K223" s="822" t="s">
        <v>1575</v>
      </c>
      <c r="L223" s="825">
        <v>42.51</v>
      </c>
      <c r="M223" s="825">
        <v>212.55</v>
      </c>
      <c r="N223" s="822">
        <v>5</v>
      </c>
      <c r="O223" s="826">
        <v>2.5</v>
      </c>
      <c r="P223" s="825">
        <v>127.53</v>
      </c>
      <c r="Q223" s="827">
        <v>0.6</v>
      </c>
      <c r="R223" s="822">
        <v>3</v>
      </c>
      <c r="S223" s="827">
        <v>0.6</v>
      </c>
      <c r="T223" s="826">
        <v>1.5</v>
      </c>
      <c r="U223" s="828">
        <v>0.6</v>
      </c>
    </row>
    <row r="224" spans="1:21" ht="14.45" customHeight="1" x14ac:dyDescent="0.2">
      <c r="A224" s="821">
        <v>50</v>
      </c>
      <c r="B224" s="822" t="s">
        <v>1684</v>
      </c>
      <c r="C224" s="822" t="s">
        <v>1690</v>
      </c>
      <c r="D224" s="823" t="s">
        <v>2577</v>
      </c>
      <c r="E224" s="824" t="s">
        <v>1704</v>
      </c>
      <c r="F224" s="822" t="s">
        <v>1685</v>
      </c>
      <c r="G224" s="822" t="s">
        <v>1775</v>
      </c>
      <c r="H224" s="822" t="s">
        <v>634</v>
      </c>
      <c r="I224" s="822" t="s">
        <v>1458</v>
      </c>
      <c r="J224" s="822" t="s">
        <v>1459</v>
      </c>
      <c r="K224" s="822" t="s">
        <v>1460</v>
      </c>
      <c r="L224" s="825">
        <v>85.02</v>
      </c>
      <c r="M224" s="825">
        <v>510.12</v>
      </c>
      <c r="N224" s="822">
        <v>6</v>
      </c>
      <c r="O224" s="826">
        <v>3</v>
      </c>
      <c r="P224" s="825">
        <v>340.08</v>
      </c>
      <c r="Q224" s="827">
        <v>0.66666666666666663</v>
      </c>
      <c r="R224" s="822">
        <v>4</v>
      </c>
      <c r="S224" s="827">
        <v>0.66666666666666663</v>
      </c>
      <c r="T224" s="826">
        <v>2</v>
      </c>
      <c r="U224" s="828">
        <v>0.66666666666666663</v>
      </c>
    </row>
    <row r="225" spans="1:21" ht="14.45" customHeight="1" x14ac:dyDescent="0.2">
      <c r="A225" s="821">
        <v>50</v>
      </c>
      <c r="B225" s="822" t="s">
        <v>1684</v>
      </c>
      <c r="C225" s="822" t="s">
        <v>1690</v>
      </c>
      <c r="D225" s="823" t="s">
        <v>2577</v>
      </c>
      <c r="E225" s="824" t="s">
        <v>1704</v>
      </c>
      <c r="F225" s="822" t="s">
        <v>1685</v>
      </c>
      <c r="G225" s="822" t="s">
        <v>1775</v>
      </c>
      <c r="H225" s="822" t="s">
        <v>634</v>
      </c>
      <c r="I225" s="822" t="s">
        <v>2157</v>
      </c>
      <c r="J225" s="822" t="s">
        <v>1459</v>
      </c>
      <c r="K225" s="822" t="s">
        <v>2158</v>
      </c>
      <c r="L225" s="825">
        <v>98.29</v>
      </c>
      <c r="M225" s="825">
        <v>98.29</v>
      </c>
      <c r="N225" s="822">
        <v>1</v>
      </c>
      <c r="O225" s="826">
        <v>1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50</v>
      </c>
      <c r="B226" s="822" t="s">
        <v>1684</v>
      </c>
      <c r="C226" s="822" t="s">
        <v>1690</v>
      </c>
      <c r="D226" s="823" t="s">
        <v>2577</v>
      </c>
      <c r="E226" s="824" t="s">
        <v>1704</v>
      </c>
      <c r="F226" s="822" t="s">
        <v>1685</v>
      </c>
      <c r="G226" s="822" t="s">
        <v>1775</v>
      </c>
      <c r="H226" s="822" t="s">
        <v>329</v>
      </c>
      <c r="I226" s="822" t="s">
        <v>2159</v>
      </c>
      <c r="J226" s="822" t="s">
        <v>2160</v>
      </c>
      <c r="K226" s="822" t="s">
        <v>1575</v>
      </c>
      <c r="L226" s="825">
        <v>42.51</v>
      </c>
      <c r="M226" s="825">
        <v>42.51</v>
      </c>
      <c r="N226" s="822">
        <v>1</v>
      </c>
      <c r="O226" s="826">
        <v>1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50</v>
      </c>
      <c r="B227" s="822" t="s">
        <v>1684</v>
      </c>
      <c r="C227" s="822" t="s">
        <v>1690</v>
      </c>
      <c r="D227" s="823" t="s">
        <v>2577</v>
      </c>
      <c r="E227" s="824" t="s">
        <v>1704</v>
      </c>
      <c r="F227" s="822" t="s">
        <v>1685</v>
      </c>
      <c r="G227" s="822" t="s">
        <v>2161</v>
      </c>
      <c r="H227" s="822" t="s">
        <v>329</v>
      </c>
      <c r="I227" s="822" t="s">
        <v>2162</v>
      </c>
      <c r="J227" s="822" t="s">
        <v>2163</v>
      </c>
      <c r="K227" s="822" t="s">
        <v>2164</v>
      </c>
      <c r="L227" s="825">
        <v>101.72</v>
      </c>
      <c r="M227" s="825">
        <v>203.44</v>
      </c>
      <c r="N227" s="822">
        <v>2</v>
      </c>
      <c r="O227" s="826">
        <v>1.5</v>
      </c>
      <c r="P227" s="825">
        <v>101.72</v>
      </c>
      <c r="Q227" s="827">
        <v>0.5</v>
      </c>
      <c r="R227" s="822">
        <v>1</v>
      </c>
      <c r="S227" s="827">
        <v>0.5</v>
      </c>
      <c r="T227" s="826">
        <v>1</v>
      </c>
      <c r="U227" s="828">
        <v>0.66666666666666663</v>
      </c>
    </row>
    <row r="228" spans="1:21" ht="14.45" customHeight="1" x14ac:dyDescent="0.2">
      <c r="A228" s="821">
        <v>50</v>
      </c>
      <c r="B228" s="822" t="s">
        <v>1684</v>
      </c>
      <c r="C228" s="822" t="s">
        <v>1690</v>
      </c>
      <c r="D228" s="823" t="s">
        <v>2577</v>
      </c>
      <c r="E228" s="824" t="s">
        <v>1704</v>
      </c>
      <c r="F228" s="822" t="s">
        <v>1685</v>
      </c>
      <c r="G228" s="822" t="s">
        <v>2165</v>
      </c>
      <c r="H228" s="822" t="s">
        <v>329</v>
      </c>
      <c r="I228" s="822" t="s">
        <v>2166</v>
      </c>
      <c r="J228" s="822" t="s">
        <v>2167</v>
      </c>
      <c r="K228" s="822" t="s">
        <v>2010</v>
      </c>
      <c r="L228" s="825">
        <v>32.81</v>
      </c>
      <c r="M228" s="825">
        <v>164.05</v>
      </c>
      <c r="N228" s="822">
        <v>5</v>
      </c>
      <c r="O228" s="826">
        <v>1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50</v>
      </c>
      <c r="B229" s="822" t="s">
        <v>1684</v>
      </c>
      <c r="C229" s="822" t="s">
        <v>1690</v>
      </c>
      <c r="D229" s="823" t="s">
        <v>2577</v>
      </c>
      <c r="E229" s="824" t="s">
        <v>1704</v>
      </c>
      <c r="F229" s="822" t="s">
        <v>1685</v>
      </c>
      <c r="G229" s="822" t="s">
        <v>1973</v>
      </c>
      <c r="H229" s="822" t="s">
        <v>329</v>
      </c>
      <c r="I229" s="822" t="s">
        <v>1974</v>
      </c>
      <c r="J229" s="822" t="s">
        <v>842</v>
      </c>
      <c r="K229" s="822" t="s">
        <v>1975</v>
      </c>
      <c r="L229" s="825">
        <v>59.33</v>
      </c>
      <c r="M229" s="825">
        <v>237.32</v>
      </c>
      <c r="N229" s="822">
        <v>4</v>
      </c>
      <c r="O229" s="826">
        <v>1</v>
      </c>
      <c r="P229" s="825">
        <v>59.33</v>
      </c>
      <c r="Q229" s="827">
        <v>0.25</v>
      </c>
      <c r="R229" s="822">
        <v>1</v>
      </c>
      <c r="S229" s="827">
        <v>0.25</v>
      </c>
      <c r="T229" s="826">
        <v>0.5</v>
      </c>
      <c r="U229" s="828">
        <v>0.5</v>
      </c>
    </row>
    <row r="230" spans="1:21" ht="14.45" customHeight="1" x14ac:dyDescent="0.2">
      <c r="A230" s="821">
        <v>50</v>
      </c>
      <c r="B230" s="822" t="s">
        <v>1684</v>
      </c>
      <c r="C230" s="822" t="s">
        <v>1690</v>
      </c>
      <c r="D230" s="823" t="s">
        <v>2577</v>
      </c>
      <c r="E230" s="824" t="s">
        <v>1704</v>
      </c>
      <c r="F230" s="822" t="s">
        <v>1685</v>
      </c>
      <c r="G230" s="822" t="s">
        <v>2168</v>
      </c>
      <c r="H230" s="822" t="s">
        <v>329</v>
      </c>
      <c r="I230" s="822" t="s">
        <v>2169</v>
      </c>
      <c r="J230" s="822" t="s">
        <v>2170</v>
      </c>
      <c r="K230" s="822" t="s">
        <v>2171</v>
      </c>
      <c r="L230" s="825">
        <v>37.69</v>
      </c>
      <c r="M230" s="825">
        <v>113.07</v>
      </c>
      <c r="N230" s="822">
        <v>3</v>
      </c>
      <c r="O230" s="826">
        <v>0.5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50</v>
      </c>
      <c r="B231" s="822" t="s">
        <v>1684</v>
      </c>
      <c r="C231" s="822" t="s">
        <v>1690</v>
      </c>
      <c r="D231" s="823" t="s">
        <v>2577</v>
      </c>
      <c r="E231" s="824" t="s">
        <v>1704</v>
      </c>
      <c r="F231" s="822" t="s">
        <v>1685</v>
      </c>
      <c r="G231" s="822" t="s">
        <v>2172</v>
      </c>
      <c r="H231" s="822" t="s">
        <v>329</v>
      </c>
      <c r="I231" s="822" t="s">
        <v>2173</v>
      </c>
      <c r="J231" s="822" t="s">
        <v>975</v>
      </c>
      <c r="K231" s="822" t="s">
        <v>976</v>
      </c>
      <c r="L231" s="825">
        <v>49.04</v>
      </c>
      <c r="M231" s="825">
        <v>196.16</v>
      </c>
      <c r="N231" s="822">
        <v>4</v>
      </c>
      <c r="O231" s="826">
        <v>1.5</v>
      </c>
      <c r="P231" s="825">
        <v>98.08</v>
      </c>
      <c r="Q231" s="827">
        <v>0.5</v>
      </c>
      <c r="R231" s="822">
        <v>2</v>
      </c>
      <c r="S231" s="827">
        <v>0.5</v>
      </c>
      <c r="T231" s="826">
        <v>0.5</v>
      </c>
      <c r="U231" s="828">
        <v>0.33333333333333331</v>
      </c>
    </row>
    <row r="232" spans="1:21" ht="14.45" customHeight="1" x14ac:dyDescent="0.2">
      <c r="A232" s="821">
        <v>50</v>
      </c>
      <c r="B232" s="822" t="s">
        <v>1684</v>
      </c>
      <c r="C232" s="822" t="s">
        <v>1690</v>
      </c>
      <c r="D232" s="823" t="s">
        <v>2577</v>
      </c>
      <c r="E232" s="824" t="s">
        <v>1704</v>
      </c>
      <c r="F232" s="822" t="s">
        <v>1685</v>
      </c>
      <c r="G232" s="822" t="s">
        <v>1976</v>
      </c>
      <c r="H232" s="822" t="s">
        <v>329</v>
      </c>
      <c r="I232" s="822" t="s">
        <v>2174</v>
      </c>
      <c r="J232" s="822" t="s">
        <v>2175</v>
      </c>
      <c r="K232" s="822" t="s">
        <v>2176</v>
      </c>
      <c r="L232" s="825">
        <v>164.01</v>
      </c>
      <c r="M232" s="825">
        <v>164.01</v>
      </c>
      <c r="N232" s="822">
        <v>1</v>
      </c>
      <c r="O232" s="826">
        <v>0.5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50</v>
      </c>
      <c r="B233" s="822" t="s">
        <v>1684</v>
      </c>
      <c r="C233" s="822" t="s">
        <v>1690</v>
      </c>
      <c r="D233" s="823" t="s">
        <v>2577</v>
      </c>
      <c r="E233" s="824" t="s">
        <v>1704</v>
      </c>
      <c r="F233" s="822" t="s">
        <v>1685</v>
      </c>
      <c r="G233" s="822" t="s">
        <v>1717</v>
      </c>
      <c r="H233" s="822" t="s">
        <v>634</v>
      </c>
      <c r="I233" s="822" t="s">
        <v>1517</v>
      </c>
      <c r="J233" s="822" t="s">
        <v>836</v>
      </c>
      <c r="K233" s="822" t="s">
        <v>1518</v>
      </c>
      <c r="L233" s="825">
        <v>386.73</v>
      </c>
      <c r="M233" s="825">
        <v>386.73</v>
      </c>
      <c r="N233" s="822">
        <v>1</v>
      </c>
      <c r="O233" s="826">
        <v>0.5</v>
      </c>
      <c r="P233" s="825"/>
      <c r="Q233" s="827">
        <v>0</v>
      </c>
      <c r="R233" s="822"/>
      <c r="S233" s="827">
        <v>0</v>
      </c>
      <c r="T233" s="826"/>
      <c r="U233" s="828">
        <v>0</v>
      </c>
    </row>
    <row r="234" spans="1:21" ht="14.45" customHeight="1" x14ac:dyDescent="0.2">
      <c r="A234" s="821">
        <v>50</v>
      </c>
      <c r="B234" s="822" t="s">
        <v>1684</v>
      </c>
      <c r="C234" s="822" t="s">
        <v>1690</v>
      </c>
      <c r="D234" s="823" t="s">
        <v>2577</v>
      </c>
      <c r="E234" s="824" t="s">
        <v>1704</v>
      </c>
      <c r="F234" s="822" t="s">
        <v>1685</v>
      </c>
      <c r="G234" s="822" t="s">
        <v>1717</v>
      </c>
      <c r="H234" s="822" t="s">
        <v>634</v>
      </c>
      <c r="I234" s="822" t="s">
        <v>2177</v>
      </c>
      <c r="J234" s="822" t="s">
        <v>836</v>
      </c>
      <c r="K234" s="822" t="s">
        <v>2178</v>
      </c>
      <c r="L234" s="825">
        <v>773.45</v>
      </c>
      <c r="M234" s="825">
        <v>7734.5</v>
      </c>
      <c r="N234" s="822">
        <v>10</v>
      </c>
      <c r="O234" s="826">
        <v>10</v>
      </c>
      <c r="P234" s="825">
        <v>3867.25</v>
      </c>
      <c r="Q234" s="827">
        <v>0.5</v>
      </c>
      <c r="R234" s="822">
        <v>5</v>
      </c>
      <c r="S234" s="827">
        <v>0.5</v>
      </c>
      <c r="T234" s="826">
        <v>5</v>
      </c>
      <c r="U234" s="828">
        <v>0.5</v>
      </c>
    </row>
    <row r="235" spans="1:21" ht="14.45" customHeight="1" x14ac:dyDescent="0.2">
      <c r="A235" s="821">
        <v>50</v>
      </c>
      <c r="B235" s="822" t="s">
        <v>1684</v>
      </c>
      <c r="C235" s="822" t="s">
        <v>1690</v>
      </c>
      <c r="D235" s="823" t="s">
        <v>2577</v>
      </c>
      <c r="E235" s="824" t="s">
        <v>1704</v>
      </c>
      <c r="F235" s="822" t="s">
        <v>1685</v>
      </c>
      <c r="G235" s="822" t="s">
        <v>2179</v>
      </c>
      <c r="H235" s="822" t="s">
        <v>329</v>
      </c>
      <c r="I235" s="822" t="s">
        <v>2180</v>
      </c>
      <c r="J235" s="822" t="s">
        <v>2181</v>
      </c>
      <c r="K235" s="822" t="s">
        <v>2182</v>
      </c>
      <c r="L235" s="825">
        <v>1965.69</v>
      </c>
      <c r="M235" s="825">
        <v>3931.38</v>
      </c>
      <c r="N235" s="822">
        <v>2</v>
      </c>
      <c r="O235" s="826">
        <v>1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50</v>
      </c>
      <c r="B236" s="822" t="s">
        <v>1684</v>
      </c>
      <c r="C236" s="822" t="s">
        <v>1690</v>
      </c>
      <c r="D236" s="823" t="s">
        <v>2577</v>
      </c>
      <c r="E236" s="824" t="s">
        <v>1704</v>
      </c>
      <c r="F236" s="822" t="s">
        <v>1685</v>
      </c>
      <c r="G236" s="822" t="s">
        <v>2034</v>
      </c>
      <c r="H236" s="822" t="s">
        <v>329</v>
      </c>
      <c r="I236" s="822" t="s">
        <v>2183</v>
      </c>
      <c r="J236" s="822" t="s">
        <v>2036</v>
      </c>
      <c r="K236" s="822" t="s">
        <v>2037</v>
      </c>
      <c r="L236" s="825">
        <v>42.14</v>
      </c>
      <c r="M236" s="825">
        <v>126.42</v>
      </c>
      <c r="N236" s="822">
        <v>3</v>
      </c>
      <c r="O236" s="826">
        <v>2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50</v>
      </c>
      <c r="B237" s="822" t="s">
        <v>1684</v>
      </c>
      <c r="C237" s="822" t="s">
        <v>1690</v>
      </c>
      <c r="D237" s="823" t="s">
        <v>2577</v>
      </c>
      <c r="E237" s="824" t="s">
        <v>1704</v>
      </c>
      <c r="F237" s="822" t="s">
        <v>1685</v>
      </c>
      <c r="G237" s="822" t="s">
        <v>2184</v>
      </c>
      <c r="H237" s="822" t="s">
        <v>329</v>
      </c>
      <c r="I237" s="822" t="s">
        <v>2185</v>
      </c>
      <c r="J237" s="822" t="s">
        <v>1159</v>
      </c>
      <c r="K237" s="822" t="s">
        <v>1160</v>
      </c>
      <c r="L237" s="825">
        <v>0</v>
      </c>
      <c r="M237" s="825">
        <v>0</v>
      </c>
      <c r="N237" s="822">
        <v>1</v>
      </c>
      <c r="O237" s="826">
        <v>0.5</v>
      </c>
      <c r="P237" s="825"/>
      <c r="Q237" s="827"/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50</v>
      </c>
      <c r="B238" s="822" t="s">
        <v>1684</v>
      </c>
      <c r="C238" s="822" t="s">
        <v>1690</v>
      </c>
      <c r="D238" s="823" t="s">
        <v>2577</v>
      </c>
      <c r="E238" s="824" t="s">
        <v>1704</v>
      </c>
      <c r="F238" s="822" t="s">
        <v>1685</v>
      </c>
      <c r="G238" s="822" t="s">
        <v>1921</v>
      </c>
      <c r="H238" s="822" t="s">
        <v>329</v>
      </c>
      <c r="I238" s="822" t="s">
        <v>1922</v>
      </c>
      <c r="J238" s="822" t="s">
        <v>1923</v>
      </c>
      <c r="K238" s="822" t="s">
        <v>1924</v>
      </c>
      <c r="L238" s="825">
        <v>132.97999999999999</v>
      </c>
      <c r="M238" s="825">
        <v>265.95999999999998</v>
      </c>
      <c r="N238" s="822">
        <v>2</v>
      </c>
      <c r="O238" s="826">
        <v>1</v>
      </c>
      <c r="P238" s="825">
        <v>265.95999999999998</v>
      </c>
      <c r="Q238" s="827">
        <v>1</v>
      </c>
      <c r="R238" s="822">
        <v>2</v>
      </c>
      <c r="S238" s="827">
        <v>1</v>
      </c>
      <c r="T238" s="826">
        <v>1</v>
      </c>
      <c r="U238" s="828">
        <v>1</v>
      </c>
    </row>
    <row r="239" spans="1:21" ht="14.45" customHeight="1" x14ac:dyDescent="0.2">
      <c r="A239" s="821">
        <v>50</v>
      </c>
      <c r="B239" s="822" t="s">
        <v>1684</v>
      </c>
      <c r="C239" s="822" t="s">
        <v>1690</v>
      </c>
      <c r="D239" s="823" t="s">
        <v>2577</v>
      </c>
      <c r="E239" s="824" t="s">
        <v>1704</v>
      </c>
      <c r="F239" s="822" t="s">
        <v>1685</v>
      </c>
      <c r="G239" s="822" t="s">
        <v>1925</v>
      </c>
      <c r="H239" s="822" t="s">
        <v>634</v>
      </c>
      <c r="I239" s="822" t="s">
        <v>1980</v>
      </c>
      <c r="J239" s="822" t="s">
        <v>1563</v>
      </c>
      <c r="K239" s="822" t="s">
        <v>1981</v>
      </c>
      <c r="L239" s="825">
        <v>93.43</v>
      </c>
      <c r="M239" s="825">
        <v>186.86</v>
      </c>
      <c r="N239" s="822">
        <v>2</v>
      </c>
      <c r="O239" s="826">
        <v>1</v>
      </c>
      <c r="P239" s="825">
        <v>93.43</v>
      </c>
      <c r="Q239" s="827">
        <v>0.5</v>
      </c>
      <c r="R239" s="822">
        <v>1</v>
      </c>
      <c r="S239" s="827">
        <v>0.5</v>
      </c>
      <c r="T239" s="826">
        <v>0.5</v>
      </c>
      <c r="U239" s="828">
        <v>0.5</v>
      </c>
    </row>
    <row r="240" spans="1:21" ht="14.45" customHeight="1" x14ac:dyDescent="0.2">
      <c r="A240" s="821">
        <v>50</v>
      </c>
      <c r="B240" s="822" t="s">
        <v>1684</v>
      </c>
      <c r="C240" s="822" t="s">
        <v>1690</v>
      </c>
      <c r="D240" s="823" t="s">
        <v>2577</v>
      </c>
      <c r="E240" s="824" t="s">
        <v>1704</v>
      </c>
      <c r="F240" s="822" t="s">
        <v>1685</v>
      </c>
      <c r="G240" s="822" t="s">
        <v>1925</v>
      </c>
      <c r="H240" s="822" t="s">
        <v>634</v>
      </c>
      <c r="I240" s="822" t="s">
        <v>1562</v>
      </c>
      <c r="J240" s="822" t="s">
        <v>1563</v>
      </c>
      <c r="K240" s="822" t="s">
        <v>1564</v>
      </c>
      <c r="L240" s="825">
        <v>186.87</v>
      </c>
      <c r="M240" s="825">
        <v>1494.96</v>
      </c>
      <c r="N240" s="822">
        <v>8</v>
      </c>
      <c r="O240" s="826">
        <v>2.5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50</v>
      </c>
      <c r="B241" s="822" t="s">
        <v>1684</v>
      </c>
      <c r="C241" s="822" t="s">
        <v>1690</v>
      </c>
      <c r="D241" s="823" t="s">
        <v>2577</v>
      </c>
      <c r="E241" s="824" t="s">
        <v>1704</v>
      </c>
      <c r="F241" s="822" t="s">
        <v>1685</v>
      </c>
      <c r="G241" s="822" t="s">
        <v>1780</v>
      </c>
      <c r="H241" s="822" t="s">
        <v>329</v>
      </c>
      <c r="I241" s="822" t="s">
        <v>1781</v>
      </c>
      <c r="J241" s="822" t="s">
        <v>1782</v>
      </c>
      <c r="K241" s="822" t="s">
        <v>1783</v>
      </c>
      <c r="L241" s="825">
        <v>52.75</v>
      </c>
      <c r="M241" s="825">
        <v>369.25</v>
      </c>
      <c r="N241" s="822">
        <v>7</v>
      </c>
      <c r="O241" s="826">
        <v>3.5</v>
      </c>
      <c r="P241" s="825">
        <v>211</v>
      </c>
      <c r="Q241" s="827">
        <v>0.5714285714285714</v>
      </c>
      <c r="R241" s="822">
        <v>4</v>
      </c>
      <c r="S241" s="827">
        <v>0.5714285714285714</v>
      </c>
      <c r="T241" s="826">
        <v>2</v>
      </c>
      <c r="U241" s="828">
        <v>0.5714285714285714</v>
      </c>
    </row>
    <row r="242" spans="1:21" ht="14.45" customHeight="1" x14ac:dyDescent="0.2">
      <c r="A242" s="821">
        <v>50</v>
      </c>
      <c r="B242" s="822" t="s">
        <v>1684</v>
      </c>
      <c r="C242" s="822" t="s">
        <v>1690</v>
      </c>
      <c r="D242" s="823" t="s">
        <v>2577</v>
      </c>
      <c r="E242" s="824" t="s">
        <v>1704</v>
      </c>
      <c r="F242" s="822" t="s">
        <v>1685</v>
      </c>
      <c r="G242" s="822" t="s">
        <v>1780</v>
      </c>
      <c r="H242" s="822" t="s">
        <v>329</v>
      </c>
      <c r="I242" s="822" t="s">
        <v>2186</v>
      </c>
      <c r="J242" s="822" t="s">
        <v>2187</v>
      </c>
      <c r="K242" s="822" t="s">
        <v>2188</v>
      </c>
      <c r="L242" s="825">
        <v>52.75</v>
      </c>
      <c r="M242" s="825">
        <v>369.25</v>
      </c>
      <c r="N242" s="822">
        <v>7</v>
      </c>
      <c r="O242" s="826">
        <v>4.5</v>
      </c>
      <c r="P242" s="825">
        <v>211</v>
      </c>
      <c r="Q242" s="827">
        <v>0.5714285714285714</v>
      </c>
      <c r="R242" s="822">
        <v>4</v>
      </c>
      <c r="S242" s="827">
        <v>0.5714285714285714</v>
      </c>
      <c r="T242" s="826">
        <v>2.5</v>
      </c>
      <c r="U242" s="828">
        <v>0.55555555555555558</v>
      </c>
    </row>
    <row r="243" spans="1:21" ht="14.45" customHeight="1" x14ac:dyDescent="0.2">
      <c r="A243" s="821">
        <v>50</v>
      </c>
      <c r="B243" s="822" t="s">
        <v>1684</v>
      </c>
      <c r="C243" s="822" t="s">
        <v>1690</v>
      </c>
      <c r="D243" s="823" t="s">
        <v>2577</v>
      </c>
      <c r="E243" s="824" t="s">
        <v>1704</v>
      </c>
      <c r="F243" s="822" t="s">
        <v>1685</v>
      </c>
      <c r="G243" s="822" t="s">
        <v>1780</v>
      </c>
      <c r="H243" s="822" t="s">
        <v>329</v>
      </c>
      <c r="I243" s="822" t="s">
        <v>1784</v>
      </c>
      <c r="J243" s="822" t="s">
        <v>651</v>
      </c>
      <c r="K243" s="822" t="s">
        <v>1785</v>
      </c>
      <c r="L243" s="825">
        <v>31.65</v>
      </c>
      <c r="M243" s="825">
        <v>126.6</v>
      </c>
      <c r="N243" s="822">
        <v>4</v>
      </c>
      <c r="O243" s="826">
        <v>1.5</v>
      </c>
      <c r="P243" s="825">
        <v>126.6</v>
      </c>
      <c r="Q243" s="827">
        <v>1</v>
      </c>
      <c r="R243" s="822">
        <v>4</v>
      </c>
      <c r="S243" s="827">
        <v>1</v>
      </c>
      <c r="T243" s="826">
        <v>1.5</v>
      </c>
      <c r="U243" s="828">
        <v>1</v>
      </c>
    </row>
    <row r="244" spans="1:21" ht="14.45" customHeight="1" x14ac:dyDescent="0.2">
      <c r="A244" s="821">
        <v>50</v>
      </c>
      <c r="B244" s="822" t="s">
        <v>1684</v>
      </c>
      <c r="C244" s="822" t="s">
        <v>1690</v>
      </c>
      <c r="D244" s="823" t="s">
        <v>2577</v>
      </c>
      <c r="E244" s="824" t="s">
        <v>1704</v>
      </c>
      <c r="F244" s="822" t="s">
        <v>1685</v>
      </c>
      <c r="G244" s="822" t="s">
        <v>2189</v>
      </c>
      <c r="H244" s="822" t="s">
        <v>329</v>
      </c>
      <c r="I244" s="822" t="s">
        <v>2190</v>
      </c>
      <c r="J244" s="822" t="s">
        <v>2191</v>
      </c>
      <c r="K244" s="822" t="s">
        <v>2192</v>
      </c>
      <c r="L244" s="825">
        <v>760.22</v>
      </c>
      <c r="M244" s="825">
        <v>2280.66</v>
      </c>
      <c r="N244" s="822">
        <v>3</v>
      </c>
      <c r="O244" s="826">
        <v>1.5</v>
      </c>
      <c r="P244" s="825">
        <v>760.22</v>
      </c>
      <c r="Q244" s="827">
        <v>0.33333333333333337</v>
      </c>
      <c r="R244" s="822">
        <v>1</v>
      </c>
      <c r="S244" s="827">
        <v>0.33333333333333331</v>
      </c>
      <c r="T244" s="826">
        <v>0.5</v>
      </c>
      <c r="U244" s="828">
        <v>0.33333333333333331</v>
      </c>
    </row>
    <row r="245" spans="1:21" ht="14.45" customHeight="1" x14ac:dyDescent="0.2">
      <c r="A245" s="821">
        <v>50</v>
      </c>
      <c r="B245" s="822" t="s">
        <v>1684</v>
      </c>
      <c r="C245" s="822" t="s">
        <v>1690</v>
      </c>
      <c r="D245" s="823" t="s">
        <v>2577</v>
      </c>
      <c r="E245" s="824" t="s">
        <v>1704</v>
      </c>
      <c r="F245" s="822" t="s">
        <v>1685</v>
      </c>
      <c r="G245" s="822" t="s">
        <v>2193</v>
      </c>
      <c r="H245" s="822" t="s">
        <v>634</v>
      </c>
      <c r="I245" s="822" t="s">
        <v>2194</v>
      </c>
      <c r="J245" s="822" t="s">
        <v>1636</v>
      </c>
      <c r="K245" s="822" t="s">
        <v>2195</v>
      </c>
      <c r="L245" s="825">
        <v>366.31</v>
      </c>
      <c r="M245" s="825">
        <v>732.62</v>
      </c>
      <c r="N245" s="822">
        <v>2</v>
      </c>
      <c r="O245" s="826">
        <v>0.5</v>
      </c>
      <c r="P245" s="825">
        <v>732.62</v>
      </c>
      <c r="Q245" s="827">
        <v>1</v>
      </c>
      <c r="R245" s="822">
        <v>2</v>
      </c>
      <c r="S245" s="827">
        <v>1</v>
      </c>
      <c r="T245" s="826">
        <v>0.5</v>
      </c>
      <c r="U245" s="828">
        <v>1</v>
      </c>
    </row>
    <row r="246" spans="1:21" ht="14.45" customHeight="1" x14ac:dyDescent="0.2">
      <c r="A246" s="821">
        <v>50</v>
      </c>
      <c r="B246" s="822" t="s">
        <v>1684</v>
      </c>
      <c r="C246" s="822" t="s">
        <v>1690</v>
      </c>
      <c r="D246" s="823" t="s">
        <v>2577</v>
      </c>
      <c r="E246" s="824" t="s">
        <v>1704</v>
      </c>
      <c r="F246" s="822" t="s">
        <v>1685</v>
      </c>
      <c r="G246" s="822" t="s">
        <v>2196</v>
      </c>
      <c r="H246" s="822" t="s">
        <v>329</v>
      </c>
      <c r="I246" s="822" t="s">
        <v>2197</v>
      </c>
      <c r="J246" s="822" t="s">
        <v>2198</v>
      </c>
      <c r="K246" s="822" t="s">
        <v>2199</v>
      </c>
      <c r="L246" s="825">
        <v>653.66999999999996</v>
      </c>
      <c r="M246" s="825">
        <v>653.66999999999996</v>
      </c>
      <c r="N246" s="822">
        <v>1</v>
      </c>
      <c r="O246" s="826">
        <v>1</v>
      </c>
      <c r="P246" s="825">
        <v>653.66999999999996</v>
      </c>
      <c r="Q246" s="827">
        <v>1</v>
      </c>
      <c r="R246" s="822">
        <v>1</v>
      </c>
      <c r="S246" s="827">
        <v>1</v>
      </c>
      <c r="T246" s="826">
        <v>1</v>
      </c>
      <c r="U246" s="828">
        <v>1</v>
      </c>
    </row>
    <row r="247" spans="1:21" ht="14.45" customHeight="1" x14ac:dyDescent="0.2">
      <c r="A247" s="821">
        <v>50</v>
      </c>
      <c r="B247" s="822" t="s">
        <v>1684</v>
      </c>
      <c r="C247" s="822" t="s">
        <v>1690</v>
      </c>
      <c r="D247" s="823" t="s">
        <v>2577</v>
      </c>
      <c r="E247" s="824" t="s">
        <v>1704</v>
      </c>
      <c r="F247" s="822" t="s">
        <v>1685</v>
      </c>
      <c r="G247" s="822" t="s">
        <v>2200</v>
      </c>
      <c r="H247" s="822" t="s">
        <v>329</v>
      </c>
      <c r="I247" s="822" t="s">
        <v>2201</v>
      </c>
      <c r="J247" s="822" t="s">
        <v>2202</v>
      </c>
      <c r="K247" s="822" t="s">
        <v>2203</v>
      </c>
      <c r="L247" s="825">
        <v>329.64</v>
      </c>
      <c r="M247" s="825">
        <v>329.64</v>
      </c>
      <c r="N247" s="822">
        <v>1</v>
      </c>
      <c r="O247" s="826">
        <v>0.5</v>
      </c>
      <c r="P247" s="825">
        <v>329.64</v>
      </c>
      <c r="Q247" s="827">
        <v>1</v>
      </c>
      <c r="R247" s="822">
        <v>1</v>
      </c>
      <c r="S247" s="827">
        <v>1</v>
      </c>
      <c r="T247" s="826">
        <v>0.5</v>
      </c>
      <c r="U247" s="828">
        <v>1</v>
      </c>
    </row>
    <row r="248" spans="1:21" ht="14.45" customHeight="1" x14ac:dyDescent="0.2">
      <c r="A248" s="821">
        <v>50</v>
      </c>
      <c r="B248" s="822" t="s">
        <v>1684</v>
      </c>
      <c r="C248" s="822" t="s">
        <v>1690</v>
      </c>
      <c r="D248" s="823" t="s">
        <v>2577</v>
      </c>
      <c r="E248" s="824" t="s">
        <v>1704</v>
      </c>
      <c r="F248" s="822" t="s">
        <v>1685</v>
      </c>
      <c r="G248" s="822" t="s">
        <v>1789</v>
      </c>
      <c r="H248" s="822" t="s">
        <v>634</v>
      </c>
      <c r="I248" s="822" t="s">
        <v>1790</v>
      </c>
      <c r="J248" s="822" t="s">
        <v>1791</v>
      </c>
      <c r="K248" s="822" t="s">
        <v>1792</v>
      </c>
      <c r="L248" s="825">
        <v>118.65</v>
      </c>
      <c r="M248" s="825">
        <v>118.65</v>
      </c>
      <c r="N248" s="822">
        <v>1</v>
      </c>
      <c r="O248" s="826">
        <v>0.5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50</v>
      </c>
      <c r="B249" s="822" t="s">
        <v>1684</v>
      </c>
      <c r="C249" s="822" t="s">
        <v>1690</v>
      </c>
      <c r="D249" s="823" t="s">
        <v>2577</v>
      </c>
      <c r="E249" s="824" t="s">
        <v>1704</v>
      </c>
      <c r="F249" s="822" t="s">
        <v>1685</v>
      </c>
      <c r="G249" s="822" t="s">
        <v>2204</v>
      </c>
      <c r="H249" s="822" t="s">
        <v>329</v>
      </c>
      <c r="I249" s="822" t="s">
        <v>2205</v>
      </c>
      <c r="J249" s="822" t="s">
        <v>2206</v>
      </c>
      <c r="K249" s="822" t="s">
        <v>2207</v>
      </c>
      <c r="L249" s="825">
        <v>0</v>
      </c>
      <c r="M249" s="825">
        <v>0</v>
      </c>
      <c r="N249" s="822">
        <v>4</v>
      </c>
      <c r="O249" s="826">
        <v>1.5</v>
      </c>
      <c r="P249" s="825">
        <v>0</v>
      </c>
      <c r="Q249" s="827"/>
      <c r="R249" s="822">
        <v>2</v>
      </c>
      <c r="S249" s="827">
        <v>0.5</v>
      </c>
      <c r="T249" s="826">
        <v>0.5</v>
      </c>
      <c r="U249" s="828">
        <v>0.33333333333333331</v>
      </c>
    </row>
    <row r="250" spans="1:21" ht="14.45" customHeight="1" x14ac:dyDescent="0.2">
      <c r="A250" s="821">
        <v>50</v>
      </c>
      <c r="B250" s="822" t="s">
        <v>1684</v>
      </c>
      <c r="C250" s="822" t="s">
        <v>1690</v>
      </c>
      <c r="D250" s="823" t="s">
        <v>2577</v>
      </c>
      <c r="E250" s="824" t="s">
        <v>1704</v>
      </c>
      <c r="F250" s="822" t="s">
        <v>1685</v>
      </c>
      <c r="G250" s="822" t="s">
        <v>1986</v>
      </c>
      <c r="H250" s="822" t="s">
        <v>634</v>
      </c>
      <c r="I250" s="822" t="s">
        <v>1987</v>
      </c>
      <c r="J250" s="822" t="s">
        <v>1988</v>
      </c>
      <c r="K250" s="822" t="s">
        <v>1989</v>
      </c>
      <c r="L250" s="825">
        <v>86.41</v>
      </c>
      <c r="M250" s="825">
        <v>259.23</v>
      </c>
      <c r="N250" s="822">
        <v>3</v>
      </c>
      <c r="O250" s="826">
        <v>1</v>
      </c>
      <c r="P250" s="825">
        <v>259.23</v>
      </c>
      <c r="Q250" s="827">
        <v>1</v>
      </c>
      <c r="R250" s="822">
        <v>3</v>
      </c>
      <c r="S250" s="827">
        <v>1</v>
      </c>
      <c r="T250" s="826">
        <v>1</v>
      </c>
      <c r="U250" s="828">
        <v>1</v>
      </c>
    </row>
    <row r="251" spans="1:21" ht="14.45" customHeight="1" x14ac:dyDescent="0.2">
      <c r="A251" s="821">
        <v>50</v>
      </c>
      <c r="B251" s="822" t="s">
        <v>1684</v>
      </c>
      <c r="C251" s="822" t="s">
        <v>1690</v>
      </c>
      <c r="D251" s="823" t="s">
        <v>2577</v>
      </c>
      <c r="E251" s="824" t="s">
        <v>1704</v>
      </c>
      <c r="F251" s="822" t="s">
        <v>1685</v>
      </c>
      <c r="G251" s="822" t="s">
        <v>1798</v>
      </c>
      <c r="H251" s="822" t="s">
        <v>634</v>
      </c>
      <c r="I251" s="822" t="s">
        <v>2208</v>
      </c>
      <c r="J251" s="822" t="s">
        <v>2209</v>
      </c>
      <c r="K251" s="822" t="s">
        <v>2210</v>
      </c>
      <c r="L251" s="825">
        <v>234.07</v>
      </c>
      <c r="M251" s="825">
        <v>1638.4899999999998</v>
      </c>
      <c r="N251" s="822">
        <v>7</v>
      </c>
      <c r="O251" s="826">
        <v>5</v>
      </c>
      <c r="P251" s="825">
        <v>234.07</v>
      </c>
      <c r="Q251" s="827">
        <v>0.14285714285714288</v>
      </c>
      <c r="R251" s="822">
        <v>1</v>
      </c>
      <c r="S251" s="827">
        <v>0.14285714285714285</v>
      </c>
      <c r="T251" s="826">
        <v>0.5</v>
      </c>
      <c r="U251" s="828">
        <v>0.1</v>
      </c>
    </row>
    <row r="252" spans="1:21" ht="14.45" customHeight="1" x14ac:dyDescent="0.2">
      <c r="A252" s="821">
        <v>50</v>
      </c>
      <c r="B252" s="822" t="s">
        <v>1684</v>
      </c>
      <c r="C252" s="822" t="s">
        <v>1690</v>
      </c>
      <c r="D252" s="823" t="s">
        <v>2577</v>
      </c>
      <c r="E252" s="824" t="s">
        <v>1704</v>
      </c>
      <c r="F252" s="822" t="s">
        <v>1685</v>
      </c>
      <c r="G252" s="822" t="s">
        <v>1798</v>
      </c>
      <c r="H252" s="822" t="s">
        <v>634</v>
      </c>
      <c r="I252" s="822" t="s">
        <v>2211</v>
      </c>
      <c r="J252" s="822" t="s">
        <v>1800</v>
      </c>
      <c r="K252" s="822" t="s">
        <v>2212</v>
      </c>
      <c r="L252" s="825">
        <v>38.04</v>
      </c>
      <c r="M252" s="825">
        <v>38.04</v>
      </c>
      <c r="N252" s="822">
        <v>1</v>
      </c>
      <c r="O252" s="826">
        <v>0.5</v>
      </c>
      <c r="P252" s="825">
        <v>38.04</v>
      </c>
      <c r="Q252" s="827">
        <v>1</v>
      </c>
      <c r="R252" s="822">
        <v>1</v>
      </c>
      <c r="S252" s="827">
        <v>1</v>
      </c>
      <c r="T252" s="826">
        <v>0.5</v>
      </c>
      <c r="U252" s="828">
        <v>1</v>
      </c>
    </row>
    <row r="253" spans="1:21" ht="14.45" customHeight="1" x14ac:dyDescent="0.2">
      <c r="A253" s="821">
        <v>50</v>
      </c>
      <c r="B253" s="822" t="s">
        <v>1684</v>
      </c>
      <c r="C253" s="822" t="s">
        <v>1690</v>
      </c>
      <c r="D253" s="823" t="s">
        <v>2577</v>
      </c>
      <c r="E253" s="824" t="s">
        <v>1704</v>
      </c>
      <c r="F253" s="822" t="s">
        <v>1685</v>
      </c>
      <c r="G253" s="822" t="s">
        <v>1798</v>
      </c>
      <c r="H253" s="822" t="s">
        <v>634</v>
      </c>
      <c r="I253" s="822" t="s">
        <v>1802</v>
      </c>
      <c r="J253" s="822" t="s">
        <v>1800</v>
      </c>
      <c r="K253" s="822" t="s">
        <v>1803</v>
      </c>
      <c r="L253" s="825">
        <v>58.52</v>
      </c>
      <c r="M253" s="825">
        <v>58.52</v>
      </c>
      <c r="N253" s="822">
        <v>1</v>
      </c>
      <c r="O253" s="826">
        <v>1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50</v>
      </c>
      <c r="B254" s="822" t="s">
        <v>1684</v>
      </c>
      <c r="C254" s="822" t="s">
        <v>1690</v>
      </c>
      <c r="D254" s="823" t="s">
        <v>2577</v>
      </c>
      <c r="E254" s="824" t="s">
        <v>1704</v>
      </c>
      <c r="F254" s="822" t="s">
        <v>1685</v>
      </c>
      <c r="G254" s="822" t="s">
        <v>1798</v>
      </c>
      <c r="H254" s="822" t="s">
        <v>634</v>
      </c>
      <c r="I254" s="822" t="s">
        <v>2213</v>
      </c>
      <c r="J254" s="822" t="s">
        <v>2209</v>
      </c>
      <c r="K254" s="822" t="s">
        <v>2214</v>
      </c>
      <c r="L254" s="825">
        <v>70.23</v>
      </c>
      <c r="M254" s="825">
        <v>140.46</v>
      </c>
      <c r="N254" s="822">
        <v>2</v>
      </c>
      <c r="O254" s="826">
        <v>0.5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50</v>
      </c>
      <c r="B255" s="822" t="s">
        <v>1684</v>
      </c>
      <c r="C255" s="822" t="s">
        <v>1690</v>
      </c>
      <c r="D255" s="823" t="s">
        <v>2577</v>
      </c>
      <c r="E255" s="824" t="s">
        <v>1704</v>
      </c>
      <c r="F255" s="822" t="s">
        <v>1685</v>
      </c>
      <c r="G255" s="822" t="s">
        <v>1798</v>
      </c>
      <c r="H255" s="822" t="s">
        <v>329</v>
      </c>
      <c r="I255" s="822" t="s">
        <v>2215</v>
      </c>
      <c r="J255" s="822" t="s">
        <v>2216</v>
      </c>
      <c r="K255" s="822" t="s">
        <v>2217</v>
      </c>
      <c r="L255" s="825">
        <v>27.49</v>
      </c>
      <c r="M255" s="825">
        <v>109.96</v>
      </c>
      <c r="N255" s="822">
        <v>4</v>
      </c>
      <c r="O255" s="826">
        <v>1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50</v>
      </c>
      <c r="B256" s="822" t="s">
        <v>1684</v>
      </c>
      <c r="C256" s="822" t="s">
        <v>1690</v>
      </c>
      <c r="D256" s="823" t="s">
        <v>2577</v>
      </c>
      <c r="E256" s="824" t="s">
        <v>1704</v>
      </c>
      <c r="F256" s="822" t="s">
        <v>1685</v>
      </c>
      <c r="G256" s="822" t="s">
        <v>2218</v>
      </c>
      <c r="H256" s="822" t="s">
        <v>329</v>
      </c>
      <c r="I256" s="822" t="s">
        <v>2219</v>
      </c>
      <c r="J256" s="822" t="s">
        <v>2220</v>
      </c>
      <c r="K256" s="822" t="s">
        <v>2221</v>
      </c>
      <c r="L256" s="825">
        <v>229.64</v>
      </c>
      <c r="M256" s="825">
        <v>229.64</v>
      </c>
      <c r="N256" s="822">
        <v>1</v>
      </c>
      <c r="O256" s="826">
        <v>0.5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50</v>
      </c>
      <c r="B257" s="822" t="s">
        <v>1684</v>
      </c>
      <c r="C257" s="822" t="s">
        <v>1690</v>
      </c>
      <c r="D257" s="823" t="s">
        <v>2577</v>
      </c>
      <c r="E257" s="824" t="s">
        <v>1704</v>
      </c>
      <c r="F257" s="822" t="s">
        <v>1685</v>
      </c>
      <c r="G257" s="822" t="s">
        <v>1930</v>
      </c>
      <c r="H257" s="822" t="s">
        <v>634</v>
      </c>
      <c r="I257" s="822" t="s">
        <v>1435</v>
      </c>
      <c r="J257" s="822" t="s">
        <v>772</v>
      </c>
      <c r="K257" s="822" t="s">
        <v>1436</v>
      </c>
      <c r="L257" s="825">
        <v>368.16</v>
      </c>
      <c r="M257" s="825">
        <v>1104.48</v>
      </c>
      <c r="N257" s="822">
        <v>3</v>
      </c>
      <c r="O257" s="826">
        <v>1</v>
      </c>
      <c r="P257" s="825">
        <v>1104.48</v>
      </c>
      <c r="Q257" s="827">
        <v>1</v>
      </c>
      <c r="R257" s="822">
        <v>3</v>
      </c>
      <c r="S257" s="827">
        <v>1</v>
      </c>
      <c r="T257" s="826">
        <v>1</v>
      </c>
      <c r="U257" s="828">
        <v>1</v>
      </c>
    </row>
    <row r="258" spans="1:21" ht="14.45" customHeight="1" x14ac:dyDescent="0.2">
      <c r="A258" s="821">
        <v>50</v>
      </c>
      <c r="B258" s="822" t="s">
        <v>1684</v>
      </c>
      <c r="C258" s="822" t="s">
        <v>1690</v>
      </c>
      <c r="D258" s="823" t="s">
        <v>2577</v>
      </c>
      <c r="E258" s="824" t="s">
        <v>1704</v>
      </c>
      <c r="F258" s="822" t="s">
        <v>1685</v>
      </c>
      <c r="G258" s="822" t="s">
        <v>1930</v>
      </c>
      <c r="H258" s="822" t="s">
        <v>634</v>
      </c>
      <c r="I258" s="822" t="s">
        <v>1431</v>
      </c>
      <c r="J258" s="822" t="s">
        <v>778</v>
      </c>
      <c r="K258" s="822" t="s">
        <v>1432</v>
      </c>
      <c r="L258" s="825">
        <v>1847.49</v>
      </c>
      <c r="M258" s="825">
        <v>1847.49</v>
      </c>
      <c r="N258" s="822">
        <v>1</v>
      </c>
      <c r="O258" s="826">
        <v>0.5</v>
      </c>
      <c r="P258" s="825">
        <v>1847.49</v>
      </c>
      <c r="Q258" s="827">
        <v>1</v>
      </c>
      <c r="R258" s="822">
        <v>1</v>
      </c>
      <c r="S258" s="827">
        <v>1</v>
      </c>
      <c r="T258" s="826">
        <v>0.5</v>
      </c>
      <c r="U258" s="828">
        <v>1</v>
      </c>
    </row>
    <row r="259" spans="1:21" ht="14.45" customHeight="1" x14ac:dyDescent="0.2">
      <c r="A259" s="821">
        <v>50</v>
      </c>
      <c r="B259" s="822" t="s">
        <v>1684</v>
      </c>
      <c r="C259" s="822" t="s">
        <v>1690</v>
      </c>
      <c r="D259" s="823" t="s">
        <v>2577</v>
      </c>
      <c r="E259" s="824" t="s">
        <v>1704</v>
      </c>
      <c r="F259" s="822" t="s">
        <v>1685</v>
      </c>
      <c r="G259" s="822" t="s">
        <v>2222</v>
      </c>
      <c r="H259" s="822" t="s">
        <v>329</v>
      </c>
      <c r="I259" s="822" t="s">
        <v>2223</v>
      </c>
      <c r="J259" s="822" t="s">
        <v>2224</v>
      </c>
      <c r="K259" s="822" t="s">
        <v>1801</v>
      </c>
      <c r="L259" s="825">
        <v>88.07</v>
      </c>
      <c r="M259" s="825">
        <v>176.14</v>
      </c>
      <c r="N259" s="822">
        <v>2</v>
      </c>
      <c r="O259" s="826">
        <v>0.5</v>
      </c>
      <c r="P259" s="825">
        <v>176.14</v>
      </c>
      <c r="Q259" s="827">
        <v>1</v>
      </c>
      <c r="R259" s="822">
        <v>2</v>
      </c>
      <c r="S259" s="827">
        <v>1</v>
      </c>
      <c r="T259" s="826">
        <v>0.5</v>
      </c>
      <c r="U259" s="828">
        <v>1</v>
      </c>
    </row>
    <row r="260" spans="1:21" ht="14.45" customHeight="1" x14ac:dyDescent="0.2">
      <c r="A260" s="821">
        <v>50</v>
      </c>
      <c r="B260" s="822" t="s">
        <v>1684</v>
      </c>
      <c r="C260" s="822" t="s">
        <v>1690</v>
      </c>
      <c r="D260" s="823" t="s">
        <v>2577</v>
      </c>
      <c r="E260" s="824" t="s">
        <v>1704</v>
      </c>
      <c r="F260" s="822" t="s">
        <v>1685</v>
      </c>
      <c r="G260" s="822" t="s">
        <v>2222</v>
      </c>
      <c r="H260" s="822" t="s">
        <v>329</v>
      </c>
      <c r="I260" s="822" t="s">
        <v>2225</v>
      </c>
      <c r="J260" s="822" t="s">
        <v>2224</v>
      </c>
      <c r="K260" s="822" t="s">
        <v>2134</v>
      </c>
      <c r="L260" s="825">
        <v>44.04</v>
      </c>
      <c r="M260" s="825">
        <v>352.32</v>
      </c>
      <c r="N260" s="822">
        <v>8</v>
      </c>
      <c r="O260" s="826">
        <v>0.5</v>
      </c>
      <c r="P260" s="825"/>
      <c r="Q260" s="827">
        <v>0</v>
      </c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50</v>
      </c>
      <c r="B261" s="822" t="s">
        <v>1684</v>
      </c>
      <c r="C261" s="822" t="s">
        <v>1690</v>
      </c>
      <c r="D261" s="823" t="s">
        <v>2577</v>
      </c>
      <c r="E261" s="824" t="s">
        <v>1704</v>
      </c>
      <c r="F261" s="822" t="s">
        <v>1685</v>
      </c>
      <c r="G261" s="822" t="s">
        <v>2226</v>
      </c>
      <c r="H261" s="822" t="s">
        <v>329</v>
      </c>
      <c r="I261" s="822" t="s">
        <v>2227</v>
      </c>
      <c r="J261" s="822" t="s">
        <v>1046</v>
      </c>
      <c r="K261" s="822" t="s">
        <v>2228</v>
      </c>
      <c r="L261" s="825">
        <v>35.25</v>
      </c>
      <c r="M261" s="825">
        <v>176.25</v>
      </c>
      <c r="N261" s="822">
        <v>5</v>
      </c>
      <c r="O261" s="826">
        <v>1.5</v>
      </c>
      <c r="P261" s="825">
        <v>176.25</v>
      </c>
      <c r="Q261" s="827">
        <v>1</v>
      </c>
      <c r="R261" s="822">
        <v>5</v>
      </c>
      <c r="S261" s="827">
        <v>1</v>
      </c>
      <c r="T261" s="826">
        <v>1.5</v>
      </c>
      <c r="U261" s="828">
        <v>1</v>
      </c>
    </row>
    <row r="262" spans="1:21" ht="14.45" customHeight="1" x14ac:dyDescent="0.2">
      <c r="A262" s="821">
        <v>50</v>
      </c>
      <c r="B262" s="822" t="s">
        <v>1684</v>
      </c>
      <c r="C262" s="822" t="s">
        <v>1690</v>
      </c>
      <c r="D262" s="823" t="s">
        <v>2577</v>
      </c>
      <c r="E262" s="824" t="s">
        <v>1704</v>
      </c>
      <c r="F262" s="822" t="s">
        <v>1685</v>
      </c>
      <c r="G262" s="822" t="s">
        <v>2226</v>
      </c>
      <c r="H262" s="822" t="s">
        <v>329</v>
      </c>
      <c r="I262" s="822" t="s">
        <v>2229</v>
      </c>
      <c r="J262" s="822" t="s">
        <v>1151</v>
      </c>
      <c r="K262" s="822" t="s">
        <v>2230</v>
      </c>
      <c r="L262" s="825">
        <v>35.25</v>
      </c>
      <c r="M262" s="825">
        <v>70.5</v>
      </c>
      <c r="N262" s="822">
        <v>2</v>
      </c>
      <c r="O262" s="826">
        <v>0.5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50</v>
      </c>
      <c r="B263" s="822" t="s">
        <v>1684</v>
      </c>
      <c r="C263" s="822" t="s">
        <v>1690</v>
      </c>
      <c r="D263" s="823" t="s">
        <v>2577</v>
      </c>
      <c r="E263" s="824" t="s">
        <v>1704</v>
      </c>
      <c r="F263" s="822" t="s">
        <v>1685</v>
      </c>
      <c r="G263" s="822" t="s">
        <v>2231</v>
      </c>
      <c r="H263" s="822" t="s">
        <v>329</v>
      </c>
      <c r="I263" s="822" t="s">
        <v>2232</v>
      </c>
      <c r="J263" s="822" t="s">
        <v>2233</v>
      </c>
      <c r="K263" s="822" t="s">
        <v>2234</v>
      </c>
      <c r="L263" s="825">
        <v>87.98</v>
      </c>
      <c r="M263" s="825">
        <v>87.98</v>
      </c>
      <c r="N263" s="822">
        <v>1</v>
      </c>
      <c r="O263" s="826">
        <v>0.5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50</v>
      </c>
      <c r="B264" s="822" t="s">
        <v>1684</v>
      </c>
      <c r="C264" s="822" t="s">
        <v>1690</v>
      </c>
      <c r="D264" s="823" t="s">
        <v>2577</v>
      </c>
      <c r="E264" s="824" t="s">
        <v>1704</v>
      </c>
      <c r="F264" s="822" t="s">
        <v>1685</v>
      </c>
      <c r="G264" s="822" t="s">
        <v>2235</v>
      </c>
      <c r="H264" s="822" t="s">
        <v>329</v>
      </c>
      <c r="I264" s="822" t="s">
        <v>2236</v>
      </c>
      <c r="J264" s="822" t="s">
        <v>2237</v>
      </c>
      <c r="K264" s="822" t="s">
        <v>2238</v>
      </c>
      <c r="L264" s="825">
        <v>0</v>
      </c>
      <c r="M264" s="825">
        <v>0</v>
      </c>
      <c r="N264" s="822">
        <v>1</v>
      </c>
      <c r="O264" s="826">
        <v>0.5</v>
      </c>
      <c r="P264" s="825"/>
      <c r="Q264" s="827"/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50</v>
      </c>
      <c r="B265" s="822" t="s">
        <v>1684</v>
      </c>
      <c r="C265" s="822" t="s">
        <v>1690</v>
      </c>
      <c r="D265" s="823" t="s">
        <v>2577</v>
      </c>
      <c r="E265" s="824" t="s">
        <v>1704</v>
      </c>
      <c r="F265" s="822" t="s">
        <v>1685</v>
      </c>
      <c r="G265" s="822" t="s">
        <v>1714</v>
      </c>
      <c r="H265" s="822" t="s">
        <v>329</v>
      </c>
      <c r="I265" s="822" t="s">
        <v>1715</v>
      </c>
      <c r="J265" s="822" t="s">
        <v>702</v>
      </c>
      <c r="K265" s="822" t="s">
        <v>1716</v>
      </c>
      <c r="L265" s="825">
        <v>27.37</v>
      </c>
      <c r="M265" s="825">
        <v>82.11</v>
      </c>
      <c r="N265" s="822">
        <v>3</v>
      </c>
      <c r="O265" s="826">
        <v>1.5</v>
      </c>
      <c r="P265" s="825">
        <v>82.11</v>
      </c>
      <c r="Q265" s="827">
        <v>1</v>
      </c>
      <c r="R265" s="822">
        <v>3</v>
      </c>
      <c r="S265" s="827">
        <v>1</v>
      </c>
      <c r="T265" s="826">
        <v>1.5</v>
      </c>
      <c r="U265" s="828">
        <v>1</v>
      </c>
    </row>
    <row r="266" spans="1:21" ht="14.45" customHeight="1" x14ac:dyDescent="0.2">
      <c r="A266" s="821">
        <v>50</v>
      </c>
      <c r="B266" s="822" t="s">
        <v>1684</v>
      </c>
      <c r="C266" s="822" t="s">
        <v>1690</v>
      </c>
      <c r="D266" s="823" t="s">
        <v>2577</v>
      </c>
      <c r="E266" s="824" t="s">
        <v>1704</v>
      </c>
      <c r="F266" s="822" t="s">
        <v>1685</v>
      </c>
      <c r="G266" s="822" t="s">
        <v>1714</v>
      </c>
      <c r="H266" s="822" t="s">
        <v>634</v>
      </c>
      <c r="I266" s="822" t="s">
        <v>1418</v>
      </c>
      <c r="J266" s="822" t="s">
        <v>702</v>
      </c>
      <c r="K266" s="822" t="s">
        <v>1419</v>
      </c>
      <c r="L266" s="825">
        <v>48.89</v>
      </c>
      <c r="M266" s="825">
        <v>244.45</v>
      </c>
      <c r="N266" s="822">
        <v>5</v>
      </c>
      <c r="O266" s="826">
        <v>3.5</v>
      </c>
      <c r="P266" s="825">
        <v>244.45</v>
      </c>
      <c r="Q266" s="827">
        <v>1</v>
      </c>
      <c r="R266" s="822">
        <v>5</v>
      </c>
      <c r="S266" s="827">
        <v>1</v>
      </c>
      <c r="T266" s="826">
        <v>3.5</v>
      </c>
      <c r="U266" s="828">
        <v>1</v>
      </c>
    </row>
    <row r="267" spans="1:21" ht="14.45" customHeight="1" x14ac:dyDescent="0.2">
      <c r="A267" s="821">
        <v>50</v>
      </c>
      <c r="B267" s="822" t="s">
        <v>1684</v>
      </c>
      <c r="C267" s="822" t="s">
        <v>1690</v>
      </c>
      <c r="D267" s="823" t="s">
        <v>2577</v>
      </c>
      <c r="E267" s="824" t="s">
        <v>1704</v>
      </c>
      <c r="F267" s="822" t="s">
        <v>1685</v>
      </c>
      <c r="G267" s="822" t="s">
        <v>1714</v>
      </c>
      <c r="H267" s="822" t="s">
        <v>329</v>
      </c>
      <c r="I267" s="822" t="s">
        <v>1808</v>
      </c>
      <c r="J267" s="822" t="s">
        <v>702</v>
      </c>
      <c r="K267" s="822" t="s">
        <v>703</v>
      </c>
      <c r="L267" s="825">
        <v>97.76</v>
      </c>
      <c r="M267" s="825">
        <v>879.84000000000015</v>
      </c>
      <c r="N267" s="822">
        <v>9</v>
      </c>
      <c r="O267" s="826">
        <v>6.5</v>
      </c>
      <c r="P267" s="825">
        <v>293.28000000000003</v>
      </c>
      <c r="Q267" s="827">
        <v>0.33333333333333331</v>
      </c>
      <c r="R267" s="822">
        <v>3</v>
      </c>
      <c r="S267" s="827">
        <v>0.33333333333333331</v>
      </c>
      <c r="T267" s="826">
        <v>2</v>
      </c>
      <c r="U267" s="828">
        <v>0.30769230769230771</v>
      </c>
    </row>
    <row r="268" spans="1:21" ht="14.45" customHeight="1" x14ac:dyDescent="0.2">
      <c r="A268" s="821">
        <v>50</v>
      </c>
      <c r="B268" s="822" t="s">
        <v>1684</v>
      </c>
      <c r="C268" s="822" t="s">
        <v>1690</v>
      </c>
      <c r="D268" s="823" t="s">
        <v>2577</v>
      </c>
      <c r="E268" s="824" t="s">
        <v>1704</v>
      </c>
      <c r="F268" s="822" t="s">
        <v>1685</v>
      </c>
      <c r="G268" s="822" t="s">
        <v>2239</v>
      </c>
      <c r="H268" s="822" t="s">
        <v>329</v>
      </c>
      <c r="I268" s="822" t="s">
        <v>2240</v>
      </c>
      <c r="J268" s="822" t="s">
        <v>2241</v>
      </c>
      <c r="K268" s="822" t="s">
        <v>2242</v>
      </c>
      <c r="L268" s="825">
        <v>173.31</v>
      </c>
      <c r="M268" s="825">
        <v>346.62</v>
      </c>
      <c r="N268" s="822">
        <v>2</v>
      </c>
      <c r="O268" s="826">
        <v>0.5</v>
      </c>
      <c r="P268" s="825">
        <v>346.62</v>
      </c>
      <c r="Q268" s="827">
        <v>1</v>
      </c>
      <c r="R268" s="822">
        <v>2</v>
      </c>
      <c r="S268" s="827">
        <v>1</v>
      </c>
      <c r="T268" s="826">
        <v>0.5</v>
      </c>
      <c r="U268" s="828">
        <v>1</v>
      </c>
    </row>
    <row r="269" spans="1:21" ht="14.45" customHeight="1" x14ac:dyDescent="0.2">
      <c r="A269" s="821">
        <v>50</v>
      </c>
      <c r="B269" s="822" t="s">
        <v>1684</v>
      </c>
      <c r="C269" s="822" t="s">
        <v>1690</v>
      </c>
      <c r="D269" s="823" t="s">
        <v>2577</v>
      </c>
      <c r="E269" s="824" t="s">
        <v>1704</v>
      </c>
      <c r="F269" s="822" t="s">
        <v>1685</v>
      </c>
      <c r="G269" s="822" t="s">
        <v>1809</v>
      </c>
      <c r="H269" s="822" t="s">
        <v>634</v>
      </c>
      <c r="I269" s="822" t="s">
        <v>1810</v>
      </c>
      <c r="J269" s="822" t="s">
        <v>914</v>
      </c>
      <c r="K269" s="822" t="s">
        <v>678</v>
      </c>
      <c r="L269" s="825">
        <v>34.47</v>
      </c>
      <c r="M269" s="825">
        <v>68.94</v>
      </c>
      <c r="N269" s="822">
        <v>2</v>
      </c>
      <c r="O269" s="826">
        <v>1</v>
      </c>
      <c r="P269" s="825"/>
      <c r="Q269" s="827">
        <v>0</v>
      </c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50</v>
      </c>
      <c r="B270" s="822" t="s">
        <v>1684</v>
      </c>
      <c r="C270" s="822" t="s">
        <v>1690</v>
      </c>
      <c r="D270" s="823" t="s">
        <v>2577</v>
      </c>
      <c r="E270" s="824" t="s">
        <v>1704</v>
      </c>
      <c r="F270" s="822" t="s">
        <v>1685</v>
      </c>
      <c r="G270" s="822" t="s">
        <v>1809</v>
      </c>
      <c r="H270" s="822" t="s">
        <v>634</v>
      </c>
      <c r="I270" s="822" t="s">
        <v>1481</v>
      </c>
      <c r="J270" s="822" t="s">
        <v>914</v>
      </c>
      <c r="K270" s="822" t="s">
        <v>1482</v>
      </c>
      <c r="L270" s="825">
        <v>103.4</v>
      </c>
      <c r="M270" s="825">
        <v>206.8</v>
      </c>
      <c r="N270" s="822">
        <v>2</v>
      </c>
      <c r="O270" s="826">
        <v>1.5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50</v>
      </c>
      <c r="B271" s="822" t="s">
        <v>1684</v>
      </c>
      <c r="C271" s="822" t="s">
        <v>1690</v>
      </c>
      <c r="D271" s="823" t="s">
        <v>2577</v>
      </c>
      <c r="E271" s="824" t="s">
        <v>1704</v>
      </c>
      <c r="F271" s="822" t="s">
        <v>1685</v>
      </c>
      <c r="G271" s="822" t="s">
        <v>1809</v>
      </c>
      <c r="H271" s="822" t="s">
        <v>634</v>
      </c>
      <c r="I271" s="822" t="s">
        <v>1483</v>
      </c>
      <c r="J271" s="822" t="s">
        <v>916</v>
      </c>
      <c r="K271" s="822" t="s">
        <v>1484</v>
      </c>
      <c r="L271" s="825">
        <v>206.78</v>
      </c>
      <c r="M271" s="825">
        <v>206.78</v>
      </c>
      <c r="N271" s="822">
        <v>1</v>
      </c>
      <c r="O271" s="826">
        <v>0.5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50</v>
      </c>
      <c r="B272" s="822" t="s">
        <v>1684</v>
      </c>
      <c r="C272" s="822" t="s">
        <v>1690</v>
      </c>
      <c r="D272" s="823" t="s">
        <v>2577</v>
      </c>
      <c r="E272" s="824" t="s">
        <v>1704</v>
      </c>
      <c r="F272" s="822" t="s">
        <v>1685</v>
      </c>
      <c r="G272" s="822" t="s">
        <v>1809</v>
      </c>
      <c r="H272" s="822" t="s">
        <v>329</v>
      </c>
      <c r="I272" s="822" t="s">
        <v>2243</v>
      </c>
      <c r="J272" s="822" t="s">
        <v>2244</v>
      </c>
      <c r="K272" s="822" t="s">
        <v>2245</v>
      </c>
      <c r="L272" s="825">
        <v>206.78</v>
      </c>
      <c r="M272" s="825">
        <v>206.78</v>
      </c>
      <c r="N272" s="822">
        <v>1</v>
      </c>
      <c r="O272" s="826">
        <v>0.5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50</v>
      </c>
      <c r="B273" s="822" t="s">
        <v>1684</v>
      </c>
      <c r="C273" s="822" t="s">
        <v>1690</v>
      </c>
      <c r="D273" s="823" t="s">
        <v>2577</v>
      </c>
      <c r="E273" s="824" t="s">
        <v>1704</v>
      </c>
      <c r="F273" s="822" t="s">
        <v>1685</v>
      </c>
      <c r="G273" s="822" t="s">
        <v>1809</v>
      </c>
      <c r="H273" s="822" t="s">
        <v>329</v>
      </c>
      <c r="I273" s="822" t="s">
        <v>2246</v>
      </c>
      <c r="J273" s="822" t="s">
        <v>2247</v>
      </c>
      <c r="K273" s="822" t="s">
        <v>2248</v>
      </c>
      <c r="L273" s="825">
        <v>68.930000000000007</v>
      </c>
      <c r="M273" s="825">
        <v>206.79000000000002</v>
      </c>
      <c r="N273" s="822">
        <v>3</v>
      </c>
      <c r="O273" s="826">
        <v>1</v>
      </c>
      <c r="P273" s="825">
        <v>206.79000000000002</v>
      </c>
      <c r="Q273" s="827">
        <v>1</v>
      </c>
      <c r="R273" s="822">
        <v>3</v>
      </c>
      <c r="S273" s="827">
        <v>1</v>
      </c>
      <c r="T273" s="826">
        <v>1</v>
      </c>
      <c r="U273" s="828">
        <v>1</v>
      </c>
    </row>
    <row r="274" spans="1:21" ht="14.45" customHeight="1" x14ac:dyDescent="0.2">
      <c r="A274" s="821">
        <v>50</v>
      </c>
      <c r="B274" s="822" t="s">
        <v>1684</v>
      </c>
      <c r="C274" s="822" t="s">
        <v>1690</v>
      </c>
      <c r="D274" s="823" t="s">
        <v>2577</v>
      </c>
      <c r="E274" s="824" t="s">
        <v>1704</v>
      </c>
      <c r="F274" s="822" t="s">
        <v>1685</v>
      </c>
      <c r="G274" s="822" t="s">
        <v>1811</v>
      </c>
      <c r="H274" s="822" t="s">
        <v>634</v>
      </c>
      <c r="I274" s="822" t="s">
        <v>2249</v>
      </c>
      <c r="J274" s="822" t="s">
        <v>1813</v>
      </c>
      <c r="K274" s="822" t="s">
        <v>2250</v>
      </c>
      <c r="L274" s="825">
        <v>614.48</v>
      </c>
      <c r="M274" s="825">
        <v>1228.96</v>
      </c>
      <c r="N274" s="822">
        <v>2</v>
      </c>
      <c r="O274" s="826">
        <v>1.5</v>
      </c>
      <c r="P274" s="825">
        <v>1228.96</v>
      </c>
      <c r="Q274" s="827">
        <v>1</v>
      </c>
      <c r="R274" s="822">
        <v>2</v>
      </c>
      <c r="S274" s="827">
        <v>1</v>
      </c>
      <c r="T274" s="826">
        <v>1.5</v>
      </c>
      <c r="U274" s="828">
        <v>1</v>
      </c>
    </row>
    <row r="275" spans="1:21" ht="14.45" customHeight="1" x14ac:dyDescent="0.2">
      <c r="A275" s="821">
        <v>50</v>
      </c>
      <c r="B275" s="822" t="s">
        <v>1684</v>
      </c>
      <c r="C275" s="822" t="s">
        <v>1690</v>
      </c>
      <c r="D275" s="823" t="s">
        <v>2577</v>
      </c>
      <c r="E275" s="824" t="s">
        <v>1704</v>
      </c>
      <c r="F275" s="822" t="s">
        <v>1685</v>
      </c>
      <c r="G275" s="822" t="s">
        <v>1811</v>
      </c>
      <c r="H275" s="822" t="s">
        <v>634</v>
      </c>
      <c r="I275" s="822" t="s">
        <v>2251</v>
      </c>
      <c r="J275" s="822" t="s">
        <v>1813</v>
      </c>
      <c r="K275" s="822" t="s">
        <v>2252</v>
      </c>
      <c r="L275" s="825">
        <v>819.07</v>
      </c>
      <c r="M275" s="825">
        <v>819.07</v>
      </c>
      <c r="N275" s="822">
        <v>1</v>
      </c>
      <c r="O275" s="826">
        <v>0.5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50</v>
      </c>
      <c r="B276" s="822" t="s">
        <v>1684</v>
      </c>
      <c r="C276" s="822" t="s">
        <v>1690</v>
      </c>
      <c r="D276" s="823" t="s">
        <v>2577</v>
      </c>
      <c r="E276" s="824" t="s">
        <v>1704</v>
      </c>
      <c r="F276" s="822" t="s">
        <v>1685</v>
      </c>
      <c r="G276" s="822" t="s">
        <v>1815</v>
      </c>
      <c r="H276" s="822" t="s">
        <v>329</v>
      </c>
      <c r="I276" s="822" t="s">
        <v>1816</v>
      </c>
      <c r="J276" s="822" t="s">
        <v>1817</v>
      </c>
      <c r="K276" s="822" t="s">
        <v>1818</v>
      </c>
      <c r="L276" s="825">
        <v>218.62</v>
      </c>
      <c r="M276" s="825">
        <v>218.62</v>
      </c>
      <c r="N276" s="822">
        <v>1</v>
      </c>
      <c r="O276" s="826">
        <v>0.5</v>
      </c>
      <c r="P276" s="825">
        <v>218.62</v>
      </c>
      <c r="Q276" s="827">
        <v>1</v>
      </c>
      <c r="R276" s="822">
        <v>1</v>
      </c>
      <c r="S276" s="827">
        <v>1</v>
      </c>
      <c r="T276" s="826">
        <v>0.5</v>
      </c>
      <c r="U276" s="828">
        <v>1</v>
      </c>
    </row>
    <row r="277" spans="1:21" ht="14.45" customHeight="1" x14ac:dyDescent="0.2">
      <c r="A277" s="821">
        <v>50</v>
      </c>
      <c r="B277" s="822" t="s">
        <v>1684</v>
      </c>
      <c r="C277" s="822" t="s">
        <v>1690</v>
      </c>
      <c r="D277" s="823" t="s">
        <v>2577</v>
      </c>
      <c r="E277" s="824" t="s">
        <v>1704</v>
      </c>
      <c r="F277" s="822" t="s">
        <v>1685</v>
      </c>
      <c r="G277" s="822" t="s">
        <v>1815</v>
      </c>
      <c r="H277" s="822" t="s">
        <v>329</v>
      </c>
      <c r="I277" s="822" t="s">
        <v>2253</v>
      </c>
      <c r="J277" s="822" t="s">
        <v>1817</v>
      </c>
      <c r="K277" s="822" t="s">
        <v>2254</v>
      </c>
      <c r="L277" s="825">
        <v>437.23</v>
      </c>
      <c r="M277" s="825">
        <v>437.23</v>
      </c>
      <c r="N277" s="822">
        <v>1</v>
      </c>
      <c r="O277" s="826">
        <v>0.5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50</v>
      </c>
      <c r="B278" s="822" t="s">
        <v>1684</v>
      </c>
      <c r="C278" s="822" t="s">
        <v>1690</v>
      </c>
      <c r="D278" s="823" t="s">
        <v>2577</v>
      </c>
      <c r="E278" s="824" t="s">
        <v>1704</v>
      </c>
      <c r="F278" s="822" t="s">
        <v>1685</v>
      </c>
      <c r="G278" s="822" t="s">
        <v>2255</v>
      </c>
      <c r="H278" s="822" t="s">
        <v>329</v>
      </c>
      <c r="I278" s="822" t="s">
        <v>2256</v>
      </c>
      <c r="J278" s="822" t="s">
        <v>2257</v>
      </c>
      <c r="K278" s="822" t="s">
        <v>1419</v>
      </c>
      <c r="L278" s="825">
        <v>97.76</v>
      </c>
      <c r="M278" s="825">
        <v>293.28000000000003</v>
      </c>
      <c r="N278" s="822">
        <v>3</v>
      </c>
      <c r="O278" s="826">
        <v>2</v>
      </c>
      <c r="P278" s="825">
        <v>97.76</v>
      </c>
      <c r="Q278" s="827">
        <v>0.33333333333333331</v>
      </c>
      <c r="R278" s="822">
        <v>1</v>
      </c>
      <c r="S278" s="827">
        <v>0.33333333333333331</v>
      </c>
      <c r="T278" s="826">
        <v>1</v>
      </c>
      <c r="U278" s="828">
        <v>0.5</v>
      </c>
    </row>
    <row r="279" spans="1:21" ht="14.45" customHeight="1" x14ac:dyDescent="0.2">
      <c r="A279" s="821">
        <v>50</v>
      </c>
      <c r="B279" s="822" t="s">
        <v>1684</v>
      </c>
      <c r="C279" s="822" t="s">
        <v>1690</v>
      </c>
      <c r="D279" s="823" t="s">
        <v>2577</v>
      </c>
      <c r="E279" s="824" t="s">
        <v>1704</v>
      </c>
      <c r="F279" s="822" t="s">
        <v>1685</v>
      </c>
      <c r="G279" s="822" t="s">
        <v>1819</v>
      </c>
      <c r="H279" s="822" t="s">
        <v>634</v>
      </c>
      <c r="I279" s="822" t="s">
        <v>1820</v>
      </c>
      <c r="J279" s="822" t="s">
        <v>1487</v>
      </c>
      <c r="K279" s="822" t="s">
        <v>1807</v>
      </c>
      <c r="L279" s="825">
        <v>229.76</v>
      </c>
      <c r="M279" s="825">
        <v>229.76</v>
      </c>
      <c r="N279" s="822">
        <v>1</v>
      </c>
      <c r="O279" s="826">
        <v>0.5</v>
      </c>
      <c r="P279" s="825"/>
      <c r="Q279" s="827">
        <v>0</v>
      </c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50</v>
      </c>
      <c r="B280" s="822" t="s">
        <v>1684</v>
      </c>
      <c r="C280" s="822" t="s">
        <v>1690</v>
      </c>
      <c r="D280" s="823" t="s">
        <v>2577</v>
      </c>
      <c r="E280" s="824" t="s">
        <v>1704</v>
      </c>
      <c r="F280" s="822" t="s">
        <v>1685</v>
      </c>
      <c r="G280" s="822" t="s">
        <v>1819</v>
      </c>
      <c r="H280" s="822" t="s">
        <v>634</v>
      </c>
      <c r="I280" s="822" t="s">
        <v>1486</v>
      </c>
      <c r="J280" s="822" t="s">
        <v>1487</v>
      </c>
      <c r="K280" s="822" t="s">
        <v>1488</v>
      </c>
      <c r="L280" s="825">
        <v>7.47</v>
      </c>
      <c r="M280" s="825">
        <v>37.35</v>
      </c>
      <c r="N280" s="822">
        <v>5</v>
      </c>
      <c r="O280" s="826">
        <v>0.5</v>
      </c>
      <c r="P280" s="825">
        <v>37.35</v>
      </c>
      <c r="Q280" s="827">
        <v>1</v>
      </c>
      <c r="R280" s="822">
        <v>5</v>
      </c>
      <c r="S280" s="827">
        <v>1</v>
      </c>
      <c r="T280" s="826">
        <v>0.5</v>
      </c>
      <c r="U280" s="828">
        <v>1</v>
      </c>
    </row>
    <row r="281" spans="1:21" ht="14.45" customHeight="1" x14ac:dyDescent="0.2">
      <c r="A281" s="821">
        <v>50</v>
      </c>
      <c r="B281" s="822" t="s">
        <v>1684</v>
      </c>
      <c r="C281" s="822" t="s">
        <v>1690</v>
      </c>
      <c r="D281" s="823" t="s">
        <v>2577</v>
      </c>
      <c r="E281" s="824" t="s">
        <v>1704</v>
      </c>
      <c r="F281" s="822" t="s">
        <v>1685</v>
      </c>
      <c r="G281" s="822" t="s">
        <v>1819</v>
      </c>
      <c r="H281" s="822" t="s">
        <v>634</v>
      </c>
      <c r="I281" s="822" t="s">
        <v>1935</v>
      </c>
      <c r="J281" s="822" t="s">
        <v>1487</v>
      </c>
      <c r="K281" s="822" t="s">
        <v>1936</v>
      </c>
      <c r="L281" s="825">
        <v>11.48</v>
      </c>
      <c r="M281" s="825">
        <v>57.400000000000006</v>
      </c>
      <c r="N281" s="822">
        <v>5</v>
      </c>
      <c r="O281" s="826">
        <v>0.5</v>
      </c>
      <c r="P281" s="825">
        <v>57.400000000000006</v>
      </c>
      <c r="Q281" s="827">
        <v>1</v>
      </c>
      <c r="R281" s="822">
        <v>5</v>
      </c>
      <c r="S281" s="827">
        <v>1</v>
      </c>
      <c r="T281" s="826">
        <v>0.5</v>
      </c>
      <c r="U281" s="828">
        <v>1</v>
      </c>
    </row>
    <row r="282" spans="1:21" ht="14.45" customHeight="1" x14ac:dyDescent="0.2">
      <c r="A282" s="821">
        <v>50</v>
      </c>
      <c r="B282" s="822" t="s">
        <v>1684</v>
      </c>
      <c r="C282" s="822" t="s">
        <v>1690</v>
      </c>
      <c r="D282" s="823" t="s">
        <v>2577</v>
      </c>
      <c r="E282" s="824" t="s">
        <v>1704</v>
      </c>
      <c r="F282" s="822" t="s">
        <v>1685</v>
      </c>
      <c r="G282" s="822" t="s">
        <v>1819</v>
      </c>
      <c r="H282" s="822" t="s">
        <v>634</v>
      </c>
      <c r="I282" s="822" t="s">
        <v>2258</v>
      </c>
      <c r="J282" s="822" t="s">
        <v>1487</v>
      </c>
      <c r="K282" s="822" t="s">
        <v>2057</v>
      </c>
      <c r="L282" s="825">
        <v>114.88</v>
      </c>
      <c r="M282" s="825">
        <v>114.88</v>
      </c>
      <c r="N282" s="822">
        <v>1</v>
      </c>
      <c r="O282" s="826">
        <v>0.5</v>
      </c>
      <c r="P282" s="825"/>
      <c r="Q282" s="827">
        <v>0</v>
      </c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50</v>
      </c>
      <c r="B283" s="822" t="s">
        <v>1684</v>
      </c>
      <c r="C283" s="822" t="s">
        <v>1690</v>
      </c>
      <c r="D283" s="823" t="s">
        <v>2577</v>
      </c>
      <c r="E283" s="824" t="s">
        <v>1704</v>
      </c>
      <c r="F283" s="822" t="s">
        <v>1685</v>
      </c>
      <c r="G283" s="822" t="s">
        <v>2259</v>
      </c>
      <c r="H283" s="822" t="s">
        <v>329</v>
      </c>
      <c r="I283" s="822" t="s">
        <v>2260</v>
      </c>
      <c r="J283" s="822" t="s">
        <v>2261</v>
      </c>
      <c r="K283" s="822" t="s">
        <v>2262</v>
      </c>
      <c r="L283" s="825">
        <v>480.66</v>
      </c>
      <c r="M283" s="825">
        <v>480.66</v>
      </c>
      <c r="N283" s="822">
        <v>1</v>
      </c>
      <c r="O283" s="826">
        <v>0.5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50</v>
      </c>
      <c r="B284" s="822" t="s">
        <v>1684</v>
      </c>
      <c r="C284" s="822" t="s">
        <v>1690</v>
      </c>
      <c r="D284" s="823" t="s">
        <v>2577</v>
      </c>
      <c r="E284" s="824" t="s">
        <v>1704</v>
      </c>
      <c r="F284" s="822" t="s">
        <v>1685</v>
      </c>
      <c r="G284" s="822" t="s">
        <v>1821</v>
      </c>
      <c r="H284" s="822" t="s">
        <v>329</v>
      </c>
      <c r="I284" s="822" t="s">
        <v>1822</v>
      </c>
      <c r="J284" s="822" t="s">
        <v>1823</v>
      </c>
      <c r="K284" s="822" t="s">
        <v>1824</v>
      </c>
      <c r="L284" s="825">
        <v>316.33</v>
      </c>
      <c r="M284" s="825">
        <v>316.33</v>
      </c>
      <c r="N284" s="822">
        <v>1</v>
      </c>
      <c r="O284" s="826">
        <v>0.5</v>
      </c>
      <c r="P284" s="825">
        <v>316.33</v>
      </c>
      <c r="Q284" s="827">
        <v>1</v>
      </c>
      <c r="R284" s="822">
        <v>1</v>
      </c>
      <c r="S284" s="827">
        <v>1</v>
      </c>
      <c r="T284" s="826">
        <v>0.5</v>
      </c>
      <c r="U284" s="828">
        <v>1</v>
      </c>
    </row>
    <row r="285" spans="1:21" ht="14.45" customHeight="1" x14ac:dyDescent="0.2">
      <c r="A285" s="821">
        <v>50</v>
      </c>
      <c r="B285" s="822" t="s">
        <v>1684</v>
      </c>
      <c r="C285" s="822" t="s">
        <v>1690</v>
      </c>
      <c r="D285" s="823" t="s">
        <v>2577</v>
      </c>
      <c r="E285" s="824" t="s">
        <v>1704</v>
      </c>
      <c r="F285" s="822" t="s">
        <v>1685</v>
      </c>
      <c r="G285" s="822" t="s">
        <v>1825</v>
      </c>
      <c r="H285" s="822" t="s">
        <v>329</v>
      </c>
      <c r="I285" s="822" t="s">
        <v>2263</v>
      </c>
      <c r="J285" s="822" t="s">
        <v>1827</v>
      </c>
      <c r="K285" s="822" t="s">
        <v>2264</v>
      </c>
      <c r="L285" s="825">
        <v>3354.7</v>
      </c>
      <c r="M285" s="825">
        <v>3354.7</v>
      </c>
      <c r="N285" s="822">
        <v>1</v>
      </c>
      <c r="O285" s="826">
        <v>1</v>
      </c>
      <c r="P285" s="825">
        <v>3354.7</v>
      </c>
      <c r="Q285" s="827">
        <v>1</v>
      </c>
      <c r="R285" s="822">
        <v>1</v>
      </c>
      <c r="S285" s="827">
        <v>1</v>
      </c>
      <c r="T285" s="826">
        <v>1</v>
      </c>
      <c r="U285" s="828">
        <v>1</v>
      </c>
    </row>
    <row r="286" spans="1:21" ht="14.45" customHeight="1" x14ac:dyDescent="0.2">
      <c r="A286" s="821">
        <v>50</v>
      </c>
      <c r="B286" s="822" t="s">
        <v>1684</v>
      </c>
      <c r="C286" s="822" t="s">
        <v>1690</v>
      </c>
      <c r="D286" s="823" t="s">
        <v>2577</v>
      </c>
      <c r="E286" s="824" t="s">
        <v>1704</v>
      </c>
      <c r="F286" s="822" t="s">
        <v>1685</v>
      </c>
      <c r="G286" s="822" t="s">
        <v>1829</v>
      </c>
      <c r="H286" s="822" t="s">
        <v>329</v>
      </c>
      <c r="I286" s="822" t="s">
        <v>2265</v>
      </c>
      <c r="J286" s="822" t="s">
        <v>1831</v>
      </c>
      <c r="K286" s="822" t="s">
        <v>1737</v>
      </c>
      <c r="L286" s="825">
        <v>165.41</v>
      </c>
      <c r="M286" s="825">
        <v>330.82</v>
      </c>
      <c r="N286" s="822">
        <v>2</v>
      </c>
      <c r="O286" s="826">
        <v>1.5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50</v>
      </c>
      <c r="B287" s="822" t="s">
        <v>1684</v>
      </c>
      <c r="C287" s="822" t="s">
        <v>1690</v>
      </c>
      <c r="D287" s="823" t="s">
        <v>2577</v>
      </c>
      <c r="E287" s="824" t="s">
        <v>1704</v>
      </c>
      <c r="F287" s="822" t="s">
        <v>1685</v>
      </c>
      <c r="G287" s="822" t="s">
        <v>1829</v>
      </c>
      <c r="H287" s="822" t="s">
        <v>329</v>
      </c>
      <c r="I287" s="822" t="s">
        <v>2266</v>
      </c>
      <c r="J287" s="822" t="s">
        <v>1834</v>
      </c>
      <c r="K287" s="822" t="s">
        <v>2072</v>
      </c>
      <c r="L287" s="825">
        <v>282.76</v>
      </c>
      <c r="M287" s="825">
        <v>282.76</v>
      </c>
      <c r="N287" s="822">
        <v>1</v>
      </c>
      <c r="O287" s="826">
        <v>0.5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50</v>
      </c>
      <c r="B288" s="822" t="s">
        <v>1684</v>
      </c>
      <c r="C288" s="822" t="s">
        <v>1690</v>
      </c>
      <c r="D288" s="823" t="s">
        <v>2577</v>
      </c>
      <c r="E288" s="824" t="s">
        <v>1704</v>
      </c>
      <c r="F288" s="822" t="s">
        <v>1685</v>
      </c>
      <c r="G288" s="822" t="s">
        <v>2003</v>
      </c>
      <c r="H288" s="822" t="s">
        <v>329</v>
      </c>
      <c r="I288" s="822" t="s">
        <v>2006</v>
      </c>
      <c r="J288" s="822" t="s">
        <v>934</v>
      </c>
      <c r="K288" s="822" t="s">
        <v>2007</v>
      </c>
      <c r="L288" s="825">
        <v>64.349999999999994</v>
      </c>
      <c r="M288" s="825">
        <v>193.04999999999998</v>
      </c>
      <c r="N288" s="822">
        <v>3</v>
      </c>
      <c r="O288" s="826">
        <v>0.5</v>
      </c>
      <c r="P288" s="825"/>
      <c r="Q288" s="827">
        <v>0</v>
      </c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50</v>
      </c>
      <c r="B289" s="822" t="s">
        <v>1684</v>
      </c>
      <c r="C289" s="822" t="s">
        <v>1690</v>
      </c>
      <c r="D289" s="823" t="s">
        <v>2577</v>
      </c>
      <c r="E289" s="824" t="s">
        <v>1704</v>
      </c>
      <c r="F289" s="822" t="s">
        <v>1685</v>
      </c>
      <c r="G289" s="822" t="s">
        <v>2267</v>
      </c>
      <c r="H289" s="822" t="s">
        <v>329</v>
      </c>
      <c r="I289" s="822" t="s">
        <v>2268</v>
      </c>
      <c r="J289" s="822" t="s">
        <v>2269</v>
      </c>
      <c r="K289" s="822" t="s">
        <v>2270</v>
      </c>
      <c r="L289" s="825">
        <v>439.14</v>
      </c>
      <c r="M289" s="825">
        <v>439.14</v>
      </c>
      <c r="N289" s="822">
        <v>1</v>
      </c>
      <c r="O289" s="826">
        <v>0.5</v>
      </c>
      <c r="P289" s="825">
        <v>439.14</v>
      </c>
      <c r="Q289" s="827">
        <v>1</v>
      </c>
      <c r="R289" s="822">
        <v>1</v>
      </c>
      <c r="S289" s="827">
        <v>1</v>
      </c>
      <c r="T289" s="826">
        <v>0.5</v>
      </c>
      <c r="U289" s="828">
        <v>1</v>
      </c>
    </row>
    <row r="290" spans="1:21" ht="14.45" customHeight="1" x14ac:dyDescent="0.2">
      <c r="A290" s="821">
        <v>50</v>
      </c>
      <c r="B290" s="822" t="s">
        <v>1684</v>
      </c>
      <c r="C290" s="822" t="s">
        <v>1690</v>
      </c>
      <c r="D290" s="823" t="s">
        <v>2577</v>
      </c>
      <c r="E290" s="824" t="s">
        <v>1704</v>
      </c>
      <c r="F290" s="822" t="s">
        <v>1685</v>
      </c>
      <c r="G290" s="822" t="s">
        <v>2267</v>
      </c>
      <c r="H290" s="822" t="s">
        <v>634</v>
      </c>
      <c r="I290" s="822" t="s">
        <v>2271</v>
      </c>
      <c r="J290" s="822" t="s">
        <v>2269</v>
      </c>
      <c r="K290" s="822" t="s">
        <v>2272</v>
      </c>
      <c r="L290" s="825">
        <v>122.96</v>
      </c>
      <c r="M290" s="825">
        <v>1352.56</v>
      </c>
      <c r="N290" s="822">
        <v>11</v>
      </c>
      <c r="O290" s="826">
        <v>2</v>
      </c>
      <c r="P290" s="825">
        <v>1352.56</v>
      </c>
      <c r="Q290" s="827">
        <v>1</v>
      </c>
      <c r="R290" s="822">
        <v>11</v>
      </c>
      <c r="S290" s="827">
        <v>1</v>
      </c>
      <c r="T290" s="826">
        <v>2</v>
      </c>
      <c r="U290" s="828">
        <v>1</v>
      </c>
    </row>
    <row r="291" spans="1:21" ht="14.45" customHeight="1" x14ac:dyDescent="0.2">
      <c r="A291" s="821">
        <v>50</v>
      </c>
      <c r="B291" s="822" t="s">
        <v>1684</v>
      </c>
      <c r="C291" s="822" t="s">
        <v>1690</v>
      </c>
      <c r="D291" s="823" t="s">
        <v>2577</v>
      </c>
      <c r="E291" s="824" t="s">
        <v>1704</v>
      </c>
      <c r="F291" s="822" t="s">
        <v>1685</v>
      </c>
      <c r="G291" s="822" t="s">
        <v>2273</v>
      </c>
      <c r="H291" s="822" t="s">
        <v>329</v>
      </c>
      <c r="I291" s="822" t="s">
        <v>2274</v>
      </c>
      <c r="J291" s="822" t="s">
        <v>2275</v>
      </c>
      <c r="K291" s="822" t="s">
        <v>2276</v>
      </c>
      <c r="L291" s="825">
        <v>0</v>
      </c>
      <c r="M291" s="825">
        <v>0</v>
      </c>
      <c r="N291" s="822">
        <v>2</v>
      </c>
      <c r="O291" s="826">
        <v>0.5</v>
      </c>
      <c r="P291" s="825">
        <v>0</v>
      </c>
      <c r="Q291" s="827"/>
      <c r="R291" s="822">
        <v>2</v>
      </c>
      <c r="S291" s="827">
        <v>1</v>
      </c>
      <c r="T291" s="826">
        <v>0.5</v>
      </c>
      <c r="U291" s="828">
        <v>1</v>
      </c>
    </row>
    <row r="292" spans="1:21" ht="14.45" customHeight="1" x14ac:dyDescent="0.2">
      <c r="A292" s="821">
        <v>50</v>
      </c>
      <c r="B292" s="822" t="s">
        <v>1684</v>
      </c>
      <c r="C292" s="822" t="s">
        <v>1690</v>
      </c>
      <c r="D292" s="823" t="s">
        <v>2577</v>
      </c>
      <c r="E292" s="824" t="s">
        <v>1704</v>
      </c>
      <c r="F292" s="822" t="s">
        <v>1685</v>
      </c>
      <c r="G292" s="822" t="s">
        <v>2273</v>
      </c>
      <c r="H292" s="822" t="s">
        <v>329</v>
      </c>
      <c r="I292" s="822" t="s">
        <v>2277</v>
      </c>
      <c r="J292" s="822" t="s">
        <v>2278</v>
      </c>
      <c r="K292" s="822" t="s">
        <v>2279</v>
      </c>
      <c r="L292" s="825">
        <v>0</v>
      </c>
      <c r="M292" s="825">
        <v>0</v>
      </c>
      <c r="N292" s="822">
        <v>8</v>
      </c>
      <c r="O292" s="826">
        <v>3</v>
      </c>
      <c r="P292" s="825"/>
      <c r="Q292" s="827"/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50</v>
      </c>
      <c r="B293" s="822" t="s">
        <v>1684</v>
      </c>
      <c r="C293" s="822" t="s">
        <v>1690</v>
      </c>
      <c r="D293" s="823" t="s">
        <v>2577</v>
      </c>
      <c r="E293" s="824" t="s">
        <v>1704</v>
      </c>
      <c r="F293" s="822" t="s">
        <v>1685</v>
      </c>
      <c r="G293" s="822" t="s">
        <v>1939</v>
      </c>
      <c r="H293" s="822" t="s">
        <v>634</v>
      </c>
      <c r="I293" s="822" t="s">
        <v>1525</v>
      </c>
      <c r="J293" s="822" t="s">
        <v>893</v>
      </c>
      <c r="K293" s="822" t="s">
        <v>896</v>
      </c>
      <c r="L293" s="825">
        <v>0</v>
      </c>
      <c r="M293" s="825">
        <v>0</v>
      </c>
      <c r="N293" s="822">
        <v>12</v>
      </c>
      <c r="O293" s="826">
        <v>4.5</v>
      </c>
      <c r="P293" s="825">
        <v>0</v>
      </c>
      <c r="Q293" s="827"/>
      <c r="R293" s="822">
        <v>10</v>
      </c>
      <c r="S293" s="827">
        <v>0.83333333333333337</v>
      </c>
      <c r="T293" s="826">
        <v>4</v>
      </c>
      <c r="U293" s="828">
        <v>0.88888888888888884</v>
      </c>
    </row>
    <row r="294" spans="1:21" ht="14.45" customHeight="1" x14ac:dyDescent="0.2">
      <c r="A294" s="821">
        <v>50</v>
      </c>
      <c r="B294" s="822" t="s">
        <v>1684</v>
      </c>
      <c r="C294" s="822" t="s">
        <v>1690</v>
      </c>
      <c r="D294" s="823" t="s">
        <v>2577</v>
      </c>
      <c r="E294" s="824" t="s">
        <v>1704</v>
      </c>
      <c r="F294" s="822" t="s">
        <v>1685</v>
      </c>
      <c r="G294" s="822" t="s">
        <v>1836</v>
      </c>
      <c r="H294" s="822" t="s">
        <v>329</v>
      </c>
      <c r="I294" s="822" t="s">
        <v>1837</v>
      </c>
      <c r="J294" s="822" t="s">
        <v>1838</v>
      </c>
      <c r="K294" s="822" t="s">
        <v>1839</v>
      </c>
      <c r="L294" s="825">
        <v>120.14</v>
      </c>
      <c r="M294" s="825">
        <v>961.12</v>
      </c>
      <c r="N294" s="822">
        <v>8</v>
      </c>
      <c r="O294" s="826">
        <v>3.5</v>
      </c>
      <c r="P294" s="825">
        <v>720.84</v>
      </c>
      <c r="Q294" s="827">
        <v>0.75</v>
      </c>
      <c r="R294" s="822">
        <v>6</v>
      </c>
      <c r="S294" s="827">
        <v>0.75</v>
      </c>
      <c r="T294" s="826">
        <v>3</v>
      </c>
      <c r="U294" s="828">
        <v>0.8571428571428571</v>
      </c>
    </row>
    <row r="295" spans="1:21" ht="14.45" customHeight="1" x14ac:dyDescent="0.2">
      <c r="A295" s="821">
        <v>50</v>
      </c>
      <c r="B295" s="822" t="s">
        <v>1684</v>
      </c>
      <c r="C295" s="822" t="s">
        <v>1690</v>
      </c>
      <c r="D295" s="823" t="s">
        <v>2577</v>
      </c>
      <c r="E295" s="824" t="s">
        <v>1704</v>
      </c>
      <c r="F295" s="822" t="s">
        <v>1685</v>
      </c>
      <c r="G295" s="822" t="s">
        <v>1836</v>
      </c>
      <c r="H295" s="822" t="s">
        <v>329</v>
      </c>
      <c r="I295" s="822" t="s">
        <v>2280</v>
      </c>
      <c r="J295" s="822" t="s">
        <v>1838</v>
      </c>
      <c r="K295" s="822" t="s">
        <v>2281</v>
      </c>
      <c r="L295" s="825">
        <v>240.27</v>
      </c>
      <c r="M295" s="825">
        <v>961.08</v>
      </c>
      <c r="N295" s="822">
        <v>4</v>
      </c>
      <c r="O295" s="826">
        <v>1.5</v>
      </c>
      <c r="P295" s="825">
        <v>480.54</v>
      </c>
      <c r="Q295" s="827">
        <v>0.5</v>
      </c>
      <c r="R295" s="822">
        <v>2</v>
      </c>
      <c r="S295" s="827">
        <v>0.5</v>
      </c>
      <c r="T295" s="826">
        <v>1</v>
      </c>
      <c r="U295" s="828">
        <v>0.66666666666666663</v>
      </c>
    </row>
    <row r="296" spans="1:21" ht="14.45" customHeight="1" x14ac:dyDescent="0.2">
      <c r="A296" s="821">
        <v>50</v>
      </c>
      <c r="B296" s="822" t="s">
        <v>1684</v>
      </c>
      <c r="C296" s="822" t="s">
        <v>1690</v>
      </c>
      <c r="D296" s="823" t="s">
        <v>2577</v>
      </c>
      <c r="E296" s="824" t="s">
        <v>1704</v>
      </c>
      <c r="F296" s="822" t="s">
        <v>1685</v>
      </c>
      <c r="G296" s="822" t="s">
        <v>2008</v>
      </c>
      <c r="H296" s="822" t="s">
        <v>329</v>
      </c>
      <c r="I296" s="822" t="s">
        <v>2282</v>
      </c>
      <c r="J296" s="822" t="s">
        <v>971</v>
      </c>
      <c r="K296" s="822" t="s">
        <v>2283</v>
      </c>
      <c r="L296" s="825">
        <v>130.57</v>
      </c>
      <c r="M296" s="825">
        <v>522.28</v>
      </c>
      <c r="N296" s="822">
        <v>4</v>
      </c>
      <c r="O296" s="826">
        <v>2</v>
      </c>
      <c r="P296" s="825">
        <v>130.57</v>
      </c>
      <c r="Q296" s="827">
        <v>0.25</v>
      </c>
      <c r="R296" s="822">
        <v>1</v>
      </c>
      <c r="S296" s="827">
        <v>0.25</v>
      </c>
      <c r="T296" s="826">
        <v>0.5</v>
      </c>
      <c r="U296" s="828">
        <v>0.25</v>
      </c>
    </row>
    <row r="297" spans="1:21" ht="14.45" customHeight="1" x14ac:dyDescent="0.2">
      <c r="A297" s="821">
        <v>50</v>
      </c>
      <c r="B297" s="822" t="s">
        <v>1684</v>
      </c>
      <c r="C297" s="822" t="s">
        <v>1690</v>
      </c>
      <c r="D297" s="823" t="s">
        <v>2577</v>
      </c>
      <c r="E297" s="824" t="s">
        <v>1704</v>
      </c>
      <c r="F297" s="822" t="s">
        <v>1685</v>
      </c>
      <c r="G297" s="822" t="s">
        <v>2284</v>
      </c>
      <c r="H297" s="822" t="s">
        <v>329</v>
      </c>
      <c r="I297" s="822" t="s">
        <v>2285</v>
      </c>
      <c r="J297" s="822" t="s">
        <v>2286</v>
      </c>
      <c r="K297" s="822" t="s">
        <v>2287</v>
      </c>
      <c r="L297" s="825">
        <v>219.37</v>
      </c>
      <c r="M297" s="825">
        <v>658.11</v>
      </c>
      <c r="N297" s="822">
        <v>3</v>
      </c>
      <c r="O297" s="826">
        <v>1</v>
      </c>
      <c r="P297" s="825">
        <v>658.11</v>
      </c>
      <c r="Q297" s="827">
        <v>1</v>
      </c>
      <c r="R297" s="822">
        <v>3</v>
      </c>
      <c r="S297" s="827">
        <v>1</v>
      </c>
      <c r="T297" s="826">
        <v>1</v>
      </c>
      <c r="U297" s="828">
        <v>1</v>
      </c>
    </row>
    <row r="298" spans="1:21" ht="14.45" customHeight="1" x14ac:dyDescent="0.2">
      <c r="A298" s="821">
        <v>50</v>
      </c>
      <c r="B298" s="822" t="s">
        <v>1684</v>
      </c>
      <c r="C298" s="822" t="s">
        <v>1690</v>
      </c>
      <c r="D298" s="823" t="s">
        <v>2577</v>
      </c>
      <c r="E298" s="824" t="s">
        <v>1704</v>
      </c>
      <c r="F298" s="822" t="s">
        <v>1685</v>
      </c>
      <c r="G298" s="822" t="s">
        <v>1844</v>
      </c>
      <c r="H298" s="822" t="s">
        <v>329</v>
      </c>
      <c r="I298" s="822" t="s">
        <v>2288</v>
      </c>
      <c r="J298" s="822" t="s">
        <v>2289</v>
      </c>
      <c r="K298" s="822" t="s">
        <v>2290</v>
      </c>
      <c r="L298" s="825">
        <v>149.55000000000001</v>
      </c>
      <c r="M298" s="825">
        <v>149.55000000000001</v>
      </c>
      <c r="N298" s="822">
        <v>1</v>
      </c>
      <c r="O298" s="826">
        <v>0.5</v>
      </c>
      <c r="P298" s="825">
        <v>149.55000000000001</v>
      </c>
      <c r="Q298" s="827">
        <v>1</v>
      </c>
      <c r="R298" s="822">
        <v>1</v>
      </c>
      <c r="S298" s="827">
        <v>1</v>
      </c>
      <c r="T298" s="826">
        <v>0.5</v>
      </c>
      <c r="U298" s="828">
        <v>1</v>
      </c>
    </row>
    <row r="299" spans="1:21" ht="14.45" customHeight="1" x14ac:dyDescent="0.2">
      <c r="A299" s="821">
        <v>50</v>
      </c>
      <c r="B299" s="822" t="s">
        <v>1684</v>
      </c>
      <c r="C299" s="822" t="s">
        <v>1690</v>
      </c>
      <c r="D299" s="823" t="s">
        <v>2577</v>
      </c>
      <c r="E299" s="824" t="s">
        <v>1704</v>
      </c>
      <c r="F299" s="822" t="s">
        <v>1685</v>
      </c>
      <c r="G299" s="822" t="s">
        <v>1848</v>
      </c>
      <c r="H299" s="822" t="s">
        <v>329</v>
      </c>
      <c r="I299" s="822" t="s">
        <v>1849</v>
      </c>
      <c r="J299" s="822" t="s">
        <v>1850</v>
      </c>
      <c r="K299" s="822" t="s">
        <v>1839</v>
      </c>
      <c r="L299" s="825">
        <v>263.68</v>
      </c>
      <c r="M299" s="825">
        <v>3164.1600000000003</v>
      </c>
      <c r="N299" s="822">
        <v>12</v>
      </c>
      <c r="O299" s="826">
        <v>7.5</v>
      </c>
      <c r="P299" s="825">
        <v>1318.4</v>
      </c>
      <c r="Q299" s="827">
        <v>0.41666666666666663</v>
      </c>
      <c r="R299" s="822">
        <v>5</v>
      </c>
      <c r="S299" s="827">
        <v>0.41666666666666669</v>
      </c>
      <c r="T299" s="826">
        <v>2.5</v>
      </c>
      <c r="U299" s="828">
        <v>0.33333333333333331</v>
      </c>
    </row>
    <row r="300" spans="1:21" ht="14.45" customHeight="1" x14ac:dyDescent="0.2">
      <c r="A300" s="821">
        <v>50</v>
      </c>
      <c r="B300" s="822" t="s">
        <v>1684</v>
      </c>
      <c r="C300" s="822" t="s">
        <v>1690</v>
      </c>
      <c r="D300" s="823" t="s">
        <v>2577</v>
      </c>
      <c r="E300" s="824" t="s">
        <v>1704</v>
      </c>
      <c r="F300" s="822" t="s">
        <v>1685</v>
      </c>
      <c r="G300" s="822" t="s">
        <v>1854</v>
      </c>
      <c r="H300" s="822" t="s">
        <v>329</v>
      </c>
      <c r="I300" s="822" t="s">
        <v>2291</v>
      </c>
      <c r="J300" s="822" t="s">
        <v>2292</v>
      </c>
      <c r="K300" s="822" t="s">
        <v>2293</v>
      </c>
      <c r="L300" s="825">
        <v>330.58</v>
      </c>
      <c r="M300" s="825">
        <v>661.16</v>
      </c>
      <c r="N300" s="822">
        <v>2</v>
      </c>
      <c r="O300" s="826">
        <v>1.5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50</v>
      </c>
      <c r="B301" s="822" t="s">
        <v>1684</v>
      </c>
      <c r="C301" s="822" t="s">
        <v>1690</v>
      </c>
      <c r="D301" s="823" t="s">
        <v>2577</v>
      </c>
      <c r="E301" s="824" t="s">
        <v>1704</v>
      </c>
      <c r="F301" s="822" t="s">
        <v>1685</v>
      </c>
      <c r="G301" s="822" t="s">
        <v>1858</v>
      </c>
      <c r="H301" s="822" t="s">
        <v>329</v>
      </c>
      <c r="I301" s="822" t="s">
        <v>2294</v>
      </c>
      <c r="J301" s="822" t="s">
        <v>2295</v>
      </c>
      <c r="K301" s="822" t="s">
        <v>2296</v>
      </c>
      <c r="L301" s="825">
        <v>59.88</v>
      </c>
      <c r="M301" s="825">
        <v>299.40000000000003</v>
      </c>
      <c r="N301" s="822">
        <v>5</v>
      </c>
      <c r="O301" s="826">
        <v>1.5</v>
      </c>
      <c r="P301" s="825">
        <v>59.88</v>
      </c>
      <c r="Q301" s="827">
        <v>0.19999999999999998</v>
      </c>
      <c r="R301" s="822">
        <v>1</v>
      </c>
      <c r="S301" s="827">
        <v>0.2</v>
      </c>
      <c r="T301" s="826">
        <v>1</v>
      </c>
      <c r="U301" s="828">
        <v>0.66666666666666663</v>
      </c>
    </row>
    <row r="302" spans="1:21" ht="14.45" customHeight="1" x14ac:dyDescent="0.2">
      <c r="A302" s="821">
        <v>50</v>
      </c>
      <c r="B302" s="822" t="s">
        <v>1684</v>
      </c>
      <c r="C302" s="822" t="s">
        <v>1690</v>
      </c>
      <c r="D302" s="823" t="s">
        <v>2577</v>
      </c>
      <c r="E302" s="824" t="s">
        <v>1704</v>
      </c>
      <c r="F302" s="822" t="s">
        <v>1685</v>
      </c>
      <c r="G302" s="822" t="s">
        <v>1858</v>
      </c>
      <c r="H302" s="822" t="s">
        <v>329</v>
      </c>
      <c r="I302" s="822" t="s">
        <v>2297</v>
      </c>
      <c r="J302" s="822" t="s">
        <v>2298</v>
      </c>
      <c r="K302" s="822" t="s">
        <v>2299</v>
      </c>
      <c r="L302" s="825">
        <v>59.88</v>
      </c>
      <c r="M302" s="825">
        <v>239.52</v>
      </c>
      <c r="N302" s="822">
        <v>4</v>
      </c>
      <c r="O302" s="826">
        <v>0.5</v>
      </c>
      <c r="P302" s="825">
        <v>239.52</v>
      </c>
      <c r="Q302" s="827">
        <v>1</v>
      </c>
      <c r="R302" s="822">
        <v>4</v>
      </c>
      <c r="S302" s="827">
        <v>1</v>
      </c>
      <c r="T302" s="826">
        <v>0.5</v>
      </c>
      <c r="U302" s="828">
        <v>1</v>
      </c>
    </row>
    <row r="303" spans="1:21" ht="14.45" customHeight="1" x14ac:dyDescent="0.2">
      <c r="A303" s="821">
        <v>50</v>
      </c>
      <c r="B303" s="822" t="s">
        <v>1684</v>
      </c>
      <c r="C303" s="822" t="s">
        <v>1690</v>
      </c>
      <c r="D303" s="823" t="s">
        <v>2577</v>
      </c>
      <c r="E303" s="824" t="s">
        <v>1704</v>
      </c>
      <c r="F303" s="822" t="s">
        <v>1685</v>
      </c>
      <c r="G303" s="822" t="s">
        <v>1858</v>
      </c>
      <c r="H303" s="822" t="s">
        <v>634</v>
      </c>
      <c r="I303" s="822" t="s">
        <v>1859</v>
      </c>
      <c r="J303" s="822" t="s">
        <v>1860</v>
      </c>
      <c r="K303" s="822" t="s">
        <v>1861</v>
      </c>
      <c r="L303" s="825">
        <v>345.69</v>
      </c>
      <c r="M303" s="825">
        <v>3111.21</v>
      </c>
      <c r="N303" s="822">
        <v>9</v>
      </c>
      <c r="O303" s="826">
        <v>5.5</v>
      </c>
      <c r="P303" s="825">
        <v>691.38</v>
      </c>
      <c r="Q303" s="827">
        <v>0.22222222222222221</v>
      </c>
      <c r="R303" s="822">
        <v>2</v>
      </c>
      <c r="S303" s="827">
        <v>0.22222222222222221</v>
      </c>
      <c r="T303" s="826">
        <v>1</v>
      </c>
      <c r="U303" s="828">
        <v>0.18181818181818182</v>
      </c>
    </row>
    <row r="304" spans="1:21" ht="14.45" customHeight="1" x14ac:dyDescent="0.2">
      <c r="A304" s="821">
        <v>50</v>
      </c>
      <c r="B304" s="822" t="s">
        <v>1684</v>
      </c>
      <c r="C304" s="822" t="s">
        <v>1690</v>
      </c>
      <c r="D304" s="823" t="s">
        <v>2577</v>
      </c>
      <c r="E304" s="824" t="s">
        <v>1704</v>
      </c>
      <c r="F304" s="822" t="s">
        <v>1685</v>
      </c>
      <c r="G304" s="822" t="s">
        <v>1858</v>
      </c>
      <c r="H304" s="822" t="s">
        <v>634</v>
      </c>
      <c r="I304" s="822" t="s">
        <v>1862</v>
      </c>
      <c r="J304" s="822" t="s">
        <v>1860</v>
      </c>
      <c r="K304" s="822" t="s">
        <v>1863</v>
      </c>
      <c r="L304" s="825">
        <v>86.73</v>
      </c>
      <c r="M304" s="825">
        <v>520.38</v>
      </c>
      <c r="N304" s="822">
        <v>6</v>
      </c>
      <c r="O304" s="826">
        <v>1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50</v>
      </c>
      <c r="B305" s="822" t="s">
        <v>1684</v>
      </c>
      <c r="C305" s="822" t="s">
        <v>1690</v>
      </c>
      <c r="D305" s="823" t="s">
        <v>2577</v>
      </c>
      <c r="E305" s="824" t="s">
        <v>1704</v>
      </c>
      <c r="F305" s="822" t="s">
        <v>1685</v>
      </c>
      <c r="G305" s="822" t="s">
        <v>1858</v>
      </c>
      <c r="H305" s="822" t="s">
        <v>329</v>
      </c>
      <c r="I305" s="822" t="s">
        <v>2300</v>
      </c>
      <c r="J305" s="822" t="s">
        <v>2295</v>
      </c>
      <c r="K305" s="822" t="s">
        <v>2301</v>
      </c>
      <c r="L305" s="825">
        <v>290.36</v>
      </c>
      <c r="M305" s="825">
        <v>290.36</v>
      </c>
      <c r="N305" s="822">
        <v>1</v>
      </c>
      <c r="O305" s="826">
        <v>0.5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50</v>
      </c>
      <c r="B306" s="822" t="s">
        <v>1684</v>
      </c>
      <c r="C306" s="822" t="s">
        <v>1690</v>
      </c>
      <c r="D306" s="823" t="s">
        <v>2577</v>
      </c>
      <c r="E306" s="824" t="s">
        <v>1704</v>
      </c>
      <c r="F306" s="822" t="s">
        <v>1685</v>
      </c>
      <c r="G306" s="822" t="s">
        <v>1858</v>
      </c>
      <c r="H306" s="822" t="s">
        <v>329</v>
      </c>
      <c r="I306" s="822" t="s">
        <v>2302</v>
      </c>
      <c r="J306" s="822" t="s">
        <v>2303</v>
      </c>
      <c r="K306" s="822" t="s">
        <v>2299</v>
      </c>
      <c r="L306" s="825">
        <v>59.88</v>
      </c>
      <c r="M306" s="825">
        <v>479.04</v>
      </c>
      <c r="N306" s="822">
        <v>8</v>
      </c>
      <c r="O306" s="826">
        <v>1</v>
      </c>
      <c r="P306" s="825">
        <v>239.52</v>
      </c>
      <c r="Q306" s="827">
        <v>0.5</v>
      </c>
      <c r="R306" s="822">
        <v>4</v>
      </c>
      <c r="S306" s="827">
        <v>0.5</v>
      </c>
      <c r="T306" s="826">
        <v>0.5</v>
      </c>
      <c r="U306" s="828">
        <v>0.5</v>
      </c>
    </row>
    <row r="307" spans="1:21" ht="14.45" customHeight="1" x14ac:dyDescent="0.2">
      <c r="A307" s="821">
        <v>50</v>
      </c>
      <c r="B307" s="822" t="s">
        <v>1684</v>
      </c>
      <c r="C307" s="822" t="s">
        <v>1690</v>
      </c>
      <c r="D307" s="823" t="s">
        <v>2577</v>
      </c>
      <c r="E307" s="824" t="s">
        <v>1704</v>
      </c>
      <c r="F307" s="822" t="s">
        <v>1685</v>
      </c>
      <c r="G307" s="822" t="s">
        <v>1864</v>
      </c>
      <c r="H307" s="822" t="s">
        <v>329</v>
      </c>
      <c r="I307" s="822" t="s">
        <v>1865</v>
      </c>
      <c r="J307" s="822" t="s">
        <v>1866</v>
      </c>
      <c r="K307" s="822" t="s">
        <v>1867</v>
      </c>
      <c r="L307" s="825">
        <v>93.43</v>
      </c>
      <c r="M307" s="825">
        <v>280.29000000000002</v>
      </c>
      <c r="N307" s="822">
        <v>3</v>
      </c>
      <c r="O307" s="826">
        <v>1</v>
      </c>
      <c r="P307" s="825"/>
      <c r="Q307" s="827">
        <v>0</v>
      </c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50</v>
      </c>
      <c r="B308" s="822" t="s">
        <v>1684</v>
      </c>
      <c r="C308" s="822" t="s">
        <v>1690</v>
      </c>
      <c r="D308" s="823" t="s">
        <v>2577</v>
      </c>
      <c r="E308" s="824" t="s">
        <v>1704</v>
      </c>
      <c r="F308" s="822" t="s">
        <v>1685</v>
      </c>
      <c r="G308" s="822" t="s">
        <v>2304</v>
      </c>
      <c r="H308" s="822" t="s">
        <v>329</v>
      </c>
      <c r="I308" s="822" t="s">
        <v>2305</v>
      </c>
      <c r="J308" s="822" t="s">
        <v>2306</v>
      </c>
      <c r="K308" s="822" t="s">
        <v>2307</v>
      </c>
      <c r="L308" s="825">
        <v>580.38</v>
      </c>
      <c r="M308" s="825">
        <v>580.38</v>
      </c>
      <c r="N308" s="822">
        <v>1</v>
      </c>
      <c r="O308" s="826">
        <v>1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50</v>
      </c>
      <c r="B309" s="822" t="s">
        <v>1684</v>
      </c>
      <c r="C309" s="822" t="s">
        <v>1690</v>
      </c>
      <c r="D309" s="823" t="s">
        <v>2577</v>
      </c>
      <c r="E309" s="824" t="s">
        <v>1704</v>
      </c>
      <c r="F309" s="822" t="s">
        <v>1685</v>
      </c>
      <c r="G309" s="822" t="s">
        <v>2304</v>
      </c>
      <c r="H309" s="822" t="s">
        <v>329</v>
      </c>
      <c r="I309" s="822" t="s">
        <v>2308</v>
      </c>
      <c r="J309" s="822" t="s">
        <v>2309</v>
      </c>
      <c r="K309" s="822" t="s">
        <v>2310</v>
      </c>
      <c r="L309" s="825">
        <v>914.24</v>
      </c>
      <c r="M309" s="825">
        <v>914.24</v>
      </c>
      <c r="N309" s="822">
        <v>1</v>
      </c>
      <c r="O309" s="826">
        <v>0.5</v>
      </c>
      <c r="P309" s="825">
        <v>914.24</v>
      </c>
      <c r="Q309" s="827">
        <v>1</v>
      </c>
      <c r="R309" s="822">
        <v>1</v>
      </c>
      <c r="S309" s="827">
        <v>1</v>
      </c>
      <c r="T309" s="826">
        <v>0.5</v>
      </c>
      <c r="U309" s="828">
        <v>1</v>
      </c>
    </row>
    <row r="310" spans="1:21" ht="14.45" customHeight="1" x14ac:dyDescent="0.2">
      <c r="A310" s="821">
        <v>50</v>
      </c>
      <c r="B310" s="822" t="s">
        <v>1684</v>
      </c>
      <c r="C310" s="822" t="s">
        <v>1690</v>
      </c>
      <c r="D310" s="823" t="s">
        <v>2577</v>
      </c>
      <c r="E310" s="824" t="s">
        <v>1704</v>
      </c>
      <c r="F310" s="822" t="s">
        <v>1685</v>
      </c>
      <c r="G310" s="822" t="s">
        <v>2014</v>
      </c>
      <c r="H310" s="822" t="s">
        <v>329</v>
      </c>
      <c r="I310" s="822" t="s">
        <v>2015</v>
      </c>
      <c r="J310" s="822" t="s">
        <v>2016</v>
      </c>
      <c r="K310" s="822" t="s">
        <v>2017</v>
      </c>
      <c r="L310" s="825">
        <v>264</v>
      </c>
      <c r="M310" s="825">
        <v>528</v>
      </c>
      <c r="N310" s="822">
        <v>2</v>
      </c>
      <c r="O310" s="826">
        <v>1</v>
      </c>
      <c r="P310" s="825">
        <v>528</v>
      </c>
      <c r="Q310" s="827">
        <v>1</v>
      </c>
      <c r="R310" s="822">
        <v>2</v>
      </c>
      <c r="S310" s="827">
        <v>1</v>
      </c>
      <c r="T310" s="826">
        <v>1</v>
      </c>
      <c r="U310" s="828">
        <v>1</v>
      </c>
    </row>
    <row r="311" spans="1:21" ht="14.45" customHeight="1" x14ac:dyDescent="0.2">
      <c r="A311" s="821">
        <v>50</v>
      </c>
      <c r="B311" s="822" t="s">
        <v>1684</v>
      </c>
      <c r="C311" s="822" t="s">
        <v>1690</v>
      </c>
      <c r="D311" s="823" t="s">
        <v>2577</v>
      </c>
      <c r="E311" s="824" t="s">
        <v>1704</v>
      </c>
      <c r="F311" s="822" t="s">
        <v>1685</v>
      </c>
      <c r="G311" s="822" t="s">
        <v>1868</v>
      </c>
      <c r="H311" s="822" t="s">
        <v>329</v>
      </c>
      <c r="I311" s="822" t="s">
        <v>2311</v>
      </c>
      <c r="J311" s="822" t="s">
        <v>2312</v>
      </c>
      <c r="K311" s="822" t="s">
        <v>2313</v>
      </c>
      <c r="L311" s="825">
        <v>131.32</v>
      </c>
      <c r="M311" s="825">
        <v>787.92</v>
      </c>
      <c r="N311" s="822">
        <v>6</v>
      </c>
      <c r="O311" s="826">
        <v>1</v>
      </c>
      <c r="P311" s="825">
        <v>787.92</v>
      </c>
      <c r="Q311" s="827">
        <v>1</v>
      </c>
      <c r="R311" s="822">
        <v>6</v>
      </c>
      <c r="S311" s="827">
        <v>1</v>
      </c>
      <c r="T311" s="826">
        <v>1</v>
      </c>
      <c r="U311" s="828">
        <v>1</v>
      </c>
    </row>
    <row r="312" spans="1:21" ht="14.45" customHeight="1" x14ac:dyDescent="0.2">
      <c r="A312" s="821">
        <v>50</v>
      </c>
      <c r="B312" s="822" t="s">
        <v>1684</v>
      </c>
      <c r="C312" s="822" t="s">
        <v>1690</v>
      </c>
      <c r="D312" s="823" t="s">
        <v>2577</v>
      </c>
      <c r="E312" s="824" t="s">
        <v>1704</v>
      </c>
      <c r="F312" s="822" t="s">
        <v>1685</v>
      </c>
      <c r="G312" s="822" t="s">
        <v>1868</v>
      </c>
      <c r="H312" s="822" t="s">
        <v>329</v>
      </c>
      <c r="I312" s="822" t="s">
        <v>2314</v>
      </c>
      <c r="J312" s="822" t="s">
        <v>2312</v>
      </c>
      <c r="K312" s="822" t="s">
        <v>2315</v>
      </c>
      <c r="L312" s="825">
        <v>393.94</v>
      </c>
      <c r="M312" s="825">
        <v>393.94</v>
      </c>
      <c r="N312" s="822">
        <v>1</v>
      </c>
      <c r="O312" s="826">
        <v>1</v>
      </c>
      <c r="P312" s="825">
        <v>393.94</v>
      </c>
      <c r="Q312" s="827">
        <v>1</v>
      </c>
      <c r="R312" s="822">
        <v>1</v>
      </c>
      <c r="S312" s="827">
        <v>1</v>
      </c>
      <c r="T312" s="826">
        <v>1</v>
      </c>
      <c r="U312" s="828">
        <v>1</v>
      </c>
    </row>
    <row r="313" spans="1:21" ht="14.45" customHeight="1" x14ac:dyDescent="0.2">
      <c r="A313" s="821">
        <v>50</v>
      </c>
      <c r="B313" s="822" t="s">
        <v>1684</v>
      </c>
      <c r="C313" s="822" t="s">
        <v>1690</v>
      </c>
      <c r="D313" s="823" t="s">
        <v>2577</v>
      </c>
      <c r="E313" s="824" t="s">
        <v>1704</v>
      </c>
      <c r="F313" s="822" t="s">
        <v>1685</v>
      </c>
      <c r="G313" s="822" t="s">
        <v>1868</v>
      </c>
      <c r="H313" s="822" t="s">
        <v>634</v>
      </c>
      <c r="I313" s="822" t="s">
        <v>1454</v>
      </c>
      <c r="J313" s="822" t="s">
        <v>1455</v>
      </c>
      <c r="K313" s="822" t="s">
        <v>1456</v>
      </c>
      <c r="L313" s="825">
        <v>131.32</v>
      </c>
      <c r="M313" s="825">
        <v>393.96</v>
      </c>
      <c r="N313" s="822">
        <v>3</v>
      </c>
      <c r="O313" s="826">
        <v>0.5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50</v>
      </c>
      <c r="B314" s="822" t="s">
        <v>1684</v>
      </c>
      <c r="C314" s="822" t="s">
        <v>1690</v>
      </c>
      <c r="D314" s="823" t="s">
        <v>2577</v>
      </c>
      <c r="E314" s="824" t="s">
        <v>1704</v>
      </c>
      <c r="F314" s="822" t="s">
        <v>1685</v>
      </c>
      <c r="G314" s="822" t="s">
        <v>1873</v>
      </c>
      <c r="H314" s="822" t="s">
        <v>634</v>
      </c>
      <c r="I314" s="822" t="s">
        <v>2316</v>
      </c>
      <c r="J314" s="822" t="s">
        <v>2317</v>
      </c>
      <c r="K314" s="822" t="s">
        <v>2318</v>
      </c>
      <c r="L314" s="825">
        <v>218.73</v>
      </c>
      <c r="M314" s="825">
        <v>218.73</v>
      </c>
      <c r="N314" s="822">
        <v>1</v>
      </c>
      <c r="O314" s="826">
        <v>1</v>
      </c>
      <c r="P314" s="825">
        <v>218.73</v>
      </c>
      <c r="Q314" s="827">
        <v>1</v>
      </c>
      <c r="R314" s="822">
        <v>1</v>
      </c>
      <c r="S314" s="827">
        <v>1</v>
      </c>
      <c r="T314" s="826">
        <v>1</v>
      </c>
      <c r="U314" s="828">
        <v>1</v>
      </c>
    </row>
    <row r="315" spans="1:21" ht="14.45" customHeight="1" x14ac:dyDescent="0.2">
      <c r="A315" s="821">
        <v>50</v>
      </c>
      <c r="B315" s="822" t="s">
        <v>1684</v>
      </c>
      <c r="C315" s="822" t="s">
        <v>1690</v>
      </c>
      <c r="D315" s="823" t="s">
        <v>2577</v>
      </c>
      <c r="E315" s="824" t="s">
        <v>1704</v>
      </c>
      <c r="F315" s="822" t="s">
        <v>1685</v>
      </c>
      <c r="G315" s="822" t="s">
        <v>1873</v>
      </c>
      <c r="H315" s="822" t="s">
        <v>634</v>
      </c>
      <c r="I315" s="822" t="s">
        <v>2319</v>
      </c>
      <c r="J315" s="822" t="s">
        <v>2317</v>
      </c>
      <c r="K315" s="822" t="s">
        <v>2320</v>
      </c>
      <c r="L315" s="825">
        <v>729.09</v>
      </c>
      <c r="M315" s="825">
        <v>1458.18</v>
      </c>
      <c r="N315" s="822">
        <v>2</v>
      </c>
      <c r="O315" s="826">
        <v>1</v>
      </c>
      <c r="P315" s="825">
        <v>1458.18</v>
      </c>
      <c r="Q315" s="827">
        <v>1</v>
      </c>
      <c r="R315" s="822">
        <v>2</v>
      </c>
      <c r="S315" s="827">
        <v>1</v>
      </c>
      <c r="T315" s="826">
        <v>1</v>
      </c>
      <c r="U315" s="828">
        <v>1</v>
      </c>
    </row>
    <row r="316" spans="1:21" ht="14.45" customHeight="1" x14ac:dyDescent="0.2">
      <c r="A316" s="821">
        <v>50</v>
      </c>
      <c r="B316" s="822" t="s">
        <v>1684</v>
      </c>
      <c r="C316" s="822" t="s">
        <v>1690</v>
      </c>
      <c r="D316" s="823" t="s">
        <v>2577</v>
      </c>
      <c r="E316" s="824" t="s">
        <v>1704</v>
      </c>
      <c r="F316" s="822" t="s">
        <v>1685</v>
      </c>
      <c r="G316" s="822" t="s">
        <v>1940</v>
      </c>
      <c r="H316" s="822" t="s">
        <v>634</v>
      </c>
      <c r="I316" s="822" t="s">
        <v>2321</v>
      </c>
      <c r="J316" s="822" t="s">
        <v>1942</v>
      </c>
      <c r="K316" s="822" t="s">
        <v>2322</v>
      </c>
      <c r="L316" s="825">
        <v>93.75</v>
      </c>
      <c r="M316" s="825">
        <v>375</v>
      </c>
      <c r="N316" s="822">
        <v>4</v>
      </c>
      <c r="O316" s="826">
        <v>1.5</v>
      </c>
      <c r="P316" s="825">
        <v>375</v>
      </c>
      <c r="Q316" s="827">
        <v>1</v>
      </c>
      <c r="R316" s="822">
        <v>4</v>
      </c>
      <c r="S316" s="827">
        <v>1</v>
      </c>
      <c r="T316" s="826">
        <v>1.5</v>
      </c>
      <c r="U316" s="828">
        <v>1</v>
      </c>
    </row>
    <row r="317" spans="1:21" ht="14.45" customHeight="1" x14ac:dyDescent="0.2">
      <c r="A317" s="821">
        <v>50</v>
      </c>
      <c r="B317" s="822" t="s">
        <v>1684</v>
      </c>
      <c r="C317" s="822" t="s">
        <v>1690</v>
      </c>
      <c r="D317" s="823" t="s">
        <v>2577</v>
      </c>
      <c r="E317" s="824" t="s">
        <v>1704</v>
      </c>
      <c r="F317" s="822" t="s">
        <v>1685</v>
      </c>
      <c r="G317" s="822" t="s">
        <v>1940</v>
      </c>
      <c r="H317" s="822" t="s">
        <v>634</v>
      </c>
      <c r="I317" s="822" t="s">
        <v>1941</v>
      </c>
      <c r="J317" s="822" t="s">
        <v>1942</v>
      </c>
      <c r="K317" s="822" t="s">
        <v>1943</v>
      </c>
      <c r="L317" s="825">
        <v>184.74</v>
      </c>
      <c r="M317" s="825">
        <v>738.96</v>
      </c>
      <c r="N317" s="822">
        <v>4</v>
      </c>
      <c r="O317" s="826">
        <v>2.5</v>
      </c>
      <c r="P317" s="825">
        <v>369.48</v>
      </c>
      <c r="Q317" s="827">
        <v>0.5</v>
      </c>
      <c r="R317" s="822">
        <v>2</v>
      </c>
      <c r="S317" s="827">
        <v>0.5</v>
      </c>
      <c r="T317" s="826">
        <v>1.5</v>
      </c>
      <c r="U317" s="828">
        <v>0.6</v>
      </c>
    </row>
    <row r="318" spans="1:21" ht="14.45" customHeight="1" x14ac:dyDescent="0.2">
      <c r="A318" s="821">
        <v>50</v>
      </c>
      <c r="B318" s="822" t="s">
        <v>1684</v>
      </c>
      <c r="C318" s="822" t="s">
        <v>1690</v>
      </c>
      <c r="D318" s="823" t="s">
        <v>2577</v>
      </c>
      <c r="E318" s="824" t="s">
        <v>1704</v>
      </c>
      <c r="F318" s="822" t="s">
        <v>1685</v>
      </c>
      <c r="G318" s="822" t="s">
        <v>1940</v>
      </c>
      <c r="H318" s="822" t="s">
        <v>634</v>
      </c>
      <c r="I318" s="822" t="s">
        <v>1944</v>
      </c>
      <c r="J318" s="822" t="s">
        <v>1945</v>
      </c>
      <c r="K318" s="822" t="s">
        <v>1946</v>
      </c>
      <c r="L318" s="825">
        <v>120.61</v>
      </c>
      <c r="M318" s="825">
        <v>120.61</v>
      </c>
      <c r="N318" s="822">
        <v>1</v>
      </c>
      <c r="O318" s="826">
        <v>0.5</v>
      </c>
      <c r="P318" s="825">
        <v>120.61</v>
      </c>
      <c r="Q318" s="827">
        <v>1</v>
      </c>
      <c r="R318" s="822">
        <v>1</v>
      </c>
      <c r="S318" s="827">
        <v>1</v>
      </c>
      <c r="T318" s="826">
        <v>0.5</v>
      </c>
      <c r="U318" s="828">
        <v>1</v>
      </c>
    </row>
    <row r="319" spans="1:21" ht="14.45" customHeight="1" x14ac:dyDescent="0.2">
      <c r="A319" s="821">
        <v>50</v>
      </c>
      <c r="B319" s="822" t="s">
        <v>1684</v>
      </c>
      <c r="C319" s="822" t="s">
        <v>1690</v>
      </c>
      <c r="D319" s="823" t="s">
        <v>2577</v>
      </c>
      <c r="E319" s="824" t="s">
        <v>1704</v>
      </c>
      <c r="F319" s="822" t="s">
        <v>1685</v>
      </c>
      <c r="G319" s="822" t="s">
        <v>2043</v>
      </c>
      <c r="H319" s="822" t="s">
        <v>634</v>
      </c>
      <c r="I319" s="822" t="s">
        <v>1545</v>
      </c>
      <c r="J319" s="822" t="s">
        <v>985</v>
      </c>
      <c r="K319" s="822" t="s">
        <v>1546</v>
      </c>
      <c r="L319" s="825">
        <v>0</v>
      </c>
      <c r="M319" s="825">
        <v>0</v>
      </c>
      <c r="N319" s="822">
        <v>7</v>
      </c>
      <c r="O319" s="826">
        <v>3</v>
      </c>
      <c r="P319" s="825"/>
      <c r="Q319" s="827"/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50</v>
      </c>
      <c r="B320" s="822" t="s">
        <v>1684</v>
      </c>
      <c r="C320" s="822" t="s">
        <v>1690</v>
      </c>
      <c r="D320" s="823" t="s">
        <v>2577</v>
      </c>
      <c r="E320" s="824" t="s">
        <v>1704</v>
      </c>
      <c r="F320" s="822" t="s">
        <v>1685</v>
      </c>
      <c r="G320" s="822" t="s">
        <v>2043</v>
      </c>
      <c r="H320" s="822" t="s">
        <v>329</v>
      </c>
      <c r="I320" s="822" t="s">
        <v>2323</v>
      </c>
      <c r="J320" s="822" t="s">
        <v>2324</v>
      </c>
      <c r="K320" s="822" t="s">
        <v>2027</v>
      </c>
      <c r="L320" s="825">
        <v>0</v>
      </c>
      <c r="M320" s="825">
        <v>0</v>
      </c>
      <c r="N320" s="822">
        <v>3</v>
      </c>
      <c r="O320" s="826">
        <v>1</v>
      </c>
      <c r="P320" s="825"/>
      <c r="Q320" s="827"/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50</v>
      </c>
      <c r="B321" s="822" t="s">
        <v>1684</v>
      </c>
      <c r="C321" s="822" t="s">
        <v>1690</v>
      </c>
      <c r="D321" s="823" t="s">
        <v>2577</v>
      </c>
      <c r="E321" s="824" t="s">
        <v>1704</v>
      </c>
      <c r="F321" s="822" t="s">
        <v>1685</v>
      </c>
      <c r="G321" s="822" t="s">
        <v>1877</v>
      </c>
      <c r="H321" s="822" t="s">
        <v>634</v>
      </c>
      <c r="I321" s="822" t="s">
        <v>2325</v>
      </c>
      <c r="J321" s="822" t="s">
        <v>1879</v>
      </c>
      <c r="K321" s="822" t="s">
        <v>2326</v>
      </c>
      <c r="L321" s="825">
        <v>1906.97</v>
      </c>
      <c r="M321" s="825">
        <v>41953.34</v>
      </c>
      <c r="N321" s="822">
        <v>22</v>
      </c>
      <c r="O321" s="826">
        <v>5.5</v>
      </c>
      <c r="P321" s="825">
        <v>22883.64</v>
      </c>
      <c r="Q321" s="827">
        <v>0.54545454545454553</v>
      </c>
      <c r="R321" s="822">
        <v>12</v>
      </c>
      <c r="S321" s="827">
        <v>0.54545454545454541</v>
      </c>
      <c r="T321" s="826">
        <v>3</v>
      </c>
      <c r="U321" s="828">
        <v>0.54545454545454541</v>
      </c>
    </row>
    <row r="322" spans="1:21" ht="14.45" customHeight="1" x14ac:dyDescent="0.2">
      <c r="A322" s="821">
        <v>50</v>
      </c>
      <c r="B322" s="822" t="s">
        <v>1684</v>
      </c>
      <c r="C322" s="822" t="s">
        <v>1690</v>
      </c>
      <c r="D322" s="823" t="s">
        <v>2577</v>
      </c>
      <c r="E322" s="824" t="s">
        <v>1704</v>
      </c>
      <c r="F322" s="822" t="s">
        <v>1685</v>
      </c>
      <c r="G322" s="822" t="s">
        <v>1877</v>
      </c>
      <c r="H322" s="822" t="s">
        <v>634</v>
      </c>
      <c r="I322" s="822" t="s">
        <v>2325</v>
      </c>
      <c r="J322" s="822" t="s">
        <v>1879</v>
      </c>
      <c r="K322" s="822" t="s">
        <v>2326</v>
      </c>
      <c r="L322" s="825">
        <v>1369.26</v>
      </c>
      <c r="M322" s="825">
        <v>16431.12</v>
      </c>
      <c r="N322" s="822">
        <v>12</v>
      </c>
      <c r="O322" s="826">
        <v>3</v>
      </c>
      <c r="P322" s="825">
        <v>4107.78</v>
      </c>
      <c r="Q322" s="827">
        <v>0.25</v>
      </c>
      <c r="R322" s="822">
        <v>3</v>
      </c>
      <c r="S322" s="827">
        <v>0.25</v>
      </c>
      <c r="T322" s="826">
        <v>0.5</v>
      </c>
      <c r="U322" s="828">
        <v>0.16666666666666666</v>
      </c>
    </row>
    <row r="323" spans="1:21" ht="14.45" customHeight="1" x14ac:dyDescent="0.2">
      <c r="A323" s="821">
        <v>50</v>
      </c>
      <c r="B323" s="822" t="s">
        <v>1684</v>
      </c>
      <c r="C323" s="822" t="s">
        <v>1690</v>
      </c>
      <c r="D323" s="823" t="s">
        <v>2577</v>
      </c>
      <c r="E323" s="824" t="s">
        <v>1704</v>
      </c>
      <c r="F323" s="822" t="s">
        <v>1685</v>
      </c>
      <c r="G323" s="822" t="s">
        <v>1877</v>
      </c>
      <c r="H323" s="822" t="s">
        <v>634</v>
      </c>
      <c r="I323" s="822" t="s">
        <v>2327</v>
      </c>
      <c r="J323" s="822" t="s">
        <v>1879</v>
      </c>
      <c r="K323" s="822" t="s">
        <v>2328</v>
      </c>
      <c r="L323" s="825">
        <v>1544.99</v>
      </c>
      <c r="M323" s="825">
        <v>4634.97</v>
      </c>
      <c r="N323" s="822">
        <v>3</v>
      </c>
      <c r="O323" s="826">
        <v>0.5</v>
      </c>
      <c r="P323" s="825"/>
      <c r="Q323" s="827">
        <v>0</v>
      </c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50</v>
      </c>
      <c r="B324" s="822" t="s">
        <v>1684</v>
      </c>
      <c r="C324" s="822" t="s">
        <v>1690</v>
      </c>
      <c r="D324" s="823" t="s">
        <v>2577</v>
      </c>
      <c r="E324" s="824" t="s">
        <v>1704</v>
      </c>
      <c r="F324" s="822" t="s">
        <v>1685</v>
      </c>
      <c r="G324" s="822" t="s">
        <v>1877</v>
      </c>
      <c r="H324" s="822" t="s">
        <v>634</v>
      </c>
      <c r="I324" s="822" t="s">
        <v>1881</v>
      </c>
      <c r="J324" s="822" t="s">
        <v>1879</v>
      </c>
      <c r="K324" s="822" t="s">
        <v>1882</v>
      </c>
      <c r="L324" s="825">
        <v>2669.75</v>
      </c>
      <c r="M324" s="825">
        <v>8009.25</v>
      </c>
      <c r="N324" s="822">
        <v>3</v>
      </c>
      <c r="O324" s="826">
        <v>2.5</v>
      </c>
      <c r="P324" s="825">
        <v>2669.75</v>
      </c>
      <c r="Q324" s="827">
        <v>0.33333333333333331</v>
      </c>
      <c r="R324" s="822">
        <v>1</v>
      </c>
      <c r="S324" s="827">
        <v>0.33333333333333331</v>
      </c>
      <c r="T324" s="826">
        <v>0.5</v>
      </c>
      <c r="U324" s="828">
        <v>0.2</v>
      </c>
    </row>
    <row r="325" spans="1:21" ht="14.45" customHeight="1" x14ac:dyDescent="0.2">
      <c r="A325" s="821">
        <v>50</v>
      </c>
      <c r="B325" s="822" t="s">
        <v>1684</v>
      </c>
      <c r="C325" s="822" t="s">
        <v>1690</v>
      </c>
      <c r="D325" s="823" t="s">
        <v>2577</v>
      </c>
      <c r="E325" s="824" t="s">
        <v>1704</v>
      </c>
      <c r="F325" s="822" t="s">
        <v>1685</v>
      </c>
      <c r="G325" s="822" t="s">
        <v>1877</v>
      </c>
      <c r="H325" s="822" t="s">
        <v>634</v>
      </c>
      <c r="I325" s="822" t="s">
        <v>2329</v>
      </c>
      <c r="J325" s="822" t="s">
        <v>1879</v>
      </c>
      <c r="K325" s="822" t="s">
        <v>2330</v>
      </c>
      <c r="L325" s="825">
        <v>515</v>
      </c>
      <c r="M325" s="825">
        <v>515</v>
      </c>
      <c r="N325" s="822">
        <v>1</v>
      </c>
      <c r="O325" s="826">
        <v>1</v>
      </c>
      <c r="P325" s="825"/>
      <c r="Q325" s="827">
        <v>0</v>
      </c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50</v>
      </c>
      <c r="B326" s="822" t="s">
        <v>1684</v>
      </c>
      <c r="C326" s="822" t="s">
        <v>1690</v>
      </c>
      <c r="D326" s="823" t="s">
        <v>2577</v>
      </c>
      <c r="E326" s="824" t="s">
        <v>1704</v>
      </c>
      <c r="F326" s="822" t="s">
        <v>1685</v>
      </c>
      <c r="G326" s="822" t="s">
        <v>2331</v>
      </c>
      <c r="H326" s="822" t="s">
        <v>329</v>
      </c>
      <c r="I326" s="822" t="s">
        <v>2332</v>
      </c>
      <c r="J326" s="822" t="s">
        <v>669</v>
      </c>
      <c r="K326" s="822" t="s">
        <v>2333</v>
      </c>
      <c r="L326" s="825">
        <v>193.98</v>
      </c>
      <c r="M326" s="825">
        <v>581.93999999999994</v>
      </c>
      <c r="N326" s="822">
        <v>3</v>
      </c>
      <c r="O326" s="826">
        <v>1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50</v>
      </c>
      <c r="B327" s="822" t="s">
        <v>1684</v>
      </c>
      <c r="C327" s="822" t="s">
        <v>1690</v>
      </c>
      <c r="D327" s="823" t="s">
        <v>2577</v>
      </c>
      <c r="E327" s="824" t="s">
        <v>1704</v>
      </c>
      <c r="F327" s="822" t="s">
        <v>1685</v>
      </c>
      <c r="G327" s="822" t="s">
        <v>2334</v>
      </c>
      <c r="H327" s="822" t="s">
        <v>634</v>
      </c>
      <c r="I327" s="822" t="s">
        <v>2335</v>
      </c>
      <c r="J327" s="822" t="s">
        <v>2336</v>
      </c>
      <c r="K327" s="822" t="s">
        <v>2337</v>
      </c>
      <c r="L327" s="825">
        <v>900.59</v>
      </c>
      <c r="M327" s="825">
        <v>1801.18</v>
      </c>
      <c r="N327" s="822">
        <v>2</v>
      </c>
      <c r="O327" s="826">
        <v>2</v>
      </c>
      <c r="P327" s="825"/>
      <c r="Q327" s="827">
        <v>0</v>
      </c>
      <c r="R327" s="822"/>
      <c r="S327" s="827">
        <v>0</v>
      </c>
      <c r="T327" s="826"/>
      <c r="U327" s="828">
        <v>0</v>
      </c>
    </row>
    <row r="328" spans="1:21" ht="14.45" customHeight="1" x14ac:dyDescent="0.2">
      <c r="A328" s="821">
        <v>50</v>
      </c>
      <c r="B328" s="822" t="s">
        <v>1684</v>
      </c>
      <c r="C328" s="822" t="s">
        <v>1690</v>
      </c>
      <c r="D328" s="823" t="s">
        <v>2577</v>
      </c>
      <c r="E328" s="824" t="s">
        <v>1704</v>
      </c>
      <c r="F328" s="822" t="s">
        <v>1685</v>
      </c>
      <c r="G328" s="822" t="s">
        <v>1883</v>
      </c>
      <c r="H328" s="822" t="s">
        <v>329</v>
      </c>
      <c r="I328" s="822" t="s">
        <v>1884</v>
      </c>
      <c r="J328" s="822" t="s">
        <v>1885</v>
      </c>
      <c r="K328" s="822" t="s">
        <v>1886</v>
      </c>
      <c r="L328" s="825">
        <v>654.95000000000005</v>
      </c>
      <c r="M328" s="825">
        <v>654.95000000000005</v>
      </c>
      <c r="N328" s="822">
        <v>1</v>
      </c>
      <c r="O328" s="826">
        <v>1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50</v>
      </c>
      <c r="B329" s="822" t="s">
        <v>1684</v>
      </c>
      <c r="C329" s="822" t="s">
        <v>1690</v>
      </c>
      <c r="D329" s="823" t="s">
        <v>2577</v>
      </c>
      <c r="E329" s="824" t="s">
        <v>1704</v>
      </c>
      <c r="F329" s="822" t="s">
        <v>1685</v>
      </c>
      <c r="G329" s="822" t="s">
        <v>1883</v>
      </c>
      <c r="H329" s="822" t="s">
        <v>329</v>
      </c>
      <c r="I329" s="822" t="s">
        <v>2338</v>
      </c>
      <c r="J329" s="822" t="s">
        <v>1885</v>
      </c>
      <c r="K329" s="822" t="s">
        <v>2339</v>
      </c>
      <c r="L329" s="825">
        <v>181.45</v>
      </c>
      <c r="M329" s="825">
        <v>544.34999999999991</v>
      </c>
      <c r="N329" s="822">
        <v>3</v>
      </c>
      <c r="O329" s="826">
        <v>0.5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50</v>
      </c>
      <c r="B330" s="822" t="s">
        <v>1684</v>
      </c>
      <c r="C330" s="822" t="s">
        <v>1690</v>
      </c>
      <c r="D330" s="823" t="s">
        <v>2577</v>
      </c>
      <c r="E330" s="824" t="s">
        <v>1704</v>
      </c>
      <c r="F330" s="822" t="s">
        <v>1685</v>
      </c>
      <c r="G330" s="822" t="s">
        <v>1883</v>
      </c>
      <c r="H330" s="822" t="s">
        <v>329</v>
      </c>
      <c r="I330" s="822" t="s">
        <v>2340</v>
      </c>
      <c r="J330" s="822" t="s">
        <v>1885</v>
      </c>
      <c r="K330" s="822" t="s">
        <v>2341</v>
      </c>
      <c r="L330" s="825">
        <v>327.49</v>
      </c>
      <c r="M330" s="825">
        <v>327.49</v>
      </c>
      <c r="N330" s="822">
        <v>1</v>
      </c>
      <c r="O330" s="826">
        <v>1</v>
      </c>
      <c r="P330" s="825">
        <v>327.49</v>
      </c>
      <c r="Q330" s="827">
        <v>1</v>
      </c>
      <c r="R330" s="822">
        <v>1</v>
      </c>
      <c r="S330" s="827">
        <v>1</v>
      </c>
      <c r="T330" s="826">
        <v>1</v>
      </c>
      <c r="U330" s="828">
        <v>1</v>
      </c>
    </row>
    <row r="331" spans="1:21" ht="14.45" customHeight="1" x14ac:dyDescent="0.2">
      <c r="A331" s="821">
        <v>50</v>
      </c>
      <c r="B331" s="822" t="s">
        <v>1684</v>
      </c>
      <c r="C331" s="822" t="s">
        <v>1690</v>
      </c>
      <c r="D331" s="823" t="s">
        <v>2577</v>
      </c>
      <c r="E331" s="824" t="s">
        <v>1704</v>
      </c>
      <c r="F331" s="822" t="s">
        <v>1685</v>
      </c>
      <c r="G331" s="822" t="s">
        <v>2342</v>
      </c>
      <c r="H331" s="822" t="s">
        <v>634</v>
      </c>
      <c r="I331" s="822" t="s">
        <v>2343</v>
      </c>
      <c r="J331" s="822" t="s">
        <v>846</v>
      </c>
      <c r="K331" s="822" t="s">
        <v>2344</v>
      </c>
      <c r="L331" s="825">
        <v>414.07</v>
      </c>
      <c r="M331" s="825">
        <v>414.07</v>
      </c>
      <c r="N331" s="822">
        <v>1</v>
      </c>
      <c r="O331" s="826">
        <v>0.5</v>
      </c>
      <c r="P331" s="825">
        <v>414.07</v>
      </c>
      <c r="Q331" s="827">
        <v>1</v>
      </c>
      <c r="R331" s="822">
        <v>1</v>
      </c>
      <c r="S331" s="827">
        <v>1</v>
      </c>
      <c r="T331" s="826">
        <v>0.5</v>
      </c>
      <c r="U331" s="828">
        <v>1</v>
      </c>
    </row>
    <row r="332" spans="1:21" ht="14.45" customHeight="1" x14ac:dyDescent="0.2">
      <c r="A332" s="821">
        <v>50</v>
      </c>
      <c r="B332" s="822" t="s">
        <v>1684</v>
      </c>
      <c r="C332" s="822" t="s">
        <v>1690</v>
      </c>
      <c r="D332" s="823" t="s">
        <v>2577</v>
      </c>
      <c r="E332" s="824" t="s">
        <v>1704</v>
      </c>
      <c r="F332" s="822" t="s">
        <v>1685</v>
      </c>
      <c r="G332" s="822" t="s">
        <v>2345</v>
      </c>
      <c r="H332" s="822" t="s">
        <v>329</v>
      </c>
      <c r="I332" s="822" t="s">
        <v>2346</v>
      </c>
      <c r="J332" s="822" t="s">
        <v>2347</v>
      </c>
      <c r="K332" s="822" t="s">
        <v>2348</v>
      </c>
      <c r="L332" s="825">
        <v>226.15</v>
      </c>
      <c r="M332" s="825">
        <v>226.15</v>
      </c>
      <c r="N332" s="822">
        <v>1</v>
      </c>
      <c r="O332" s="826">
        <v>1</v>
      </c>
      <c r="P332" s="825">
        <v>226.15</v>
      </c>
      <c r="Q332" s="827">
        <v>1</v>
      </c>
      <c r="R332" s="822">
        <v>1</v>
      </c>
      <c r="S332" s="827">
        <v>1</v>
      </c>
      <c r="T332" s="826">
        <v>1</v>
      </c>
      <c r="U332" s="828">
        <v>1</v>
      </c>
    </row>
    <row r="333" spans="1:21" ht="14.45" customHeight="1" x14ac:dyDescent="0.2">
      <c r="A333" s="821">
        <v>50</v>
      </c>
      <c r="B333" s="822" t="s">
        <v>1684</v>
      </c>
      <c r="C333" s="822" t="s">
        <v>1690</v>
      </c>
      <c r="D333" s="823" t="s">
        <v>2577</v>
      </c>
      <c r="E333" s="824" t="s">
        <v>1704</v>
      </c>
      <c r="F333" s="822" t="s">
        <v>1685</v>
      </c>
      <c r="G333" s="822" t="s">
        <v>2345</v>
      </c>
      <c r="H333" s="822" t="s">
        <v>329</v>
      </c>
      <c r="I333" s="822" t="s">
        <v>2349</v>
      </c>
      <c r="J333" s="822" t="s">
        <v>2347</v>
      </c>
      <c r="K333" s="822" t="s">
        <v>2350</v>
      </c>
      <c r="L333" s="825">
        <v>327.38</v>
      </c>
      <c r="M333" s="825">
        <v>982.14</v>
      </c>
      <c r="N333" s="822">
        <v>3</v>
      </c>
      <c r="O333" s="826">
        <v>1</v>
      </c>
      <c r="P333" s="825">
        <v>982.14</v>
      </c>
      <c r="Q333" s="827">
        <v>1</v>
      </c>
      <c r="R333" s="822">
        <v>3</v>
      </c>
      <c r="S333" s="827">
        <v>1</v>
      </c>
      <c r="T333" s="826">
        <v>1</v>
      </c>
      <c r="U333" s="828">
        <v>1</v>
      </c>
    </row>
    <row r="334" spans="1:21" ht="14.45" customHeight="1" x14ac:dyDescent="0.2">
      <c r="A334" s="821">
        <v>50</v>
      </c>
      <c r="B334" s="822" t="s">
        <v>1684</v>
      </c>
      <c r="C334" s="822" t="s">
        <v>1690</v>
      </c>
      <c r="D334" s="823" t="s">
        <v>2577</v>
      </c>
      <c r="E334" s="824" t="s">
        <v>1704</v>
      </c>
      <c r="F334" s="822" t="s">
        <v>1685</v>
      </c>
      <c r="G334" s="822" t="s">
        <v>2345</v>
      </c>
      <c r="H334" s="822" t="s">
        <v>329</v>
      </c>
      <c r="I334" s="822" t="s">
        <v>2351</v>
      </c>
      <c r="J334" s="822" t="s">
        <v>2347</v>
      </c>
      <c r="K334" s="822" t="s">
        <v>2352</v>
      </c>
      <c r="L334" s="825">
        <v>491.09</v>
      </c>
      <c r="M334" s="825">
        <v>491.09</v>
      </c>
      <c r="N334" s="822">
        <v>1</v>
      </c>
      <c r="O334" s="826">
        <v>0.5</v>
      </c>
      <c r="P334" s="825"/>
      <c r="Q334" s="827">
        <v>0</v>
      </c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50</v>
      </c>
      <c r="B335" s="822" t="s">
        <v>1684</v>
      </c>
      <c r="C335" s="822" t="s">
        <v>1690</v>
      </c>
      <c r="D335" s="823" t="s">
        <v>2577</v>
      </c>
      <c r="E335" s="824" t="s">
        <v>1704</v>
      </c>
      <c r="F335" s="822" t="s">
        <v>1685</v>
      </c>
      <c r="G335" s="822" t="s">
        <v>1889</v>
      </c>
      <c r="H335" s="822" t="s">
        <v>634</v>
      </c>
      <c r="I335" s="822" t="s">
        <v>2353</v>
      </c>
      <c r="J335" s="822" t="s">
        <v>1891</v>
      </c>
      <c r="K335" s="822" t="s">
        <v>2354</v>
      </c>
      <c r="L335" s="825">
        <v>2380.83</v>
      </c>
      <c r="M335" s="825">
        <v>2380.83</v>
      </c>
      <c r="N335" s="822">
        <v>1</v>
      </c>
      <c r="O335" s="826">
        <v>1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50</v>
      </c>
      <c r="B336" s="822" t="s">
        <v>1684</v>
      </c>
      <c r="C336" s="822" t="s">
        <v>1690</v>
      </c>
      <c r="D336" s="823" t="s">
        <v>2577</v>
      </c>
      <c r="E336" s="824" t="s">
        <v>1704</v>
      </c>
      <c r="F336" s="822" t="s">
        <v>1685</v>
      </c>
      <c r="G336" s="822" t="s">
        <v>1889</v>
      </c>
      <c r="H336" s="822" t="s">
        <v>634</v>
      </c>
      <c r="I336" s="822" t="s">
        <v>1890</v>
      </c>
      <c r="J336" s="822" t="s">
        <v>1891</v>
      </c>
      <c r="K336" s="822" t="s">
        <v>1892</v>
      </c>
      <c r="L336" s="825">
        <v>345.02</v>
      </c>
      <c r="M336" s="825">
        <v>1035.06</v>
      </c>
      <c r="N336" s="822">
        <v>3</v>
      </c>
      <c r="O336" s="826">
        <v>0.5</v>
      </c>
      <c r="P336" s="825">
        <v>1035.06</v>
      </c>
      <c r="Q336" s="827">
        <v>1</v>
      </c>
      <c r="R336" s="822">
        <v>3</v>
      </c>
      <c r="S336" s="827">
        <v>1</v>
      </c>
      <c r="T336" s="826">
        <v>0.5</v>
      </c>
      <c r="U336" s="828">
        <v>1</v>
      </c>
    </row>
    <row r="337" spans="1:21" ht="14.45" customHeight="1" x14ac:dyDescent="0.2">
      <c r="A337" s="821">
        <v>50</v>
      </c>
      <c r="B337" s="822" t="s">
        <v>1684</v>
      </c>
      <c r="C337" s="822" t="s">
        <v>1690</v>
      </c>
      <c r="D337" s="823" t="s">
        <v>2577</v>
      </c>
      <c r="E337" s="824" t="s">
        <v>1704</v>
      </c>
      <c r="F337" s="822" t="s">
        <v>1685</v>
      </c>
      <c r="G337" s="822" t="s">
        <v>1889</v>
      </c>
      <c r="H337" s="822" t="s">
        <v>634</v>
      </c>
      <c r="I337" s="822" t="s">
        <v>1890</v>
      </c>
      <c r="J337" s="822" t="s">
        <v>1891</v>
      </c>
      <c r="K337" s="822" t="s">
        <v>1892</v>
      </c>
      <c r="L337" s="825">
        <v>255</v>
      </c>
      <c r="M337" s="825">
        <v>765</v>
      </c>
      <c r="N337" s="822">
        <v>3</v>
      </c>
      <c r="O337" s="826">
        <v>0.5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50</v>
      </c>
      <c r="B338" s="822" t="s">
        <v>1684</v>
      </c>
      <c r="C338" s="822" t="s">
        <v>1690</v>
      </c>
      <c r="D338" s="823" t="s">
        <v>2577</v>
      </c>
      <c r="E338" s="824" t="s">
        <v>1704</v>
      </c>
      <c r="F338" s="822" t="s">
        <v>1685</v>
      </c>
      <c r="G338" s="822" t="s">
        <v>2028</v>
      </c>
      <c r="H338" s="822" t="s">
        <v>329</v>
      </c>
      <c r="I338" s="822" t="s">
        <v>2355</v>
      </c>
      <c r="J338" s="822" t="s">
        <v>2030</v>
      </c>
      <c r="K338" s="822" t="s">
        <v>2356</v>
      </c>
      <c r="L338" s="825">
        <v>299.83999999999997</v>
      </c>
      <c r="M338" s="825">
        <v>899.52</v>
      </c>
      <c r="N338" s="822">
        <v>3</v>
      </c>
      <c r="O338" s="826">
        <v>2</v>
      </c>
      <c r="P338" s="825">
        <v>599.67999999999995</v>
      </c>
      <c r="Q338" s="827">
        <v>0.66666666666666663</v>
      </c>
      <c r="R338" s="822">
        <v>2</v>
      </c>
      <c r="S338" s="827">
        <v>0.66666666666666663</v>
      </c>
      <c r="T338" s="826">
        <v>1.5</v>
      </c>
      <c r="U338" s="828">
        <v>0.75</v>
      </c>
    </row>
    <row r="339" spans="1:21" ht="14.45" customHeight="1" x14ac:dyDescent="0.2">
      <c r="A339" s="821">
        <v>50</v>
      </c>
      <c r="B339" s="822" t="s">
        <v>1684</v>
      </c>
      <c r="C339" s="822" t="s">
        <v>1690</v>
      </c>
      <c r="D339" s="823" t="s">
        <v>2577</v>
      </c>
      <c r="E339" s="824" t="s">
        <v>1704</v>
      </c>
      <c r="F339" s="822" t="s">
        <v>1685</v>
      </c>
      <c r="G339" s="822" t="s">
        <v>2028</v>
      </c>
      <c r="H339" s="822" t="s">
        <v>329</v>
      </c>
      <c r="I339" s="822" t="s">
        <v>2357</v>
      </c>
      <c r="J339" s="822" t="s">
        <v>983</v>
      </c>
      <c r="K339" s="822" t="s">
        <v>984</v>
      </c>
      <c r="L339" s="825">
        <v>50.32</v>
      </c>
      <c r="M339" s="825">
        <v>50.32</v>
      </c>
      <c r="N339" s="822">
        <v>1</v>
      </c>
      <c r="O339" s="826">
        <v>0.5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50</v>
      </c>
      <c r="B340" s="822" t="s">
        <v>1684</v>
      </c>
      <c r="C340" s="822" t="s">
        <v>1690</v>
      </c>
      <c r="D340" s="823" t="s">
        <v>2577</v>
      </c>
      <c r="E340" s="824" t="s">
        <v>1704</v>
      </c>
      <c r="F340" s="822" t="s">
        <v>1685</v>
      </c>
      <c r="G340" s="822" t="s">
        <v>2358</v>
      </c>
      <c r="H340" s="822" t="s">
        <v>329</v>
      </c>
      <c r="I340" s="822" t="s">
        <v>2359</v>
      </c>
      <c r="J340" s="822" t="s">
        <v>2360</v>
      </c>
      <c r="K340" s="822" t="s">
        <v>2361</v>
      </c>
      <c r="L340" s="825">
        <v>291.88</v>
      </c>
      <c r="M340" s="825">
        <v>291.88</v>
      </c>
      <c r="N340" s="822">
        <v>1</v>
      </c>
      <c r="O340" s="826">
        <v>0.5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50</v>
      </c>
      <c r="B341" s="822" t="s">
        <v>1684</v>
      </c>
      <c r="C341" s="822" t="s">
        <v>1690</v>
      </c>
      <c r="D341" s="823" t="s">
        <v>2577</v>
      </c>
      <c r="E341" s="824" t="s">
        <v>1704</v>
      </c>
      <c r="F341" s="822" t="s">
        <v>1685</v>
      </c>
      <c r="G341" s="822" t="s">
        <v>1893</v>
      </c>
      <c r="H341" s="822" t="s">
        <v>329</v>
      </c>
      <c r="I341" s="822" t="s">
        <v>1897</v>
      </c>
      <c r="J341" s="822" t="s">
        <v>1895</v>
      </c>
      <c r="K341" s="822" t="s">
        <v>1898</v>
      </c>
      <c r="L341" s="825">
        <v>131.63999999999999</v>
      </c>
      <c r="M341" s="825">
        <v>131.63999999999999</v>
      </c>
      <c r="N341" s="822">
        <v>1</v>
      </c>
      <c r="O341" s="826">
        <v>0.5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50</v>
      </c>
      <c r="B342" s="822" t="s">
        <v>1684</v>
      </c>
      <c r="C342" s="822" t="s">
        <v>1690</v>
      </c>
      <c r="D342" s="823" t="s">
        <v>2577</v>
      </c>
      <c r="E342" s="824" t="s">
        <v>1704</v>
      </c>
      <c r="F342" s="822" t="s">
        <v>1685</v>
      </c>
      <c r="G342" s="822" t="s">
        <v>1893</v>
      </c>
      <c r="H342" s="822" t="s">
        <v>329</v>
      </c>
      <c r="I342" s="822" t="s">
        <v>2362</v>
      </c>
      <c r="J342" s="822" t="s">
        <v>1895</v>
      </c>
      <c r="K342" s="822" t="s">
        <v>2363</v>
      </c>
      <c r="L342" s="825">
        <v>118.5</v>
      </c>
      <c r="M342" s="825">
        <v>237</v>
      </c>
      <c r="N342" s="822">
        <v>2</v>
      </c>
      <c r="O342" s="826">
        <v>0.5</v>
      </c>
      <c r="P342" s="825"/>
      <c r="Q342" s="827">
        <v>0</v>
      </c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50</v>
      </c>
      <c r="B343" s="822" t="s">
        <v>1684</v>
      </c>
      <c r="C343" s="822" t="s">
        <v>1690</v>
      </c>
      <c r="D343" s="823" t="s">
        <v>2577</v>
      </c>
      <c r="E343" s="824" t="s">
        <v>1704</v>
      </c>
      <c r="F343" s="822" t="s">
        <v>1685</v>
      </c>
      <c r="G343" s="822" t="s">
        <v>1893</v>
      </c>
      <c r="H343" s="822" t="s">
        <v>329</v>
      </c>
      <c r="I343" s="822" t="s">
        <v>2364</v>
      </c>
      <c r="J343" s="822" t="s">
        <v>1895</v>
      </c>
      <c r="K343" s="822" t="s">
        <v>2081</v>
      </c>
      <c r="L343" s="825">
        <v>166.76</v>
      </c>
      <c r="M343" s="825">
        <v>166.76</v>
      </c>
      <c r="N343" s="822">
        <v>1</v>
      </c>
      <c r="O343" s="826">
        <v>0.5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50</v>
      </c>
      <c r="B344" s="822" t="s">
        <v>1684</v>
      </c>
      <c r="C344" s="822" t="s">
        <v>1690</v>
      </c>
      <c r="D344" s="823" t="s">
        <v>2577</v>
      </c>
      <c r="E344" s="824" t="s">
        <v>1704</v>
      </c>
      <c r="F344" s="822" t="s">
        <v>1685</v>
      </c>
      <c r="G344" s="822" t="s">
        <v>1947</v>
      </c>
      <c r="H344" s="822" t="s">
        <v>329</v>
      </c>
      <c r="I344" s="822" t="s">
        <v>2365</v>
      </c>
      <c r="J344" s="822" t="s">
        <v>991</v>
      </c>
      <c r="K344" s="822" t="s">
        <v>2366</v>
      </c>
      <c r="L344" s="825">
        <v>225.06</v>
      </c>
      <c r="M344" s="825">
        <v>225.06</v>
      </c>
      <c r="N344" s="822">
        <v>1</v>
      </c>
      <c r="O344" s="826">
        <v>0.5</v>
      </c>
      <c r="P344" s="825">
        <v>225.06</v>
      </c>
      <c r="Q344" s="827">
        <v>1</v>
      </c>
      <c r="R344" s="822">
        <v>1</v>
      </c>
      <c r="S344" s="827">
        <v>1</v>
      </c>
      <c r="T344" s="826">
        <v>0.5</v>
      </c>
      <c r="U344" s="828">
        <v>1</v>
      </c>
    </row>
    <row r="345" spans="1:21" ht="14.45" customHeight="1" x14ac:dyDescent="0.2">
      <c r="A345" s="821">
        <v>50</v>
      </c>
      <c r="B345" s="822" t="s">
        <v>1684</v>
      </c>
      <c r="C345" s="822" t="s">
        <v>1690</v>
      </c>
      <c r="D345" s="823" t="s">
        <v>2577</v>
      </c>
      <c r="E345" s="824" t="s">
        <v>1704</v>
      </c>
      <c r="F345" s="822" t="s">
        <v>1685</v>
      </c>
      <c r="G345" s="822" t="s">
        <v>2367</v>
      </c>
      <c r="H345" s="822" t="s">
        <v>329</v>
      </c>
      <c r="I345" s="822" t="s">
        <v>2368</v>
      </c>
      <c r="J345" s="822" t="s">
        <v>2369</v>
      </c>
      <c r="K345" s="822" t="s">
        <v>2370</v>
      </c>
      <c r="L345" s="825">
        <v>240.7</v>
      </c>
      <c r="M345" s="825">
        <v>1444.1999999999998</v>
      </c>
      <c r="N345" s="822">
        <v>6</v>
      </c>
      <c r="O345" s="826">
        <v>1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50</v>
      </c>
      <c r="B346" s="822" t="s">
        <v>1684</v>
      </c>
      <c r="C346" s="822" t="s">
        <v>1690</v>
      </c>
      <c r="D346" s="823" t="s">
        <v>2577</v>
      </c>
      <c r="E346" s="824" t="s">
        <v>1704</v>
      </c>
      <c r="F346" s="822" t="s">
        <v>1685</v>
      </c>
      <c r="G346" s="822" t="s">
        <v>2367</v>
      </c>
      <c r="H346" s="822" t="s">
        <v>329</v>
      </c>
      <c r="I346" s="822" t="s">
        <v>2371</v>
      </c>
      <c r="J346" s="822" t="s">
        <v>2372</v>
      </c>
      <c r="K346" s="822" t="s">
        <v>2373</v>
      </c>
      <c r="L346" s="825">
        <v>374.79</v>
      </c>
      <c r="M346" s="825">
        <v>2248.7400000000002</v>
      </c>
      <c r="N346" s="822">
        <v>6</v>
      </c>
      <c r="O346" s="826">
        <v>0.5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50</v>
      </c>
      <c r="B347" s="822" t="s">
        <v>1684</v>
      </c>
      <c r="C347" s="822" t="s">
        <v>1690</v>
      </c>
      <c r="D347" s="823" t="s">
        <v>2577</v>
      </c>
      <c r="E347" s="824" t="s">
        <v>1704</v>
      </c>
      <c r="F347" s="822" t="s">
        <v>1685</v>
      </c>
      <c r="G347" s="822" t="s">
        <v>1899</v>
      </c>
      <c r="H347" s="822" t="s">
        <v>634</v>
      </c>
      <c r="I347" s="822" t="s">
        <v>1582</v>
      </c>
      <c r="J347" s="822" t="s">
        <v>1583</v>
      </c>
      <c r="K347" s="822" t="s">
        <v>1584</v>
      </c>
      <c r="L347" s="825">
        <v>63.14</v>
      </c>
      <c r="M347" s="825">
        <v>63.14</v>
      </c>
      <c r="N347" s="822">
        <v>1</v>
      </c>
      <c r="O347" s="826">
        <v>0.5</v>
      </c>
      <c r="P347" s="825">
        <v>63.14</v>
      </c>
      <c r="Q347" s="827">
        <v>1</v>
      </c>
      <c r="R347" s="822">
        <v>1</v>
      </c>
      <c r="S347" s="827">
        <v>1</v>
      </c>
      <c r="T347" s="826">
        <v>0.5</v>
      </c>
      <c r="U347" s="828">
        <v>1</v>
      </c>
    </row>
    <row r="348" spans="1:21" ht="14.45" customHeight="1" x14ac:dyDescent="0.2">
      <c r="A348" s="821">
        <v>50</v>
      </c>
      <c r="B348" s="822" t="s">
        <v>1684</v>
      </c>
      <c r="C348" s="822" t="s">
        <v>1690</v>
      </c>
      <c r="D348" s="823" t="s">
        <v>2577</v>
      </c>
      <c r="E348" s="824" t="s">
        <v>1704</v>
      </c>
      <c r="F348" s="822" t="s">
        <v>1685</v>
      </c>
      <c r="G348" s="822" t="s">
        <v>1899</v>
      </c>
      <c r="H348" s="822" t="s">
        <v>634</v>
      </c>
      <c r="I348" s="822" t="s">
        <v>1585</v>
      </c>
      <c r="J348" s="822" t="s">
        <v>1583</v>
      </c>
      <c r="K348" s="822" t="s">
        <v>1586</v>
      </c>
      <c r="L348" s="825">
        <v>49.08</v>
      </c>
      <c r="M348" s="825">
        <v>49.08</v>
      </c>
      <c r="N348" s="822">
        <v>1</v>
      </c>
      <c r="O348" s="826">
        <v>0.5</v>
      </c>
      <c r="P348" s="825">
        <v>49.08</v>
      </c>
      <c r="Q348" s="827">
        <v>1</v>
      </c>
      <c r="R348" s="822">
        <v>1</v>
      </c>
      <c r="S348" s="827">
        <v>1</v>
      </c>
      <c r="T348" s="826">
        <v>0.5</v>
      </c>
      <c r="U348" s="828">
        <v>1</v>
      </c>
    </row>
    <row r="349" spans="1:21" ht="14.45" customHeight="1" x14ac:dyDescent="0.2">
      <c r="A349" s="821">
        <v>50</v>
      </c>
      <c r="B349" s="822" t="s">
        <v>1684</v>
      </c>
      <c r="C349" s="822" t="s">
        <v>1690</v>
      </c>
      <c r="D349" s="823" t="s">
        <v>2577</v>
      </c>
      <c r="E349" s="824" t="s">
        <v>1704</v>
      </c>
      <c r="F349" s="822" t="s">
        <v>1685</v>
      </c>
      <c r="G349" s="822" t="s">
        <v>1899</v>
      </c>
      <c r="H349" s="822" t="s">
        <v>634</v>
      </c>
      <c r="I349" s="822" t="s">
        <v>1495</v>
      </c>
      <c r="J349" s="822" t="s">
        <v>1496</v>
      </c>
      <c r="K349" s="822" t="s">
        <v>1497</v>
      </c>
      <c r="L349" s="825">
        <v>49.08</v>
      </c>
      <c r="M349" s="825">
        <v>98.16</v>
      </c>
      <c r="N349" s="822">
        <v>2</v>
      </c>
      <c r="O349" s="826">
        <v>1</v>
      </c>
      <c r="P349" s="825">
        <v>98.16</v>
      </c>
      <c r="Q349" s="827">
        <v>1</v>
      </c>
      <c r="R349" s="822">
        <v>2</v>
      </c>
      <c r="S349" s="827">
        <v>1</v>
      </c>
      <c r="T349" s="826">
        <v>1</v>
      </c>
      <c r="U349" s="828">
        <v>1</v>
      </c>
    </row>
    <row r="350" spans="1:21" ht="14.45" customHeight="1" x14ac:dyDescent="0.2">
      <c r="A350" s="821">
        <v>50</v>
      </c>
      <c r="B350" s="822" t="s">
        <v>1684</v>
      </c>
      <c r="C350" s="822" t="s">
        <v>1690</v>
      </c>
      <c r="D350" s="823" t="s">
        <v>2577</v>
      </c>
      <c r="E350" s="824" t="s">
        <v>1704</v>
      </c>
      <c r="F350" s="822" t="s">
        <v>1685</v>
      </c>
      <c r="G350" s="822" t="s">
        <v>2374</v>
      </c>
      <c r="H350" s="822" t="s">
        <v>329</v>
      </c>
      <c r="I350" s="822" t="s">
        <v>2375</v>
      </c>
      <c r="J350" s="822" t="s">
        <v>2376</v>
      </c>
      <c r="K350" s="822" t="s">
        <v>2377</v>
      </c>
      <c r="L350" s="825">
        <v>255</v>
      </c>
      <c r="M350" s="825">
        <v>1530</v>
      </c>
      <c r="N350" s="822">
        <v>6</v>
      </c>
      <c r="O350" s="826">
        <v>1</v>
      </c>
      <c r="P350" s="825">
        <v>765</v>
      </c>
      <c r="Q350" s="827">
        <v>0.5</v>
      </c>
      <c r="R350" s="822">
        <v>3</v>
      </c>
      <c r="S350" s="827">
        <v>0.5</v>
      </c>
      <c r="T350" s="826">
        <v>0.5</v>
      </c>
      <c r="U350" s="828">
        <v>0.5</v>
      </c>
    </row>
    <row r="351" spans="1:21" ht="14.45" customHeight="1" x14ac:dyDescent="0.2">
      <c r="A351" s="821">
        <v>50</v>
      </c>
      <c r="B351" s="822" t="s">
        <v>1684</v>
      </c>
      <c r="C351" s="822" t="s">
        <v>1690</v>
      </c>
      <c r="D351" s="823" t="s">
        <v>2577</v>
      </c>
      <c r="E351" s="824" t="s">
        <v>1704</v>
      </c>
      <c r="F351" s="822" t="s">
        <v>1685</v>
      </c>
      <c r="G351" s="822" t="s">
        <v>2378</v>
      </c>
      <c r="H351" s="822" t="s">
        <v>329</v>
      </c>
      <c r="I351" s="822" t="s">
        <v>2379</v>
      </c>
      <c r="J351" s="822" t="s">
        <v>2380</v>
      </c>
      <c r="K351" s="822" t="s">
        <v>2381</v>
      </c>
      <c r="L351" s="825">
        <v>6141.8</v>
      </c>
      <c r="M351" s="825">
        <v>6141.8</v>
      </c>
      <c r="N351" s="822">
        <v>1</v>
      </c>
      <c r="O351" s="826">
        <v>0.5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50</v>
      </c>
      <c r="B352" s="822" t="s">
        <v>1684</v>
      </c>
      <c r="C352" s="822" t="s">
        <v>1690</v>
      </c>
      <c r="D352" s="823" t="s">
        <v>2577</v>
      </c>
      <c r="E352" s="824" t="s">
        <v>1704</v>
      </c>
      <c r="F352" s="822" t="s">
        <v>1685</v>
      </c>
      <c r="G352" s="822" t="s">
        <v>1902</v>
      </c>
      <c r="H352" s="822" t="s">
        <v>329</v>
      </c>
      <c r="I352" s="822" t="s">
        <v>1903</v>
      </c>
      <c r="J352" s="822" t="s">
        <v>863</v>
      </c>
      <c r="K352" s="822" t="s">
        <v>864</v>
      </c>
      <c r="L352" s="825">
        <v>121.92</v>
      </c>
      <c r="M352" s="825">
        <v>15240.000000000005</v>
      </c>
      <c r="N352" s="822">
        <v>125</v>
      </c>
      <c r="O352" s="826">
        <v>31</v>
      </c>
      <c r="P352" s="825">
        <v>7071.3600000000024</v>
      </c>
      <c r="Q352" s="827">
        <v>0.46399999999999997</v>
      </c>
      <c r="R352" s="822">
        <v>58</v>
      </c>
      <c r="S352" s="827">
        <v>0.46400000000000002</v>
      </c>
      <c r="T352" s="826">
        <v>13.5</v>
      </c>
      <c r="U352" s="828">
        <v>0.43548387096774194</v>
      </c>
    </row>
    <row r="353" spans="1:21" ht="14.45" customHeight="1" x14ac:dyDescent="0.2">
      <c r="A353" s="821">
        <v>50</v>
      </c>
      <c r="B353" s="822" t="s">
        <v>1684</v>
      </c>
      <c r="C353" s="822" t="s">
        <v>1690</v>
      </c>
      <c r="D353" s="823" t="s">
        <v>2577</v>
      </c>
      <c r="E353" s="824" t="s">
        <v>1704</v>
      </c>
      <c r="F353" s="822" t="s">
        <v>1685</v>
      </c>
      <c r="G353" s="822" t="s">
        <v>2382</v>
      </c>
      <c r="H353" s="822" t="s">
        <v>329</v>
      </c>
      <c r="I353" s="822" t="s">
        <v>2383</v>
      </c>
      <c r="J353" s="822" t="s">
        <v>2384</v>
      </c>
      <c r="K353" s="822" t="s">
        <v>2385</v>
      </c>
      <c r="L353" s="825">
        <v>140.87</v>
      </c>
      <c r="M353" s="825">
        <v>986.09</v>
      </c>
      <c r="N353" s="822">
        <v>7</v>
      </c>
      <c r="O353" s="826">
        <v>2</v>
      </c>
      <c r="P353" s="825">
        <v>563.48</v>
      </c>
      <c r="Q353" s="827">
        <v>0.5714285714285714</v>
      </c>
      <c r="R353" s="822">
        <v>4</v>
      </c>
      <c r="S353" s="827">
        <v>0.5714285714285714</v>
      </c>
      <c r="T353" s="826">
        <v>1.5</v>
      </c>
      <c r="U353" s="828">
        <v>0.75</v>
      </c>
    </row>
    <row r="354" spans="1:21" ht="14.45" customHeight="1" x14ac:dyDescent="0.2">
      <c r="A354" s="821">
        <v>50</v>
      </c>
      <c r="B354" s="822" t="s">
        <v>1684</v>
      </c>
      <c r="C354" s="822" t="s">
        <v>1690</v>
      </c>
      <c r="D354" s="823" t="s">
        <v>2577</v>
      </c>
      <c r="E354" s="824" t="s">
        <v>1704</v>
      </c>
      <c r="F354" s="822" t="s">
        <v>1685</v>
      </c>
      <c r="G354" s="822" t="s">
        <v>2382</v>
      </c>
      <c r="H354" s="822" t="s">
        <v>329</v>
      </c>
      <c r="I354" s="822" t="s">
        <v>2386</v>
      </c>
      <c r="J354" s="822" t="s">
        <v>2384</v>
      </c>
      <c r="K354" s="822" t="s">
        <v>2387</v>
      </c>
      <c r="L354" s="825">
        <v>94.29</v>
      </c>
      <c r="M354" s="825">
        <v>282.87</v>
      </c>
      <c r="N354" s="822">
        <v>3</v>
      </c>
      <c r="O354" s="826">
        <v>2</v>
      </c>
      <c r="P354" s="825">
        <v>282.87</v>
      </c>
      <c r="Q354" s="827">
        <v>1</v>
      </c>
      <c r="R354" s="822">
        <v>3</v>
      </c>
      <c r="S354" s="827">
        <v>1</v>
      </c>
      <c r="T354" s="826">
        <v>2</v>
      </c>
      <c r="U354" s="828">
        <v>1</v>
      </c>
    </row>
    <row r="355" spans="1:21" ht="14.45" customHeight="1" x14ac:dyDescent="0.2">
      <c r="A355" s="821">
        <v>50</v>
      </c>
      <c r="B355" s="822" t="s">
        <v>1684</v>
      </c>
      <c r="C355" s="822" t="s">
        <v>1690</v>
      </c>
      <c r="D355" s="823" t="s">
        <v>2577</v>
      </c>
      <c r="E355" s="824" t="s">
        <v>1704</v>
      </c>
      <c r="F355" s="822" t="s">
        <v>1685</v>
      </c>
      <c r="G355" s="822" t="s">
        <v>2382</v>
      </c>
      <c r="H355" s="822" t="s">
        <v>329</v>
      </c>
      <c r="I355" s="822" t="s">
        <v>2388</v>
      </c>
      <c r="J355" s="822" t="s">
        <v>2384</v>
      </c>
      <c r="K355" s="822" t="s">
        <v>2389</v>
      </c>
      <c r="L355" s="825">
        <v>188.57</v>
      </c>
      <c r="M355" s="825">
        <v>565.71</v>
      </c>
      <c r="N355" s="822">
        <v>3</v>
      </c>
      <c r="O355" s="826">
        <v>0.5</v>
      </c>
      <c r="P355" s="825">
        <v>565.71</v>
      </c>
      <c r="Q355" s="827">
        <v>1</v>
      </c>
      <c r="R355" s="822">
        <v>3</v>
      </c>
      <c r="S355" s="827">
        <v>1</v>
      </c>
      <c r="T355" s="826">
        <v>0.5</v>
      </c>
      <c r="U355" s="828">
        <v>1</v>
      </c>
    </row>
    <row r="356" spans="1:21" ht="14.45" customHeight="1" x14ac:dyDescent="0.2">
      <c r="A356" s="821">
        <v>50</v>
      </c>
      <c r="B356" s="822" t="s">
        <v>1684</v>
      </c>
      <c r="C356" s="822" t="s">
        <v>1690</v>
      </c>
      <c r="D356" s="823" t="s">
        <v>2577</v>
      </c>
      <c r="E356" s="824" t="s">
        <v>1704</v>
      </c>
      <c r="F356" s="822" t="s">
        <v>1687</v>
      </c>
      <c r="G356" s="822" t="s">
        <v>1904</v>
      </c>
      <c r="H356" s="822" t="s">
        <v>329</v>
      </c>
      <c r="I356" s="822" t="s">
        <v>2390</v>
      </c>
      <c r="J356" s="822" t="s">
        <v>2391</v>
      </c>
      <c r="K356" s="822" t="s">
        <v>2392</v>
      </c>
      <c r="L356" s="825">
        <v>410.41</v>
      </c>
      <c r="M356" s="825">
        <v>410.41</v>
      </c>
      <c r="N356" s="822">
        <v>1</v>
      </c>
      <c r="O356" s="826">
        <v>1</v>
      </c>
      <c r="P356" s="825">
        <v>410.41</v>
      </c>
      <c r="Q356" s="827">
        <v>1</v>
      </c>
      <c r="R356" s="822">
        <v>1</v>
      </c>
      <c r="S356" s="827">
        <v>1</v>
      </c>
      <c r="T356" s="826">
        <v>1</v>
      </c>
      <c r="U356" s="828">
        <v>1</v>
      </c>
    </row>
    <row r="357" spans="1:21" ht="14.45" customHeight="1" x14ac:dyDescent="0.2">
      <c r="A357" s="821">
        <v>50</v>
      </c>
      <c r="B357" s="822" t="s">
        <v>1684</v>
      </c>
      <c r="C357" s="822" t="s">
        <v>1690</v>
      </c>
      <c r="D357" s="823" t="s">
        <v>2577</v>
      </c>
      <c r="E357" s="824" t="s">
        <v>1704</v>
      </c>
      <c r="F357" s="822" t="s">
        <v>1687</v>
      </c>
      <c r="G357" s="822" t="s">
        <v>1904</v>
      </c>
      <c r="H357" s="822" t="s">
        <v>329</v>
      </c>
      <c r="I357" s="822" t="s">
        <v>1905</v>
      </c>
      <c r="J357" s="822" t="s">
        <v>1906</v>
      </c>
      <c r="K357" s="822" t="s">
        <v>1907</v>
      </c>
      <c r="L357" s="825">
        <v>389.82</v>
      </c>
      <c r="M357" s="825">
        <v>4288.0200000000004</v>
      </c>
      <c r="N357" s="822">
        <v>11</v>
      </c>
      <c r="O357" s="826">
        <v>11</v>
      </c>
      <c r="P357" s="825">
        <v>4288.0200000000004</v>
      </c>
      <c r="Q357" s="827">
        <v>1</v>
      </c>
      <c r="R357" s="822">
        <v>11</v>
      </c>
      <c r="S357" s="827">
        <v>1</v>
      </c>
      <c r="T357" s="826">
        <v>11</v>
      </c>
      <c r="U357" s="828">
        <v>1</v>
      </c>
    </row>
    <row r="358" spans="1:21" ht="14.45" customHeight="1" x14ac:dyDescent="0.2">
      <c r="A358" s="821">
        <v>50</v>
      </c>
      <c r="B358" s="822" t="s">
        <v>1684</v>
      </c>
      <c r="C358" s="822" t="s">
        <v>1690</v>
      </c>
      <c r="D358" s="823" t="s">
        <v>2577</v>
      </c>
      <c r="E358" s="824" t="s">
        <v>1704</v>
      </c>
      <c r="F358" s="822" t="s">
        <v>1687</v>
      </c>
      <c r="G358" s="822" t="s">
        <v>1904</v>
      </c>
      <c r="H358" s="822" t="s">
        <v>329</v>
      </c>
      <c r="I358" s="822" t="s">
        <v>1908</v>
      </c>
      <c r="J358" s="822" t="s">
        <v>1909</v>
      </c>
      <c r="K358" s="822" t="s">
        <v>1910</v>
      </c>
      <c r="L358" s="825">
        <v>389.82</v>
      </c>
      <c r="M358" s="825">
        <v>5067.66</v>
      </c>
      <c r="N358" s="822">
        <v>13</v>
      </c>
      <c r="O358" s="826">
        <v>13</v>
      </c>
      <c r="P358" s="825">
        <v>5067.66</v>
      </c>
      <c r="Q358" s="827">
        <v>1</v>
      </c>
      <c r="R358" s="822">
        <v>13</v>
      </c>
      <c r="S358" s="827">
        <v>1</v>
      </c>
      <c r="T358" s="826">
        <v>13</v>
      </c>
      <c r="U358" s="828">
        <v>1</v>
      </c>
    </row>
    <row r="359" spans="1:21" ht="14.45" customHeight="1" x14ac:dyDescent="0.2">
      <c r="A359" s="821">
        <v>50</v>
      </c>
      <c r="B359" s="822" t="s">
        <v>1684</v>
      </c>
      <c r="C359" s="822" t="s">
        <v>1690</v>
      </c>
      <c r="D359" s="823" t="s">
        <v>2577</v>
      </c>
      <c r="E359" s="824" t="s">
        <v>1704</v>
      </c>
      <c r="F359" s="822" t="s">
        <v>1687</v>
      </c>
      <c r="G359" s="822" t="s">
        <v>1904</v>
      </c>
      <c r="H359" s="822" t="s">
        <v>329</v>
      </c>
      <c r="I359" s="822" t="s">
        <v>1911</v>
      </c>
      <c r="J359" s="822" t="s">
        <v>1912</v>
      </c>
      <c r="K359" s="822" t="s">
        <v>1913</v>
      </c>
      <c r="L359" s="825">
        <v>389.82</v>
      </c>
      <c r="M359" s="825">
        <v>5457.48</v>
      </c>
      <c r="N359" s="822">
        <v>14</v>
      </c>
      <c r="O359" s="826">
        <v>14</v>
      </c>
      <c r="P359" s="825">
        <v>5067.66</v>
      </c>
      <c r="Q359" s="827">
        <v>0.9285714285714286</v>
      </c>
      <c r="R359" s="822">
        <v>13</v>
      </c>
      <c r="S359" s="827">
        <v>0.9285714285714286</v>
      </c>
      <c r="T359" s="826">
        <v>13</v>
      </c>
      <c r="U359" s="828">
        <v>0.9285714285714286</v>
      </c>
    </row>
    <row r="360" spans="1:21" ht="14.45" customHeight="1" x14ac:dyDescent="0.2">
      <c r="A360" s="821">
        <v>50</v>
      </c>
      <c r="B360" s="822" t="s">
        <v>1684</v>
      </c>
      <c r="C360" s="822" t="s">
        <v>1690</v>
      </c>
      <c r="D360" s="823" t="s">
        <v>2577</v>
      </c>
      <c r="E360" s="824" t="s">
        <v>1704</v>
      </c>
      <c r="F360" s="822" t="s">
        <v>1687</v>
      </c>
      <c r="G360" s="822" t="s">
        <v>1904</v>
      </c>
      <c r="H360" s="822" t="s">
        <v>329</v>
      </c>
      <c r="I360" s="822" t="s">
        <v>1914</v>
      </c>
      <c r="J360" s="822" t="s">
        <v>1915</v>
      </c>
      <c r="K360" s="822" t="s">
        <v>1916</v>
      </c>
      <c r="L360" s="825">
        <v>39.1</v>
      </c>
      <c r="M360" s="825">
        <v>5943.1999999999971</v>
      </c>
      <c r="N360" s="822">
        <v>152</v>
      </c>
      <c r="O360" s="826">
        <v>38</v>
      </c>
      <c r="P360" s="825">
        <v>5786.7999999999975</v>
      </c>
      <c r="Q360" s="827">
        <v>0.97368421052631582</v>
      </c>
      <c r="R360" s="822">
        <v>148</v>
      </c>
      <c r="S360" s="827">
        <v>0.97368421052631582</v>
      </c>
      <c r="T360" s="826">
        <v>37</v>
      </c>
      <c r="U360" s="828">
        <v>0.97368421052631582</v>
      </c>
    </row>
    <row r="361" spans="1:21" ht="14.45" customHeight="1" x14ac:dyDescent="0.2">
      <c r="A361" s="821">
        <v>50</v>
      </c>
      <c r="B361" s="822" t="s">
        <v>1684</v>
      </c>
      <c r="C361" s="822" t="s">
        <v>1690</v>
      </c>
      <c r="D361" s="823" t="s">
        <v>2577</v>
      </c>
      <c r="E361" s="824" t="s">
        <v>1704</v>
      </c>
      <c r="F361" s="822" t="s">
        <v>1687</v>
      </c>
      <c r="G361" s="822" t="s">
        <v>1904</v>
      </c>
      <c r="H361" s="822" t="s">
        <v>329</v>
      </c>
      <c r="I361" s="822" t="s">
        <v>1917</v>
      </c>
      <c r="J361" s="822" t="s">
        <v>1915</v>
      </c>
      <c r="K361" s="822" t="s">
        <v>1918</v>
      </c>
      <c r="L361" s="825">
        <v>49.02</v>
      </c>
      <c r="M361" s="825">
        <v>7058.8799999999983</v>
      </c>
      <c r="N361" s="822">
        <v>144</v>
      </c>
      <c r="O361" s="826">
        <v>36</v>
      </c>
      <c r="P361" s="825">
        <v>7058.8799999999983</v>
      </c>
      <c r="Q361" s="827">
        <v>1</v>
      </c>
      <c r="R361" s="822">
        <v>144</v>
      </c>
      <c r="S361" s="827">
        <v>1</v>
      </c>
      <c r="T361" s="826">
        <v>36</v>
      </c>
      <c r="U361" s="828">
        <v>1</v>
      </c>
    </row>
    <row r="362" spans="1:21" ht="14.45" customHeight="1" x14ac:dyDescent="0.2">
      <c r="A362" s="821">
        <v>50</v>
      </c>
      <c r="B362" s="822" t="s">
        <v>1684</v>
      </c>
      <c r="C362" s="822" t="s">
        <v>1690</v>
      </c>
      <c r="D362" s="823" t="s">
        <v>2577</v>
      </c>
      <c r="E362" s="824" t="s">
        <v>1705</v>
      </c>
      <c r="F362" s="822" t="s">
        <v>1685</v>
      </c>
      <c r="G362" s="822" t="s">
        <v>1755</v>
      </c>
      <c r="H362" s="822" t="s">
        <v>329</v>
      </c>
      <c r="I362" s="822" t="s">
        <v>2393</v>
      </c>
      <c r="J362" s="822" t="s">
        <v>1757</v>
      </c>
      <c r="K362" s="822" t="s">
        <v>2394</v>
      </c>
      <c r="L362" s="825">
        <v>5315.52</v>
      </c>
      <c r="M362" s="825">
        <v>5315.52</v>
      </c>
      <c r="N362" s="822">
        <v>1</v>
      </c>
      <c r="O362" s="826">
        <v>1</v>
      </c>
      <c r="P362" s="825"/>
      <c r="Q362" s="827">
        <v>0</v>
      </c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50</v>
      </c>
      <c r="B363" s="822" t="s">
        <v>1684</v>
      </c>
      <c r="C363" s="822" t="s">
        <v>1690</v>
      </c>
      <c r="D363" s="823" t="s">
        <v>2577</v>
      </c>
      <c r="E363" s="824" t="s">
        <v>1705</v>
      </c>
      <c r="F363" s="822" t="s">
        <v>1685</v>
      </c>
      <c r="G363" s="822" t="s">
        <v>1764</v>
      </c>
      <c r="H363" s="822" t="s">
        <v>634</v>
      </c>
      <c r="I363" s="822" t="s">
        <v>1765</v>
      </c>
      <c r="J363" s="822" t="s">
        <v>1766</v>
      </c>
      <c r="K363" s="822" t="s">
        <v>1767</v>
      </c>
      <c r="L363" s="825">
        <v>134.61000000000001</v>
      </c>
      <c r="M363" s="825">
        <v>269.22000000000003</v>
      </c>
      <c r="N363" s="822">
        <v>2</v>
      </c>
      <c r="O363" s="826">
        <v>1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50</v>
      </c>
      <c r="B364" s="822" t="s">
        <v>1684</v>
      </c>
      <c r="C364" s="822" t="s">
        <v>1690</v>
      </c>
      <c r="D364" s="823" t="s">
        <v>2577</v>
      </c>
      <c r="E364" s="824" t="s">
        <v>1705</v>
      </c>
      <c r="F364" s="822" t="s">
        <v>1685</v>
      </c>
      <c r="G364" s="822" t="s">
        <v>2140</v>
      </c>
      <c r="H364" s="822" t="s">
        <v>329</v>
      </c>
      <c r="I364" s="822" t="s">
        <v>2395</v>
      </c>
      <c r="J364" s="822" t="s">
        <v>2142</v>
      </c>
      <c r="K364" s="822" t="s">
        <v>2396</v>
      </c>
      <c r="L364" s="825">
        <v>78.33</v>
      </c>
      <c r="M364" s="825">
        <v>234.99</v>
      </c>
      <c r="N364" s="822">
        <v>3</v>
      </c>
      <c r="O364" s="826">
        <v>1</v>
      </c>
      <c r="P364" s="825">
        <v>234.99</v>
      </c>
      <c r="Q364" s="827">
        <v>1</v>
      </c>
      <c r="R364" s="822">
        <v>3</v>
      </c>
      <c r="S364" s="827">
        <v>1</v>
      </c>
      <c r="T364" s="826">
        <v>1</v>
      </c>
      <c r="U364" s="828">
        <v>1</v>
      </c>
    </row>
    <row r="365" spans="1:21" ht="14.45" customHeight="1" x14ac:dyDescent="0.2">
      <c r="A365" s="821">
        <v>50</v>
      </c>
      <c r="B365" s="822" t="s">
        <v>1684</v>
      </c>
      <c r="C365" s="822" t="s">
        <v>1690</v>
      </c>
      <c r="D365" s="823" t="s">
        <v>2577</v>
      </c>
      <c r="E365" s="824" t="s">
        <v>1705</v>
      </c>
      <c r="F365" s="822" t="s">
        <v>1685</v>
      </c>
      <c r="G365" s="822" t="s">
        <v>2144</v>
      </c>
      <c r="H365" s="822" t="s">
        <v>329</v>
      </c>
      <c r="I365" s="822" t="s">
        <v>2397</v>
      </c>
      <c r="J365" s="822" t="s">
        <v>750</v>
      </c>
      <c r="K365" s="822" t="s">
        <v>2398</v>
      </c>
      <c r="L365" s="825">
        <v>477.5</v>
      </c>
      <c r="M365" s="825">
        <v>477.5</v>
      </c>
      <c r="N365" s="822">
        <v>1</v>
      </c>
      <c r="O365" s="826">
        <v>0.5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50</v>
      </c>
      <c r="B366" s="822" t="s">
        <v>1684</v>
      </c>
      <c r="C366" s="822" t="s">
        <v>1690</v>
      </c>
      <c r="D366" s="823" t="s">
        <v>2577</v>
      </c>
      <c r="E366" s="824" t="s">
        <v>1705</v>
      </c>
      <c r="F366" s="822" t="s">
        <v>1685</v>
      </c>
      <c r="G366" s="822" t="s">
        <v>2399</v>
      </c>
      <c r="H366" s="822" t="s">
        <v>329</v>
      </c>
      <c r="I366" s="822" t="s">
        <v>2400</v>
      </c>
      <c r="J366" s="822" t="s">
        <v>2401</v>
      </c>
      <c r="K366" s="822" t="s">
        <v>982</v>
      </c>
      <c r="L366" s="825">
        <v>78.48</v>
      </c>
      <c r="M366" s="825">
        <v>78.48</v>
      </c>
      <c r="N366" s="822">
        <v>1</v>
      </c>
      <c r="O366" s="826">
        <v>1</v>
      </c>
      <c r="P366" s="825"/>
      <c r="Q366" s="827">
        <v>0</v>
      </c>
      <c r="R366" s="822"/>
      <c r="S366" s="827">
        <v>0</v>
      </c>
      <c r="T366" s="826"/>
      <c r="U366" s="828">
        <v>0</v>
      </c>
    </row>
    <row r="367" spans="1:21" ht="14.45" customHeight="1" x14ac:dyDescent="0.2">
      <c r="A367" s="821">
        <v>50</v>
      </c>
      <c r="B367" s="822" t="s">
        <v>1684</v>
      </c>
      <c r="C367" s="822" t="s">
        <v>1690</v>
      </c>
      <c r="D367" s="823" t="s">
        <v>2577</v>
      </c>
      <c r="E367" s="824" t="s">
        <v>1705</v>
      </c>
      <c r="F367" s="822" t="s">
        <v>1685</v>
      </c>
      <c r="G367" s="822" t="s">
        <v>1930</v>
      </c>
      <c r="H367" s="822" t="s">
        <v>634</v>
      </c>
      <c r="I367" s="822" t="s">
        <v>1435</v>
      </c>
      <c r="J367" s="822" t="s">
        <v>772</v>
      </c>
      <c r="K367" s="822" t="s">
        <v>1436</v>
      </c>
      <c r="L367" s="825">
        <v>368.16</v>
      </c>
      <c r="M367" s="825">
        <v>368.16</v>
      </c>
      <c r="N367" s="822">
        <v>1</v>
      </c>
      <c r="O367" s="826">
        <v>0.5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50</v>
      </c>
      <c r="B368" s="822" t="s">
        <v>1684</v>
      </c>
      <c r="C368" s="822" t="s">
        <v>1690</v>
      </c>
      <c r="D368" s="823" t="s">
        <v>2577</v>
      </c>
      <c r="E368" s="824" t="s">
        <v>1705</v>
      </c>
      <c r="F368" s="822" t="s">
        <v>1685</v>
      </c>
      <c r="G368" s="822" t="s">
        <v>2043</v>
      </c>
      <c r="H368" s="822" t="s">
        <v>634</v>
      </c>
      <c r="I368" s="822" t="s">
        <v>1545</v>
      </c>
      <c r="J368" s="822" t="s">
        <v>985</v>
      </c>
      <c r="K368" s="822" t="s">
        <v>1546</v>
      </c>
      <c r="L368" s="825">
        <v>0</v>
      </c>
      <c r="M368" s="825">
        <v>0</v>
      </c>
      <c r="N368" s="822">
        <v>1</v>
      </c>
      <c r="O368" s="826">
        <v>1</v>
      </c>
      <c r="P368" s="825"/>
      <c r="Q368" s="827"/>
      <c r="R368" s="822"/>
      <c r="S368" s="827">
        <v>0</v>
      </c>
      <c r="T368" s="826"/>
      <c r="U368" s="828">
        <v>0</v>
      </c>
    </row>
    <row r="369" spans="1:21" ht="14.45" customHeight="1" x14ac:dyDescent="0.2">
      <c r="A369" s="821">
        <v>50</v>
      </c>
      <c r="B369" s="822" t="s">
        <v>1684</v>
      </c>
      <c r="C369" s="822" t="s">
        <v>1690</v>
      </c>
      <c r="D369" s="823" t="s">
        <v>2577</v>
      </c>
      <c r="E369" s="824" t="s">
        <v>1705</v>
      </c>
      <c r="F369" s="822" t="s">
        <v>1687</v>
      </c>
      <c r="G369" s="822" t="s">
        <v>1904</v>
      </c>
      <c r="H369" s="822" t="s">
        <v>329</v>
      </c>
      <c r="I369" s="822" t="s">
        <v>1905</v>
      </c>
      <c r="J369" s="822" t="s">
        <v>1906</v>
      </c>
      <c r="K369" s="822" t="s">
        <v>1907</v>
      </c>
      <c r="L369" s="825">
        <v>389.82</v>
      </c>
      <c r="M369" s="825">
        <v>779.64</v>
      </c>
      <c r="N369" s="822">
        <v>2</v>
      </c>
      <c r="O369" s="826">
        <v>2</v>
      </c>
      <c r="P369" s="825">
        <v>779.64</v>
      </c>
      <c r="Q369" s="827">
        <v>1</v>
      </c>
      <c r="R369" s="822">
        <v>2</v>
      </c>
      <c r="S369" s="827">
        <v>1</v>
      </c>
      <c r="T369" s="826">
        <v>2</v>
      </c>
      <c r="U369" s="828">
        <v>1</v>
      </c>
    </row>
    <row r="370" spans="1:21" ht="14.45" customHeight="1" x14ac:dyDescent="0.2">
      <c r="A370" s="821">
        <v>50</v>
      </c>
      <c r="B370" s="822" t="s">
        <v>1684</v>
      </c>
      <c r="C370" s="822" t="s">
        <v>1690</v>
      </c>
      <c r="D370" s="823" t="s">
        <v>2577</v>
      </c>
      <c r="E370" s="824" t="s">
        <v>1705</v>
      </c>
      <c r="F370" s="822" t="s">
        <v>1687</v>
      </c>
      <c r="G370" s="822" t="s">
        <v>1904</v>
      </c>
      <c r="H370" s="822" t="s">
        <v>329</v>
      </c>
      <c r="I370" s="822" t="s">
        <v>1908</v>
      </c>
      <c r="J370" s="822" t="s">
        <v>1909</v>
      </c>
      <c r="K370" s="822" t="s">
        <v>1910</v>
      </c>
      <c r="L370" s="825">
        <v>389.82</v>
      </c>
      <c r="M370" s="825">
        <v>1559.28</v>
      </c>
      <c r="N370" s="822">
        <v>4</v>
      </c>
      <c r="O370" s="826">
        <v>4</v>
      </c>
      <c r="P370" s="825">
        <v>1559.28</v>
      </c>
      <c r="Q370" s="827">
        <v>1</v>
      </c>
      <c r="R370" s="822">
        <v>4</v>
      </c>
      <c r="S370" s="827">
        <v>1</v>
      </c>
      <c r="T370" s="826">
        <v>4</v>
      </c>
      <c r="U370" s="828">
        <v>1</v>
      </c>
    </row>
    <row r="371" spans="1:21" ht="14.45" customHeight="1" x14ac:dyDescent="0.2">
      <c r="A371" s="821">
        <v>50</v>
      </c>
      <c r="B371" s="822" t="s">
        <v>1684</v>
      </c>
      <c r="C371" s="822" t="s">
        <v>1690</v>
      </c>
      <c r="D371" s="823" t="s">
        <v>2577</v>
      </c>
      <c r="E371" s="824" t="s">
        <v>1705</v>
      </c>
      <c r="F371" s="822" t="s">
        <v>1687</v>
      </c>
      <c r="G371" s="822" t="s">
        <v>1904</v>
      </c>
      <c r="H371" s="822" t="s">
        <v>329</v>
      </c>
      <c r="I371" s="822" t="s">
        <v>1911</v>
      </c>
      <c r="J371" s="822" t="s">
        <v>1912</v>
      </c>
      <c r="K371" s="822" t="s">
        <v>1913</v>
      </c>
      <c r="L371" s="825">
        <v>389.82</v>
      </c>
      <c r="M371" s="825">
        <v>779.64</v>
      </c>
      <c r="N371" s="822">
        <v>2</v>
      </c>
      <c r="O371" s="826">
        <v>2</v>
      </c>
      <c r="P371" s="825">
        <v>779.64</v>
      </c>
      <c r="Q371" s="827">
        <v>1</v>
      </c>
      <c r="R371" s="822">
        <v>2</v>
      </c>
      <c r="S371" s="827">
        <v>1</v>
      </c>
      <c r="T371" s="826">
        <v>2</v>
      </c>
      <c r="U371" s="828">
        <v>1</v>
      </c>
    </row>
    <row r="372" spans="1:21" ht="14.45" customHeight="1" x14ac:dyDescent="0.2">
      <c r="A372" s="821">
        <v>50</v>
      </c>
      <c r="B372" s="822" t="s">
        <v>1684</v>
      </c>
      <c r="C372" s="822" t="s">
        <v>1690</v>
      </c>
      <c r="D372" s="823" t="s">
        <v>2577</v>
      </c>
      <c r="E372" s="824" t="s">
        <v>1705</v>
      </c>
      <c r="F372" s="822" t="s">
        <v>1687</v>
      </c>
      <c r="G372" s="822" t="s">
        <v>1904</v>
      </c>
      <c r="H372" s="822" t="s">
        <v>329</v>
      </c>
      <c r="I372" s="822" t="s">
        <v>1914</v>
      </c>
      <c r="J372" s="822" t="s">
        <v>1915</v>
      </c>
      <c r="K372" s="822" t="s">
        <v>1916</v>
      </c>
      <c r="L372" s="825">
        <v>39.1</v>
      </c>
      <c r="M372" s="825">
        <v>1720.4000000000003</v>
      </c>
      <c r="N372" s="822">
        <v>44</v>
      </c>
      <c r="O372" s="826">
        <v>11</v>
      </c>
      <c r="P372" s="825">
        <v>1720.4000000000003</v>
      </c>
      <c r="Q372" s="827">
        <v>1</v>
      </c>
      <c r="R372" s="822">
        <v>44</v>
      </c>
      <c r="S372" s="827">
        <v>1</v>
      </c>
      <c r="T372" s="826">
        <v>11</v>
      </c>
      <c r="U372" s="828">
        <v>1</v>
      </c>
    </row>
    <row r="373" spans="1:21" ht="14.45" customHeight="1" x14ac:dyDescent="0.2">
      <c r="A373" s="821">
        <v>50</v>
      </c>
      <c r="B373" s="822" t="s">
        <v>1684</v>
      </c>
      <c r="C373" s="822" t="s">
        <v>1690</v>
      </c>
      <c r="D373" s="823" t="s">
        <v>2577</v>
      </c>
      <c r="E373" s="824" t="s">
        <v>1705</v>
      </c>
      <c r="F373" s="822" t="s">
        <v>1687</v>
      </c>
      <c r="G373" s="822" t="s">
        <v>1904</v>
      </c>
      <c r="H373" s="822" t="s">
        <v>329</v>
      </c>
      <c r="I373" s="822" t="s">
        <v>1917</v>
      </c>
      <c r="J373" s="822" t="s">
        <v>1915</v>
      </c>
      <c r="K373" s="822" t="s">
        <v>1918</v>
      </c>
      <c r="L373" s="825">
        <v>49.02</v>
      </c>
      <c r="M373" s="825">
        <v>2745.1199999999994</v>
      </c>
      <c r="N373" s="822">
        <v>56</v>
      </c>
      <c r="O373" s="826">
        <v>14</v>
      </c>
      <c r="P373" s="825">
        <v>2745.1199999999994</v>
      </c>
      <c r="Q373" s="827">
        <v>1</v>
      </c>
      <c r="R373" s="822">
        <v>56</v>
      </c>
      <c r="S373" s="827">
        <v>1</v>
      </c>
      <c r="T373" s="826">
        <v>14</v>
      </c>
      <c r="U373" s="828">
        <v>1</v>
      </c>
    </row>
    <row r="374" spans="1:21" ht="14.45" customHeight="1" x14ac:dyDescent="0.2">
      <c r="A374" s="821">
        <v>50</v>
      </c>
      <c r="B374" s="822" t="s">
        <v>1684</v>
      </c>
      <c r="C374" s="822" t="s">
        <v>1690</v>
      </c>
      <c r="D374" s="823" t="s">
        <v>2577</v>
      </c>
      <c r="E374" s="824" t="s">
        <v>1706</v>
      </c>
      <c r="F374" s="822" t="s">
        <v>1685</v>
      </c>
      <c r="G374" s="822" t="s">
        <v>1768</v>
      </c>
      <c r="H374" s="822" t="s">
        <v>329</v>
      </c>
      <c r="I374" s="822" t="s">
        <v>1769</v>
      </c>
      <c r="J374" s="822" t="s">
        <v>1058</v>
      </c>
      <c r="K374" s="822" t="s">
        <v>1770</v>
      </c>
      <c r="L374" s="825">
        <v>0</v>
      </c>
      <c r="M374" s="825">
        <v>0</v>
      </c>
      <c r="N374" s="822">
        <v>1</v>
      </c>
      <c r="O374" s="826">
        <v>0.5</v>
      </c>
      <c r="P374" s="825">
        <v>0</v>
      </c>
      <c r="Q374" s="827"/>
      <c r="R374" s="822">
        <v>1</v>
      </c>
      <c r="S374" s="827">
        <v>1</v>
      </c>
      <c r="T374" s="826">
        <v>0.5</v>
      </c>
      <c r="U374" s="828">
        <v>1</v>
      </c>
    </row>
    <row r="375" spans="1:21" ht="14.45" customHeight="1" x14ac:dyDescent="0.2">
      <c r="A375" s="821">
        <v>50</v>
      </c>
      <c r="B375" s="822" t="s">
        <v>1684</v>
      </c>
      <c r="C375" s="822" t="s">
        <v>1690</v>
      </c>
      <c r="D375" s="823" t="s">
        <v>2577</v>
      </c>
      <c r="E375" s="824" t="s">
        <v>1706</v>
      </c>
      <c r="F375" s="822" t="s">
        <v>1685</v>
      </c>
      <c r="G375" s="822" t="s">
        <v>2144</v>
      </c>
      <c r="H375" s="822" t="s">
        <v>329</v>
      </c>
      <c r="I375" s="822" t="s">
        <v>2145</v>
      </c>
      <c r="J375" s="822" t="s">
        <v>750</v>
      </c>
      <c r="K375" s="822" t="s">
        <v>2146</v>
      </c>
      <c r="L375" s="825">
        <v>159.16999999999999</v>
      </c>
      <c r="M375" s="825">
        <v>159.16999999999999</v>
      </c>
      <c r="N375" s="822">
        <v>1</v>
      </c>
      <c r="O375" s="826">
        <v>1</v>
      </c>
      <c r="P375" s="825">
        <v>159.16999999999999</v>
      </c>
      <c r="Q375" s="827">
        <v>1</v>
      </c>
      <c r="R375" s="822">
        <v>1</v>
      </c>
      <c r="S375" s="827">
        <v>1</v>
      </c>
      <c r="T375" s="826">
        <v>1</v>
      </c>
      <c r="U375" s="828">
        <v>1</v>
      </c>
    </row>
    <row r="376" spans="1:21" ht="14.45" customHeight="1" x14ac:dyDescent="0.2">
      <c r="A376" s="821">
        <v>50</v>
      </c>
      <c r="B376" s="822" t="s">
        <v>1684</v>
      </c>
      <c r="C376" s="822" t="s">
        <v>1690</v>
      </c>
      <c r="D376" s="823" t="s">
        <v>2577</v>
      </c>
      <c r="E376" s="824" t="s">
        <v>1706</v>
      </c>
      <c r="F376" s="822" t="s">
        <v>1685</v>
      </c>
      <c r="G376" s="822" t="s">
        <v>2402</v>
      </c>
      <c r="H376" s="822" t="s">
        <v>329</v>
      </c>
      <c r="I376" s="822" t="s">
        <v>2403</v>
      </c>
      <c r="J376" s="822" t="s">
        <v>1103</v>
      </c>
      <c r="K376" s="822" t="s">
        <v>2047</v>
      </c>
      <c r="L376" s="825">
        <v>0</v>
      </c>
      <c r="M376" s="825">
        <v>0</v>
      </c>
      <c r="N376" s="822">
        <v>3</v>
      </c>
      <c r="O376" s="826">
        <v>1.5</v>
      </c>
      <c r="P376" s="825">
        <v>0</v>
      </c>
      <c r="Q376" s="827"/>
      <c r="R376" s="822">
        <v>1</v>
      </c>
      <c r="S376" s="827">
        <v>0.33333333333333331</v>
      </c>
      <c r="T376" s="826">
        <v>0.5</v>
      </c>
      <c r="U376" s="828">
        <v>0.33333333333333331</v>
      </c>
    </row>
    <row r="377" spans="1:21" ht="14.45" customHeight="1" x14ac:dyDescent="0.2">
      <c r="A377" s="821">
        <v>50</v>
      </c>
      <c r="B377" s="822" t="s">
        <v>1684</v>
      </c>
      <c r="C377" s="822" t="s">
        <v>1690</v>
      </c>
      <c r="D377" s="823" t="s">
        <v>2577</v>
      </c>
      <c r="E377" s="824" t="s">
        <v>1706</v>
      </c>
      <c r="F377" s="822" t="s">
        <v>1685</v>
      </c>
      <c r="G377" s="822" t="s">
        <v>2404</v>
      </c>
      <c r="H377" s="822" t="s">
        <v>634</v>
      </c>
      <c r="I377" s="822" t="s">
        <v>2405</v>
      </c>
      <c r="J377" s="822" t="s">
        <v>2406</v>
      </c>
      <c r="K377" s="822" t="s">
        <v>2407</v>
      </c>
      <c r="L377" s="825">
        <v>320.20999999999998</v>
      </c>
      <c r="M377" s="825">
        <v>320.20999999999998</v>
      </c>
      <c r="N377" s="822">
        <v>1</v>
      </c>
      <c r="O377" s="826">
        <v>0.5</v>
      </c>
      <c r="P377" s="825">
        <v>320.20999999999998</v>
      </c>
      <c r="Q377" s="827">
        <v>1</v>
      </c>
      <c r="R377" s="822">
        <v>1</v>
      </c>
      <c r="S377" s="827">
        <v>1</v>
      </c>
      <c r="T377" s="826">
        <v>0.5</v>
      </c>
      <c r="U377" s="828">
        <v>1</v>
      </c>
    </row>
    <row r="378" spans="1:21" ht="14.45" customHeight="1" x14ac:dyDescent="0.2">
      <c r="A378" s="821">
        <v>50</v>
      </c>
      <c r="B378" s="822" t="s">
        <v>1684</v>
      </c>
      <c r="C378" s="822" t="s">
        <v>1690</v>
      </c>
      <c r="D378" s="823" t="s">
        <v>2577</v>
      </c>
      <c r="E378" s="824" t="s">
        <v>1706</v>
      </c>
      <c r="F378" s="822" t="s">
        <v>1685</v>
      </c>
      <c r="G378" s="822" t="s">
        <v>2408</v>
      </c>
      <c r="H378" s="822" t="s">
        <v>329</v>
      </c>
      <c r="I378" s="822" t="s">
        <v>2409</v>
      </c>
      <c r="J378" s="822" t="s">
        <v>2410</v>
      </c>
      <c r="K378" s="822" t="s">
        <v>2411</v>
      </c>
      <c r="L378" s="825">
        <v>290.08</v>
      </c>
      <c r="M378" s="825">
        <v>870.24</v>
      </c>
      <c r="N378" s="822">
        <v>3</v>
      </c>
      <c r="O378" s="826">
        <v>1.5</v>
      </c>
      <c r="P378" s="825">
        <v>290.08</v>
      </c>
      <c r="Q378" s="827">
        <v>0.33333333333333331</v>
      </c>
      <c r="R378" s="822">
        <v>1</v>
      </c>
      <c r="S378" s="827">
        <v>0.33333333333333331</v>
      </c>
      <c r="T378" s="826">
        <v>0.5</v>
      </c>
      <c r="U378" s="828">
        <v>0.33333333333333331</v>
      </c>
    </row>
    <row r="379" spans="1:21" ht="14.45" customHeight="1" x14ac:dyDescent="0.2">
      <c r="A379" s="821">
        <v>50</v>
      </c>
      <c r="B379" s="822" t="s">
        <v>1684</v>
      </c>
      <c r="C379" s="822" t="s">
        <v>1690</v>
      </c>
      <c r="D379" s="823" t="s">
        <v>2577</v>
      </c>
      <c r="E379" s="824" t="s">
        <v>1707</v>
      </c>
      <c r="F379" s="822" t="s">
        <v>1685</v>
      </c>
      <c r="G379" s="822" t="s">
        <v>2412</v>
      </c>
      <c r="H379" s="822" t="s">
        <v>329</v>
      </c>
      <c r="I379" s="822" t="s">
        <v>2413</v>
      </c>
      <c r="J379" s="822" t="s">
        <v>2414</v>
      </c>
      <c r="K379" s="822" t="s">
        <v>2415</v>
      </c>
      <c r="L379" s="825">
        <v>53.47</v>
      </c>
      <c r="M379" s="825">
        <v>53.47</v>
      </c>
      <c r="N379" s="822">
        <v>1</v>
      </c>
      <c r="O379" s="826">
        <v>1</v>
      </c>
      <c r="P379" s="825"/>
      <c r="Q379" s="827">
        <v>0</v>
      </c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50</v>
      </c>
      <c r="B380" s="822" t="s">
        <v>1684</v>
      </c>
      <c r="C380" s="822" t="s">
        <v>1690</v>
      </c>
      <c r="D380" s="823" t="s">
        <v>2577</v>
      </c>
      <c r="E380" s="824" t="s">
        <v>1708</v>
      </c>
      <c r="F380" s="822" t="s">
        <v>1685</v>
      </c>
      <c r="G380" s="822" t="s">
        <v>1729</v>
      </c>
      <c r="H380" s="822" t="s">
        <v>634</v>
      </c>
      <c r="I380" s="822" t="s">
        <v>1579</v>
      </c>
      <c r="J380" s="822" t="s">
        <v>1580</v>
      </c>
      <c r="K380" s="822" t="s">
        <v>1581</v>
      </c>
      <c r="L380" s="825">
        <v>130.51</v>
      </c>
      <c r="M380" s="825">
        <v>130.51</v>
      </c>
      <c r="N380" s="822">
        <v>1</v>
      </c>
      <c r="O380" s="826">
        <v>0.5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50</v>
      </c>
      <c r="B381" s="822" t="s">
        <v>1684</v>
      </c>
      <c r="C381" s="822" t="s">
        <v>1690</v>
      </c>
      <c r="D381" s="823" t="s">
        <v>2577</v>
      </c>
      <c r="E381" s="824" t="s">
        <v>1708</v>
      </c>
      <c r="F381" s="822" t="s">
        <v>1685</v>
      </c>
      <c r="G381" s="822" t="s">
        <v>1750</v>
      </c>
      <c r="H381" s="822" t="s">
        <v>634</v>
      </c>
      <c r="I381" s="822" t="s">
        <v>1470</v>
      </c>
      <c r="J381" s="822" t="s">
        <v>1048</v>
      </c>
      <c r="K381" s="822" t="s">
        <v>678</v>
      </c>
      <c r="L381" s="825">
        <v>35.11</v>
      </c>
      <c r="M381" s="825">
        <v>35.11</v>
      </c>
      <c r="N381" s="822">
        <v>1</v>
      </c>
      <c r="O381" s="826">
        <v>0.5</v>
      </c>
      <c r="P381" s="825"/>
      <c r="Q381" s="827">
        <v>0</v>
      </c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50</v>
      </c>
      <c r="B382" s="822" t="s">
        <v>1684</v>
      </c>
      <c r="C382" s="822" t="s">
        <v>1690</v>
      </c>
      <c r="D382" s="823" t="s">
        <v>2577</v>
      </c>
      <c r="E382" s="824" t="s">
        <v>1708</v>
      </c>
      <c r="F382" s="822" t="s">
        <v>1685</v>
      </c>
      <c r="G382" s="822" t="s">
        <v>1714</v>
      </c>
      <c r="H382" s="822" t="s">
        <v>329</v>
      </c>
      <c r="I382" s="822" t="s">
        <v>1715</v>
      </c>
      <c r="J382" s="822" t="s">
        <v>702</v>
      </c>
      <c r="K382" s="822" t="s">
        <v>1716</v>
      </c>
      <c r="L382" s="825">
        <v>27.37</v>
      </c>
      <c r="M382" s="825">
        <v>27.37</v>
      </c>
      <c r="N382" s="822">
        <v>1</v>
      </c>
      <c r="O382" s="826">
        <v>0.5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50</v>
      </c>
      <c r="B383" s="822" t="s">
        <v>1684</v>
      </c>
      <c r="C383" s="822" t="s">
        <v>1690</v>
      </c>
      <c r="D383" s="823" t="s">
        <v>2577</v>
      </c>
      <c r="E383" s="824" t="s">
        <v>1708</v>
      </c>
      <c r="F383" s="822" t="s">
        <v>1685</v>
      </c>
      <c r="G383" s="822" t="s">
        <v>1829</v>
      </c>
      <c r="H383" s="822" t="s">
        <v>329</v>
      </c>
      <c r="I383" s="822" t="s">
        <v>2265</v>
      </c>
      <c r="J383" s="822" t="s">
        <v>1831</v>
      </c>
      <c r="K383" s="822" t="s">
        <v>1737</v>
      </c>
      <c r="L383" s="825">
        <v>165.41</v>
      </c>
      <c r="M383" s="825">
        <v>165.41</v>
      </c>
      <c r="N383" s="822">
        <v>1</v>
      </c>
      <c r="O383" s="826">
        <v>1</v>
      </c>
      <c r="P383" s="825"/>
      <c r="Q383" s="827">
        <v>0</v>
      </c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50</v>
      </c>
      <c r="B384" s="822" t="s">
        <v>1684</v>
      </c>
      <c r="C384" s="822" t="s">
        <v>1690</v>
      </c>
      <c r="D384" s="823" t="s">
        <v>2577</v>
      </c>
      <c r="E384" s="824" t="s">
        <v>1708</v>
      </c>
      <c r="F384" s="822" t="s">
        <v>1685</v>
      </c>
      <c r="G384" s="822" t="s">
        <v>2003</v>
      </c>
      <c r="H384" s="822" t="s">
        <v>329</v>
      </c>
      <c r="I384" s="822" t="s">
        <v>2004</v>
      </c>
      <c r="J384" s="822" t="s">
        <v>934</v>
      </c>
      <c r="K384" s="822" t="s">
        <v>2005</v>
      </c>
      <c r="L384" s="825">
        <v>128.69999999999999</v>
      </c>
      <c r="M384" s="825">
        <v>128.69999999999999</v>
      </c>
      <c r="N384" s="822">
        <v>1</v>
      </c>
      <c r="O384" s="826">
        <v>1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50</v>
      </c>
      <c r="B385" s="822" t="s">
        <v>1684</v>
      </c>
      <c r="C385" s="822" t="s">
        <v>1690</v>
      </c>
      <c r="D385" s="823" t="s">
        <v>2577</v>
      </c>
      <c r="E385" s="824" t="s">
        <v>1708</v>
      </c>
      <c r="F385" s="822" t="s">
        <v>1685</v>
      </c>
      <c r="G385" s="822" t="s">
        <v>1864</v>
      </c>
      <c r="H385" s="822" t="s">
        <v>329</v>
      </c>
      <c r="I385" s="822" t="s">
        <v>1865</v>
      </c>
      <c r="J385" s="822" t="s">
        <v>1866</v>
      </c>
      <c r="K385" s="822" t="s">
        <v>1867</v>
      </c>
      <c r="L385" s="825">
        <v>93.43</v>
      </c>
      <c r="M385" s="825">
        <v>93.43</v>
      </c>
      <c r="N385" s="822">
        <v>1</v>
      </c>
      <c r="O385" s="826">
        <v>0.5</v>
      </c>
      <c r="P385" s="825"/>
      <c r="Q385" s="827">
        <v>0</v>
      </c>
      <c r="R385" s="822"/>
      <c r="S385" s="827">
        <v>0</v>
      </c>
      <c r="T385" s="826"/>
      <c r="U385" s="828">
        <v>0</v>
      </c>
    </row>
    <row r="386" spans="1:21" ht="14.45" customHeight="1" x14ac:dyDescent="0.2">
      <c r="A386" s="821">
        <v>50</v>
      </c>
      <c r="B386" s="822" t="s">
        <v>1684</v>
      </c>
      <c r="C386" s="822" t="s">
        <v>1690</v>
      </c>
      <c r="D386" s="823" t="s">
        <v>2577</v>
      </c>
      <c r="E386" s="824" t="s">
        <v>1709</v>
      </c>
      <c r="F386" s="822" t="s">
        <v>1685</v>
      </c>
      <c r="G386" s="822" t="s">
        <v>1950</v>
      </c>
      <c r="H386" s="822" t="s">
        <v>329</v>
      </c>
      <c r="I386" s="822" t="s">
        <v>2416</v>
      </c>
      <c r="J386" s="822" t="s">
        <v>2417</v>
      </c>
      <c r="K386" s="822" t="s">
        <v>2418</v>
      </c>
      <c r="L386" s="825">
        <v>0</v>
      </c>
      <c r="M386" s="825">
        <v>0</v>
      </c>
      <c r="N386" s="822">
        <v>1</v>
      </c>
      <c r="O386" s="826">
        <v>1</v>
      </c>
      <c r="P386" s="825"/>
      <c r="Q386" s="827"/>
      <c r="R386" s="822"/>
      <c r="S386" s="827">
        <v>0</v>
      </c>
      <c r="T386" s="826"/>
      <c r="U386" s="828">
        <v>0</v>
      </c>
    </row>
    <row r="387" spans="1:21" ht="14.45" customHeight="1" x14ac:dyDescent="0.2">
      <c r="A387" s="821">
        <v>50</v>
      </c>
      <c r="B387" s="822" t="s">
        <v>1684</v>
      </c>
      <c r="C387" s="822" t="s">
        <v>1690</v>
      </c>
      <c r="D387" s="823" t="s">
        <v>2577</v>
      </c>
      <c r="E387" s="824" t="s">
        <v>1709</v>
      </c>
      <c r="F387" s="822" t="s">
        <v>1685</v>
      </c>
      <c r="G387" s="822" t="s">
        <v>1728</v>
      </c>
      <c r="H387" s="822" t="s">
        <v>634</v>
      </c>
      <c r="I387" s="822" t="s">
        <v>1565</v>
      </c>
      <c r="J387" s="822" t="s">
        <v>710</v>
      </c>
      <c r="K387" s="822" t="s">
        <v>1566</v>
      </c>
      <c r="L387" s="825">
        <v>80.010000000000005</v>
      </c>
      <c r="M387" s="825">
        <v>80.010000000000005</v>
      </c>
      <c r="N387" s="822">
        <v>1</v>
      </c>
      <c r="O387" s="826">
        <v>1</v>
      </c>
      <c r="P387" s="825"/>
      <c r="Q387" s="827">
        <v>0</v>
      </c>
      <c r="R387" s="822"/>
      <c r="S387" s="827">
        <v>0</v>
      </c>
      <c r="T387" s="826"/>
      <c r="U387" s="828">
        <v>0</v>
      </c>
    </row>
    <row r="388" spans="1:21" ht="14.45" customHeight="1" x14ac:dyDescent="0.2">
      <c r="A388" s="821">
        <v>50</v>
      </c>
      <c r="B388" s="822" t="s">
        <v>1684</v>
      </c>
      <c r="C388" s="822" t="s">
        <v>1690</v>
      </c>
      <c r="D388" s="823" t="s">
        <v>2577</v>
      </c>
      <c r="E388" s="824" t="s">
        <v>1709</v>
      </c>
      <c r="F388" s="822" t="s">
        <v>1685</v>
      </c>
      <c r="G388" s="822" t="s">
        <v>2054</v>
      </c>
      <c r="H388" s="822" t="s">
        <v>634</v>
      </c>
      <c r="I388" s="822" t="s">
        <v>1477</v>
      </c>
      <c r="J388" s="822" t="s">
        <v>1475</v>
      </c>
      <c r="K388" s="822" t="s">
        <v>1478</v>
      </c>
      <c r="L388" s="825">
        <v>186.55</v>
      </c>
      <c r="M388" s="825">
        <v>186.55</v>
      </c>
      <c r="N388" s="822">
        <v>1</v>
      </c>
      <c r="O388" s="826">
        <v>1</v>
      </c>
      <c r="P388" s="825"/>
      <c r="Q388" s="827">
        <v>0</v>
      </c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50</v>
      </c>
      <c r="B389" s="822" t="s">
        <v>1684</v>
      </c>
      <c r="C389" s="822" t="s">
        <v>1690</v>
      </c>
      <c r="D389" s="823" t="s">
        <v>2577</v>
      </c>
      <c r="E389" s="824" t="s">
        <v>1709</v>
      </c>
      <c r="F389" s="822" t="s">
        <v>1685</v>
      </c>
      <c r="G389" s="822" t="s">
        <v>1729</v>
      </c>
      <c r="H389" s="822" t="s">
        <v>329</v>
      </c>
      <c r="I389" s="822" t="s">
        <v>2067</v>
      </c>
      <c r="J389" s="822" t="s">
        <v>1731</v>
      </c>
      <c r="K389" s="822" t="s">
        <v>2068</v>
      </c>
      <c r="L389" s="825">
        <v>254.49</v>
      </c>
      <c r="M389" s="825">
        <v>254.49</v>
      </c>
      <c r="N389" s="822">
        <v>1</v>
      </c>
      <c r="O389" s="826">
        <v>0.5</v>
      </c>
      <c r="P389" s="825">
        <v>254.49</v>
      </c>
      <c r="Q389" s="827">
        <v>1</v>
      </c>
      <c r="R389" s="822">
        <v>1</v>
      </c>
      <c r="S389" s="827">
        <v>1</v>
      </c>
      <c r="T389" s="826">
        <v>0.5</v>
      </c>
      <c r="U389" s="828">
        <v>1</v>
      </c>
    </row>
    <row r="390" spans="1:21" ht="14.45" customHeight="1" x14ac:dyDescent="0.2">
      <c r="A390" s="821">
        <v>50</v>
      </c>
      <c r="B390" s="822" t="s">
        <v>1684</v>
      </c>
      <c r="C390" s="822" t="s">
        <v>1690</v>
      </c>
      <c r="D390" s="823" t="s">
        <v>2577</v>
      </c>
      <c r="E390" s="824" t="s">
        <v>1709</v>
      </c>
      <c r="F390" s="822" t="s">
        <v>1685</v>
      </c>
      <c r="G390" s="822" t="s">
        <v>1750</v>
      </c>
      <c r="H390" s="822" t="s">
        <v>329</v>
      </c>
      <c r="I390" s="822" t="s">
        <v>2093</v>
      </c>
      <c r="J390" s="822" t="s">
        <v>1920</v>
      </c>
      <c r="K390" s="822" t="s">
        <v>2094</v>
      </c>
      <c r="L390" s="825">
        <v>105.32</v>
      </c>
      <c r="M390" s="825">
        <v>105.32</v>
      </c>
      <c r="N390" s="822">
        <v>1</v>
      </c>
      <c r="O390" s="826">
        <v>0.5</v>
      </c>
      <c r="P390" s="825"/>
      <c r="Q390" s="827">
        <v>0</v>
      </c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50</v>
      </c>
      <c r="B391" s="822" t="s">
        <v>1684</v>
      </c>
      <c r="C391" s="822" t="s">
        <v>1690</v>
      </c>
      <c r="D391" s="823" t="s">
        <v>2577</v>
      </c>
      <c r="E391" s="824" t="s">
        <v>1709</v>
      </c>
      <c r="F391" s="822" t="s">
        <v>1685</v>
      </c>
      <c r="G391" s="822" t="s">
        <v>1750</v>
      </c>
      <c r="H391" s="822" t="s">
        <v>329</v>
      </c>
      <c r="I391" s="822" t="s">
        <v>1751</v>
      </c>
      <c r="J391" s="822" t="s">
        <v>1752</v>
      </c>
      <c r="K391" s="822" t="s">
        <v>1472</v>
      </c>
      <c r="L391" s="825">
        <v>117.03</v>
      </c>
      <c r="M391" s="825">
        <v>117.03</v>
      </c>
      <c r="N391" s="822">
        <v>1</v>
      </c>
      <c r="O391" s="826">
        <v>0.5</v>
      </c>
      <c r="P391" s="825"/>
      <c r="Q391" s="827">
        <v>0</v>
      </c>
      <c r="R391" s="822"/>
      <c r="S391" s="827">
        <v>0</v>
      </c>
      <c r="T391" s="826"/>
      <c r="U391" s="828">
        <v>0</v>
      </c>
    </row>
    <row r="392" spans="1:21" ht="14.45" customHeight="1" x14ac:dyDescent="0.2">
      <c r="A392" s="821">
        <v>50</v>
      </c>
      <c r="B392" s="822" t="s">
        <v>1684</v>
      </c>
      <c r="C392" s="822" t="s">
        <v>1690</v>
      </c>
      <c r="D392" s="823" t="s">
        <v>2577</v>
      </c>
      <c r="E392" s="824" t="s">
        <v>1709</v>
      </c>
      <c r="F392" s="822" t="s">
        <v>1685</v>
      </c>
      <c r="G392" s="822" t="s">
        <v>1750</v>
      </c>
      <c r="H392" s="822" t="s">
        <v>329</v>
      </c>
      <c r="I392" s="822" t="s">
        <v>2419</v>
      </c>
      <c r="J392" s="822" t="s">
        <v>1958</v>
      </c>
      <c r="K392" s="822" t="s">
        <v>2420</v>
      </c>
      <c r="L392" s="825">
        <v>58.52</v>
      </c>
      <c r="M392" s="825">
        <v>58.52</v>
      </c>
      <c r="N392" s="822">
        <v>1</v>
      </c>
      <c r="O392" s="826">
        <v>1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50</v>
      </c>
      <c r="B393" s="822" t="s">
        <v>1684</v>
      </c>
      <c r="C393" s="822" t="s">
        <v>1690</v>
      </c>
      <c r="D393" s="823" t="s">
        <v>2577</v>
      </c>
      <c r="E393" s="824" t="s">
        <v>1709</v>
      </c>
      <c r="F393" s="822" t="s">
        <v>1685</v>
      </c>
      <c r="G393" s="822" t="s">
        <v>1750</v>
      </c>
      <c r="H393" s="822" t="s">
        <v>329</v>
      </c>
      <c r="I393" s="822" t="s">
        <v>2098</v>
      </c>
      <c r="J393" s="822" t="s">
        <v>2097</v>
      </c>
      <c r="K393" s="822" t="s">
        <v>1734</v>
      </c>
      <c r="L393" s="825">
        <v>234.07</v>
      </c>
      <c r="M393" s="825">
        <v>234.07</v>
      </c>
      <c r="N393" s="822">
        <v>1</v>
      </c>
      <c r="O393" s="826">
        <v>0.5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50</v>
      </c>
      <c r="B394" s="822" t="s">
        <v>1684</v>
      </c>
      <c r="C394" s="822" t="s">
        <v>1690</v>
      </c>
      <c r="D394" s="823" t="s">
        <v>2577</v>
      </c>
      <c r="E394" s="824" t="s">
        <v>1709</v>
      </c>
      <c r="F394" s="822" t="s">
        <v>1685</v>
      </c>
      <c r="G394" s="822" t="s">
        <v>1750</v>
      </c>
      <c r="H394" s="822" t="s">
        <v>634</v>
      </c>
      <c r="I394" s="822" t="s">
        <v>1469</v>
      </c>
      <c r="J394" s="822" t="s">
        <v>1048</v>
      </c>
      <c r="K394" s="822" t="s">
        <v>676</v>
      </c>
      <c r="L394" s="825">
        <v>17.559999999999999</v>
      </c>
      <c r="M394" s="825">
        <v>52.679999999999993</v>
      </c>
      <c r="N394" s="822">
        <v>3</v>
      </c>
      <c r="O394" s="826">
        <v>0.5</v>
      </c>
      <c r="P394" s="825">
        <v>52.679999999999993</v>
      </c>
      <c r="Q394" s="827">
        <v>1</v>
      </c>
      <c r="R394" s="822">
        <v>3</v>
      </c>
      <c r="S394" s="827">
        <v>1</v>
      </c>
      <c r="T394" s="826">
        <v>0.5</v>
      </c>
      <c r="U394" s="828">
        <v>1</v>
      </c>
    </row>
    <row r="395" spans="1:21" ht="14.45" customHeight="1" x14ac:dyDescent="0.2">
      <c r="A395" s="821">
        <v>50</v>
      </c>
      <c r="B395" s="822" t="s">
        <v>1684</v>
      </c>
      <c r="C395" s="822" t="s">
        <v>1690</v>
      </c>
      <c r="D395" s="823" t="s">
        <v>2577</v>
      </c>
      <c r="E395" s="824" t="s">
        <v>1709</v>
      </c>
      <c r="F395" s="822" t="s">
        <v>1685</v>
      </c>
      <c r="G395" s="822" t="s">
        <v>2140</v>
      </c>
      <c r="H395" s="822" t="s">
        <v>329</v>
      </c>
      <c r="I395" s="822" t="s">
        <v>2395</v>
      </c>
      <c r="J395" s="822" t="s">
        <v>2142</v>
      </c>
      <c r="K395" s="822" t="s">
        <v>2396</v>
      </c>
      <c r="L395" s="825">
        <v>78.33</v>
      </c>
      <c r="M395" s="825">
        <v>234.99</v>
      </c>
      <c r="N395" s="822">
        <v>3</v>
      </c>
      <c r="O395" s="826">
        <v>0.5</v>
      </c>
      <c r="P395" s="825">
        <v>234.99</v>
      </c>
      <c r="Q395" s="827">
        <v>1</v>
      </c>
      <c r="R395" s="822">
        <v>3</v>
      </c>
      <c r="S395" s="827">
        <v>1</v>
      </c>
      <c r="T395" s="826">
        <v>0.5</v>
      </c>
      <c r="U395" s="828">
        <v>1</v>
      </c>
    </row>
    <row r="396" spans="1:21" ht="14.45" customHeight="1" x14ac:dyDescent="0.2">
      <c r="A396" s="821">
        <v>50</v>
      </c>
      <c r="B396" s="822" t="s">
        <v>1684</v>
      </c>
      <c r="C396" s="822" t="s">
        <v>1690</v>
      </c>
      <c r="D396" s="823" t="s">
        <v>2577</v>
      </c>
      <c r="E396" s="824" t="s">
        <v>1709</v>
      </c>
      <c r="F396" s="822" t="s">
        <v>1685</v>
      </c>
      <c r="G396" s="822" t="s">
        <v>1775</v>
      </c>
      <c r="H396" s="822" t="s">
        <v>634</v>
      </c>
      <c r="I396" s="822" t="s">
        <v>1458</v>
      </c>
      <c r="J396" s="822" t="s">
        <v>1459</v>
      </c>
      <c r="K396" s="822" t="s">
        <v>1460</v>
      </c>
      <c r="L396" s="825">
        <v>85.02</v>
      </c>
      <c r="M396" s="825">
        <v>170.04</v>
      </c>
      <c r="N396" s="822">
        <v>2</v>
      </c>
      <c r="O396" s="826">
        <v>0.5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50</v>
      </c>
      <c r="B397" s="822" t="s">
        <v>1684</v>
      </c>
      <c r="C397" s="822" t="s">
        <v>1690</v>
      </c>
      <c r="D397" s="823" t="s">
        <v>2577</v>
      </c>
      <c r="E397" s="824" t="s">
        <v>1709</v>
      </c>
      <c r="F397" s="822" t="s">
        <v>1685</v>
      </c>
      <c r="G397" s="822" t="s">
        <v>1775</v>
      </c>
      <c r="H397" s="822" t="s">
        <v>634</v>
      </c>
      <c r="I397" s="822" t="s">
        <v>2157</v>
      </c>
      <c r="J397" s="822" t="s">
        <v>1459</v>
      </c>
      <c r="K397" s="822" t="s">
        <v>2158</v>
      </c>
      <c r="L397" s="825">
        <v>98.29</v>
      </c>
      <c r="M397" s="825">
        <v>98.29</v>
      </c>
      <c r="N397" s="822">
        <v>1</v>
      </c>
      <c r="O397" s="826">
        <v>0.5</v>
      </c>
      <c r="P397" s="825">
        <v>98.29</v>
      </c>
      <c r="Q397" s="827">
        <v>1</v>
      </c>
      <c r="R397" s="822">
        <v>1</v>
      </c>
      <c r="S397" s="827">
        <v>1</v>
      </c>
      <c r="T397" s="826">
        <v>0.5</v>
      </c>
      <c r="U397" s="828">
        <v>1</v>
      </c>
    </row>
    <row r="398" spans="1:21" ht="14.45" customHeight="1" x14ac:dyDescent="0.2">
      <c r="A398" s="821">
        <v>50</v>
      </c>
      <c r="B398" s="822" t="s">
        <v>1684</v>
      </c>
      <c r="C398" s="822" t="s">
        <v>1690</v>
      </c>
      <c r="D398" s="823" t="s">
        <v>2577</v>
      </c>
      <c r="E398" s="824" t="s">
        <v>1709</v>
      </c>
      <c r="F398" s="822" t="s">
        <v>1685</v>
      </c>
      <c r="G398" s="822" t="s">
        <v>1775</v>
      </c>
      <c r="H398" s="822" t="s">
        <v>634</v>
      </c>
      <c r="I398" s="822" t="s">
        <v>2421</v>
      </c>
      <c r="J398" s="822" t="s">
        <v>1459</v>
      </c>
      <c r="K398" s="822" t="s">
        <v>2422</v>
      </c>
      <c r="L398" s="825">
        <v>196.56</v>
      </c>
      <c r="M398" s="825">
        <v>196.56</v>
      </c>
      <c r="N398" s="822">
        <v>1</v>
      </c>
      <c r="O398" s="826">
        <v>0.5</v>
      </c>
      <c r="P398" s="825">
        <v>196.56</v>
      </c>
      <c r="Q398" s="827">
        <v>1</v>
      </c>
      <c r="R398" s="822">
        <v>1</v>
      </c>
      <c r="S398" s="827">
        <v>1</v>
      </c>
      <c r="T398" s="826">
        <v>0.5</v>
      </c>
      <c r="U398" s="828">
        <v>1</v>
      </c>
    </row>
    <row r="399" spans="1:21" ht="14.45" customHeight="1" x14ac:dyDescent="0.2">
      <c r="A399" s="821">
        <v>50</v>
      </c>
      <c r="B399" s="822" t="s">
        <v>1684</v>
      </c>
      <c r="C399" s="822" t="s">
        <v>1690</v>
      </c>
      <c r="D399" s="823" t="s">
        <v>2577</v>
      </c>
      <c r="E399" s="824" t="s">
        <v>1709</v>
      </c>
      <c r="F399" s="822" t="s">
        <v>1685</v>
      </c>
      <c r="G399" s="822" t="s">
        <v>2423</v>
      </c>
      <c r="H399" s="822" t="s">
        <v>329</v>
      </c>
      <c r="I399" s="822" t="s">
        <v>2424</v>
      </c>
      <c r="J399" s="822" t="s">
        <v>2425</v>
      </c>
      <c r="K399" s="822" t="s">
        <v>1049</v>
      </c>
      <c r="L399" s="825">
        <v>15.58</v>
      </c>
      <c r="M399" s="825">
        <v>46.74</v>
      </c>
      <c r="N399" s="822">
        <v>3</v>
      </c>
      <c r="O399" s="826">
        <v>1</v>
      </c>
      <c r="P399" s="825"/>
      <c r="Q399" s="827">
        <v>0</v>
      </c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50</v>
      </c>
      <c r="B400" s="822" t="s">
        <v>1684</v>
      </c>
      <c r="C400" s="822" t="s">
        <v>1690</v>
      </c>
      <c r="D400" s="823" t="s">
        <v>2577</v>
      </c>
      <c r="E400" s="824" t="s">
        <v>1709</v>
      </c>
      <c r="F400" s="822" t="s">
        <v>1685</v>
      </c>
      <c r="G400" s="822" t="s">
        <v>1973</v>
      </c>
      <c r="H400" s="822" t="s">
        <v>329</v>
      </c>
      <c r="I400" s="822" t="s">
        <v>1974</v>
      </c>
      <c r="J400" s="822" t="s">
        <v>842</v>
      </c>
      <c r="K400" s="822" t="s">
        <v>1975</v>
      </c>
      <c r="L400" s="825">
        <v>59.33</v>
      </c>
      <c r="M400" s="825">
        <v>59.33</v>
      </c>
      <c r="N400" s="822">
        <v>1</v>
      </c>
      <c r="O400" s="826">
        <v>0.5</v>
      </c>
      <c r="P400" s="825"/>
      <c r="Q400" s="827">
        <v>0</v>
      </c>
      <c r="R400" s="822"/>
      <c r="S400" s="827">
        <v>0</v>
      </c>
      <c r="T400" s="826"/>
      <c r="U400" s="828">
        <v>0</v>
      </c>
    </row>
    <row r="401" spans="1:21" ht="14.45" customHeight="1" x14ac:dyDescent="0.2">
      <c r="A401" s="821">
        <v>50</v>
      </c>
      <c r="B401" s="822" t="s">
        <v>1684</v>
      </c>
      <c r="C401" s="822" t="s">
        <v>1690</v>
      </c>
      <c r="D401" s="823" t="s">
        <v>2577</v>
      </c>
      <c r="E401" s="824" t="s">
        <v>1709</v>
      </c>
      <c r="F401" s="822" t="s">
        <v>1685</v>
      </c>
      <c r="G401" s="822" t="s">
        <v>2172</v>
      </c>
      <c r="H401" s="822" t="s">
        <v>329</v>
      </c>
      <c r="I401" s="822" t="s">
        <v>2426</v>
      </c>
      <c r="J401" s="822" t="s">
        <v>975</v>
      </c>
      <c r="K401" s="822" t="s">
        <v>976</v>
      </c>
      <c r="L401" s="825">
        <v>49.04</v>
      </c>
      <c r="M401" s="825">
        <v>98.08</v>
      </c>
      <c r="N401" s="822">
        <v>2</v>
      </c>
      <c r="O401" s="826">
        <v>0.5</v>
      </c>
      <c r="P401" s="825"/>
      <c r="Q401" s="827">
        <v>0</v>
      </c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50</v>
      </c>
      <c r="B402" s="822" t="s">
        <v>1684</v>
      </c>
      <c r="C402" s="822" t="s">
        <v>1690</v>
      </c>
      <c r="D402" s="823" t="s">
        <v>2577</v>
      </c>
      <c r="E402" s="824" t="s">
        <v>1709</v>
      </c>
      <c r="F402" s="822" t="s">
        <v>1685</v>
      </c>
      <c r="G402" s="822" t="s">
        <v>2034</v>
      </c>
      <c r="H402" s="822" t="s">
        <v>329</v>
      </c>
      <c r="I402" s="822" t="s">
        <v>2183</v>
      </c>
      <c r="J402" s="822" t="s">
        <v>2036</v>
      </c>
      <c r="K402" s="822" t="s">
        <v>2037</v>
      </c>
      <c r="L402" s="825">
        <v>42.14</v>
      </c>
      <c r="M402" s="825">
        <v>42.14</v>
      </c>
      <c r="N402" s="822">
        <v>1</v>
      </c>
      <c r="O402" s="826">
        <v>0.5</v>
      </c>
      <c r="P402" s="825"/>
      <c r="Q402" s="827">
        <v>0</v>
      </c>
      <c r="R402" s="822"/>
      <c r="S402" s="827">
        <v>0</v>
      </c>
      <c r="T402" s="826"/>
      <c r="U402" s="828">
        <v>0</v>
      </c>
    </row>
    <row r="403" spans="1:21" ht="14.45" customHeight="1" x14ac:dyDescent="0.2">
      <c r="A403" s="821">
        <v>50</v>
      </c>
      <c r="B403" s="822" t="s">
        <v>1684</v>
      </c>
      <c r="C403" s="822" t="s">
        <v>1690</v>
      </c>
      <c r="D403" s="823" t="s">
        <v>2577</v>
      </c>
      <c r="E403" s="824" t="s">
        <v>1709</v>
      </c>
      <c r="F403" s="822" t="s">
        <v>1685</v>
      </c>
      <c r="G403" s="822" t="s">
        <v>2427</v>
      </c>
      <c r="H403" s="822" t="s">
        <v>329</v>
      </c>
      <c r="I403" s="822" t="s">
        <v>2428</v>
      </c>
      <c r="J403" s="822" t="s">
        <v>1077</v>
      </c>
      <c r="K403" s="822" t="s">
        <v>2429</v>
      </c>
      <c r="L403" s="825">
        <v>25.53</v>
      </c>
      <c r="M403" s="825">
        <v>25.53</v>
      </c>
      <c r="N403" s="822">
        <v>1</v>
      </c>
      <c r="O403" s="826">
        <v>0.5</v>
      </c>
      <c r="P403" s="825"/>
      <c r="Q403" s="827">
        <v>0</v>
      </c>
      <c r="R403" s="822"/>
      <c r="S403" s="827">
        <v>0</v>
      </c>
      <c r="T403" s="826"/>
      <c r="U403" s="828">
        <v>0</v>
      </c>
    </row>
    <row r="404" spans="1:21" ht="14.45" customHeight="1" x14ac:dyDescent="0.2">
      <c r="A404" s="821">
        <v>50</v>
      </c>
      <c r="B404" s="822" t="s">
        <v>1684</v>
      </c>
      <c r="C404" s="822" t="s">
        <v>1690</v>
      </c>
      <c r="D404" s="823" t="s">
        <v>2577</v>
      </c>
      <c r="E404" s="824" t="s">
        <v>1709</v>
      </c>
      <c r="F404" s="822" t="s">
        <v>1685</v>
      </c>
      <c r="G404" s="822" t="s">
        <v>1925</v>
      </c>
      <c r="H404" s="822" t="s">
        <v>329</v>
      </c>
      <c r="I404" s="822" t="s">
        <v>2430</v>
      </c>
      <c r="J404" s="822" t="s">
        <v>1927</v>
      </c>
      <c r="K404" s="822" t="s">
        <v>2431</v>
      </c>
      <c r="L404" s="825">
        <v>300.33</v>
      </c>
      <c r="M404" s="825">
        <v>600.66</v>
      </c>
      <c r="N404" s="822">
        <v>2</v>
      </c>
      <c r="O404" s="826">
        <v>1</v>
      </c>
      <c r="P404" s="825"/>
      <c r="Q404" s="827">
        <v>0</v>
      </c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50</v>
      </c>
      <c r="B405" s="822" t="s">
        <v>1684</v>
      </c>
      <c r="C405" s="822" t="s">
        <v>1690</v>
      </c>
      <c r="D405" s="823" t="s">
        <v>2577</v>
      </c>
      <c r="E405" s="824" t="s">
        <v>1709</v>
      </c>
      <c r="F405" s="822" t="s">
        <v>1685</v>
      </c>
      <c r="G405" s="822" t="s">
        <v>2432</v>
      </c>
      <c r="H405" s="822" t="s">
        <v>329</v>
      </c>
      <c r="I405" s="822" t="s">
        <v>2433</v>
      </c>
      <c r="J405" s="822" t="s">
        <v>2434</v>
      </c>
      <c r="K405" s="822" t="s">
        <v>2435</v>
      </c>
      <c r="L405" s="825">
        <v>243.64</v>
      </c>
      <c r="M405" s="825">
        <v>487.28</v>
      </c>
      <c r="N405" s="822">
        <v>2</v>
      </c>
      <c r="O405" s="826">
        <v>1</v>
      </c>
      <c r="P405" s="825">
        <v>487.28</v>
      </c>
      <c r="Q405" s="827">
        <v>1</v>
      </c>
      <c r="R405" s="822">
        <v>2</v>
      </c>
      <c r="S405" s="827">
        <v>1</v>
      </c>
      <c r="T405" s="826">
        <v>1</v>
      </c>
      <c r="U405" s="828">
        <v>1</v>
      </c>
    </row>
    <row r="406" spans="1:21" ht="14.45" customHeight="1" x14ac:dyDescent="0.2">
      <c r="A406" s="821">
        <v>50</v>
      </c>
      <c r="B406" s="822" t="s">
        <v>1684</v>
      </c>
      <c r="C406" s="822" t="s">
        <v>1690</v>
      </c>
      <c r="D406" s="823" t="s">
        <v>2577</v>
      </c>
      <c r="E406" s="824" t="s">
        <v>1709</v>
      </c>
      <c r="F406" s="822" t="s">
        <v>1685</v>
      </c>
      <c r="G406" s="822" t="s">
        <v>2436</v>
      </c>
      <c r="H406" s="822" t="s">
        <v>329</v>
      </c>
      <c r="I406" s="822" t="s">
        <v>2437</v>
      </c>
      <c r="J406" s="822" t="s">
        <v>2438</v>
      </c>
      <c r="K406" s="822" t="s">
        <v>2439</v>
      </c>
      <c r="L406" s="825">
        <v>0</v>
      </c>
      <c r="M406" s="825">
        <v>0</v>
      </c>
      <c r="N406" s="822">
        <v>1</v>
      </c>
      <c r="O406" s="826">
        <v>0.5</v>
      </c>
      <c r="P406" s="825">
        <v>0</v>
      </c>
      <c r="Q406" s="827"/>
      <c r="R406" s="822">
        <v>1</v>
      </c>
      <c r="S406" s="827">
        <v>1</v>
      </c>
      <c r="T406" s="826">
        <v>0.5</v>
      </c>
      <c r="U406" s="828">
        <v>1</v>
      </c>
    </row>
    <row r="407" spans="1:21" ht="14.45" customHeight="1" x14ac:dyDescent="0.2">
      <c r="A407" s="821">
        <v>50</v>
      </c>
      <c r="B407" s="822" t="s">
        <v>1684</v>
      </c>
      <c r="C407" s="822" t="s">
        <v>1690</v>
      </c>
      <c r="D407" s="823" t="s">
        <v>2577</v>
      </c>
      <c r="E407" s="824" t="s">
        <v>1709</v>
      </c>
      <c r="F407" s="822" t="s">
        <v>1685</v>
      </c>
      <c r="G407" s="822" t="s">
        <v>1780</v>
      </c>
      <c r="H407" s="822" t="s">
        <v>329</v>
      </c>
      <c r="I407" s="822" t="s">
        <v>2440</v>
      </c>
      <c r="J407" s="822" t="s">
        <v>1782</v>
      </c>
      <c r="K407" s="822" t="s">
        <v>2441</v>
      </c>
      <c r="L407" s="825">
        <v>26.37</v>
      </c>
      <c r="M407" s="825">
        <v>26.37</v>
      </c>
      <c r="N407" s="822">
        <v>1</v>
      </c>
      <c r="O407" s="826">
        <v>1</v>
      </c>
      <c r="P407" s="825">
        <v>26.37</v>
      </c>
      <c r="Q407" s="827">
        <v>1</v>
      </c>
      <c r="R407" s="822">
        <v>1</v>
      </c>
      <c r="S407" s="827">
        <v>1</v>
      </c>
      <c r="T407" s="826">
        <v>1</v>
      </c>
      <c r="U407" s="828">
        <v>1</v>
      </c>
    </row>
    <row r="408" spans="1:21" ht="14.45" customHeight="1" x14ac:dyDescent="0.2">
      <c r="A408" s="821">
        <v>50</v>
      </c>
      <c r="B408" s="822" t="s">
        <v>1684</v>
      </c>
      <c r="C408" s="822" t="s">
        <v>1690</v>
      </c>
      <c r="D408" s="823" t="s">
        <v>2577</v>
      </c>
      <c r="E408" s="824" t="s">
        <v>1709</v>
      </c>
      <c r="F408" s="822" t="s">
        <v>1685</v>
      </c>
      <c r="G408" s="822" t="s">
        <v>1780</v>
      </c>
      <c r="H408" s="822" t="s">
        <v>329</v>
      </c>
      <c r="I408" s="822" t="s">
        <v>1781</v>
      </c>
      <c r="J408" s="822" t="s">
        <v>1782</v>
      </c>
      <c r="K408" s="822" t="s">
        <v>1783</v>
      </c>
      <c r="L408" s="825">
        <v>52.75</v>
      </c>
      <c r="M408" s="825">
        <v>52.75</v>
      </c>
      <c r="N408" s="822">
        <v>1</v>
      </c>
      <c r="O408" s="826">
        <v>1</v>
      </c>
      <c r="P408" s="825">
        <v>52.75</v>
      </c>
      <c r="Q408" s="827">
        <v>1</v>
      </c>
      <c r="R408" s="822">
        <v>1</v>
      </c>
      <c r="S408" s="827">
        <v>1</v>
      </c>
      <c r="T408" s="826">
        <v>1</v>
      </c>
      <c r="U408" s="828">
        <v>1</v>
      </c>
    </row>
    <row r="409" spans="1:21" ht="14.45" customHeight="1" x14ac:dyDescent="0.2">
      <c r="A409" s="821">
        <v>50</v>
      </c>
      <c r="B409" s="822" t="s">
        <v>1684</v>
      </c>
      <c r="C409" s="822" t="s">
        <v>1690</v>
      </c>
      <c r="D409" s="823" t="s">
        <v>2577</v>
      </c>
      <c r="E409" s="824" t="s">
        <v>1709</v>
      </c>
      <c r="F409" s="822" t="s">
        <v>1685</v>
      </c>
      <c r="G409" s="822" t="s">
        <v>1780</v>
      </c>
      <c r="H409" s="822" t="s">
        <v>329</v>
      </c>
      <c r="I409" s="822" t="s">
        <v>2186</v>
      </c>
      <c r="J409" s="822" t="s">
        <v>2187</v>
      </c>
      <c r="K409" s="822" t="s">
        <v>2188</v>
      </c>
      <c r="L409" s="825">
        <v>52.75</v>
      </c>
      <c r="M409" s="825">
        <v>52.75</v>
      </c>
      <c r="N409" s="822">
        <v>1</v>
      </c>
      <c r="O409" s="826">
        <v>0.5</v>
      </c>
      <c r="P409" s="825"/>
      <c r="Q409" s="827">
        <v>0</v>
      </c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50</v>
      </c>
      <c r="B410" s="822" t="s">
        <v>1684</v>
      </c>
      <c r="C410" s="822" t="s">
        <v>1690</v>
      </c>
      <c r="D410" s="823" t="s">
        <v>2577</v>
      </c>
      <c r="E410" s="824" t="s">
        <v>1709</v>
      </c>
      <c r="F410" s="822" t="s">
        <v>1685</v>
      </c>
      <c r="G410" s="822" t="s">
        <v>2442</v>
      </c>
      <c r="H410" s="822" t="s">
        <v>329</v>
      </c>
      <c r="I410" s="822" t="s">
        <v>2443</v>
      </c>
      <c r="J410" s="822" t="s">
        <v>2444</v>
      </c>
      <c r="K410" s="822" t="s">
        <v>2112</v>
      </c>
      <c r="L410" s="825">
        <v>176.32</v>
      </c>
      <c r="M410" s="825">
        <v>352.64</v>
      </c>
      <c r="N410" s="822">
        <v>2</v>
      </c>
      <c r="O410" s="826">
        <v>1</v>
      </c>
      <c r="P410" s="825">
        <v>176.32</v>
      </c>
      <c r="Q410" s="827">
        <v>0.5</v>
      </c>
      <c r="R410" s="822">
        <v>1</v>
      </c>
      <c r="S410" s="827">
        <v>0.5</v>
      </c>
      <c r="T410" s="826">
        <v>0.5</v>
      </c>
      <c r="U410" s="828">
        <v>0.5</v>
      </c>
    </row>
    <row r="411" spans="1:21" ht="14.45" customHeight="1" x14ac:dyDescent="0.2">
      <c r="A411" s="821">
        <v>50</v>
      </c>
      <c r="B411" s="822" t="s">
        <v>1684</v>
      </c>
      <c r="C411" s="822" t="s">
        <v>1690</v>
      </c>
      <c r="D411" s="823" t="s">
        <v>2577</v>
      </c>
      <c r="E411" s="824" t="s">
        <v>1709</v>
      </c>
      <c r="F411" s="822" t="s">
        <v>1685</v>
      </c>
      <c r="G411" s="822" t="s">
        <v>2445</v>
      </c>
      <c r="H411" s="822" t="s">
        <v>329</v>
      </c>
      <c r="I411" s="822" t="s">
        <v>2446</v>
      </c>
      <c r="J411" s="822" t="s">
        <v>2447</v>
      </c>
      <c r="K411" s="822" t="s">
        <v>1566</v>
      </c>
      <c r="L411" s="825">
        <v>38.56</v>
      </c>
      <c r="M411" s="825">
        <v>38.56</v>
      </c>
      <c r="N411" s="822">
        <v>1</v>
      </c>
      <c r="O411" s="826">
        <v>1</v>
      </c>
      <c r="P411" s="825">
        <v>38.56</v>
      </c>
      <c r="Q411" s="827">
        <v>1</v>
      </c>
      <c r="R411" s="822">
        <v>1</v>
      </c>
      <c r="S411" s="827">
        <v>1</v>
      </c>
      <c r="T411" s="826">
        <v>1</v>
      </c>
      <c r="U411" s="828">
        <v>1</v>
      </c>
    </row>
    <row r="412" spans="1:21" ht="14.45" customHeight="1" x14ac:dyDescent="0.2">
      <c r="A412" s="821">
        <v>50</v>
      </c>
      <c r="B412" s="822" t="s">
        <v>1684</v>
      </c>
      <c r="C412" s="822" t="s">
        <v>1690</v>
      </c>
      <c r="D412" s="823" t="s">
        <v>2577</v>
      </c>
      <c r="E412" s="824" t="s">
        <v>1709</v>
      </c>
      <c r="F412" s="822" t="s">
        <v>1685</v>
      </c>
      <c r="G412" s="822" t="s">
        <v>1798</v>
      </c>
      <c r="H412" s="822" t="s">
        <v>634</v>
      </c>
      <c r="I412" s="822" t="s">
        <v>1799</v>
      </c>
      <c r="J412" s="822" t="s">
        <v>1800</v>
      </c>
      <c r="K412" s="822" t="s">
        <v>1801</v>
      </c>
      <c r="L412" s="825">
        <v>117.03</v>
      </c>
      <c r="M412" s="825">
        <v>117.03</v>
      </c>
      <c r="N412" s="822">
        <v>1</v>
      </c>
      <c r="O412" s="826">
        <v>0.5</v>
      </c>
      <c r="P412" s="825"/>
      <c r="Q412" s="827">
        <v>0</v>
      </c>
      <c r="R412" s="822"/>
      <c r="S412" s="827">
        <v>0</v>
      </c>
      <c r="T412" s="826"/>
      <c r="U412" s="828">
        <v>0</v>
      </c>
    </row>
    <row r="413" spans="1:21" ht="14.45" customHeight="1" x14ac:dyDescent="0.2">
      <c r="A413" s="821">
        <v>50</v>
      </c>
      <c r="B413" s="822" t="s">
        <v>1684</v>
      </c>
      <c r="C413" s="822" t="s">
        <v>1690</v>
      </c>
      <c r="D413" s="823" t="s">
        <v>2577</v>
      </c>
      <c r="E413" s="824" t="s">
        <v>1709</v>
      </c>
      <c r="F413" s="822" t="s">
        <v>1685</v>
      </c>
      <c r="G413" s="822" t="s">
        <v>1798</v>
      </c>
      <c r="H413" s="822" t="s">
        <v>634</v>
      </c>
      <c r="I413" s="822" t="s">
        <v>2211</v>
      </c>
      <c r="J413" s="822" t="s">
        <v>1800</v>
      </c>
      <c r="K413" s="822" t="s">
        <v>2212</v>
      </c>
      <c r="L413" s="825">
        <v>38.04</v>
      </c>
      <c r="M413" s="825">
        <v>38.04</v>
      </c>
      <c r="N413" s="822">
        <v>1</v>
      </c>
      <c r="O413" s="826">
        <v>0.5</v>
      </c>
      <c r="P413" s="825"/>
      <c r="Q413" s="827">
        <v>0</v>
      </c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50</v>
      </c>
      <c r="B414" s="822" t="s">
        <v>1684</v>
      </c>
      <c r="C414" s="822" t="s">
        <v>1690</v>
      </c>
      <c r="D414" s="823" t="s">
        <v>2577</v>
      </c>
      <c r="E414" s="824" t="s">
        <v>1709</v>
      </c>
      <c r="F414" s="822" t="s">
        <v>1685</v>
      </c>
      <c r="G414" s="822" t="s">
        <v>2448</v>
      </c>
      <c r="H414" s="822" t="s">
        <v>329</v>
      </c>
      <c r="I414" s="822" t="s">
        <v>2449</v>
      </c>
      <c r="J414" s="822" t="s">
        <v>712</v>
      </c>
      <c r="K414" s="822" t="s">
        <v>2450</v>
      </c>
      <c r="L414" s="825">
        <v>38.729999999999997</v>
      </c>
      <c r="M414" s="825">
        <v>38.729999999999997</v>
      </c>
      <c r="N414" s="822">
        <v>1</v>
      </c>
      <c r="O414" s="826">
        <v>1</v>
      </c>
      <c r="P414" s="825"/>
      <c r="Q414" s="827">
        <v>0</v>
      </c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50</v>
      </c>
      <c r="B415" s="822" t="s">
        <v>1684</v>
      </c>
      <c r="C415" s="822" t="s">
        <v>1690</v>
      </c>
      <c r="D415" s="823" t="s">
        <v>2577</v>
      </c>
      <c r="E415" s="824" t="s">
        <v>1709</v>
      </c>
      <c r="F415" s="822" t="s">
        <v>1685</v>
      </c>
      <c r="G415" s="822" t="s">
        <v>1930</v>
      </c>
      <c r="H415" s="822" t="s">
        <v>634</v>
      </c>
      <c r="I415" s="822" t="s">
        <v>1437</v>
      </c>
      <c r="J415" s="822" t="s">
        <v>772</v>
      </c>
      <c r="K415" s="822" t="s">
        <v>1438</v>
      </c>
      <c r="L415" s="825">
        <v>736.33</v>
      </c>
      <c r="M415" s="825">
        <v>2208.9900000000002</v>
      </c>
      <c r="N415" s="822">
        <v>3</v>
      </c>
      <c r="O415" s="826">
        <v>0.5</v>
      </c>
      <c r="P415" s="825"/>
      <c r="Q415" s="827">
        <v>0</v>
      </c>
      <c r="R415" s="822"/>
      <c r="S415" s="827">
        <v>0</v>
      </c>
      <c r="T415" s="826"/>
      <c r="U415" s="828">
        <v>0</v>
      </c>
    </row>
    <row r="416" spans="1:21" ht="14.45" customHeight="1" x14ac:dyDescent="0.2">
      <c r="A416" s="821">
        <v>50</v>
      </c>
      <c r="B416" s="822" t="s">
        <v>1684</v>
      </c>
      <c r="C416" s="822" t="s">
        <v>1690</v>
      </c>
      <c r="D416" s="823" t="s">
        <v>2577</v>
      </c>
      <c r="E416" s="824" t="s">
        <v>1709</v>
      </c>
      <c r="F416" s="822" t="s">
        <v>1685</v>
      </c>
      <c r="G416" s="822" t="s">
        <v>1930</v>
      </c>
      <c r="H416" s="822" t="s">
        <v>634</v>
      </c>
      <c r="I416" s="822" t="s">
        <v>1441</v>
      </c>
      <c r="J416" s="822" t="s">
        <v>772</v>
      </c>
      <c r="K416" s="822" t="s">
        <v>1442</v>
      </c>
      <c r="L416" s="825">
        <v>490.89</v>
      </c>
      <c r="M416" s="825">
        <v>490.89</v>
      </c>
      <c r="N416" s="822">
        <v>1</v>
      </c>
      <c r="O416" s="826">
        <v>1</v>
      </c>
      <c r="P416" s="825">
        <v>490.89</v>
      </c>
      <c r="Q416" s="827">
        <v>1</v>
      </c>
      <c r="R416" s="822">
        <v>1</v>
      </c>
      <c r="S416" s="827">
        <v>1</v>
      </c>
      <c r="T416" s="826">
        <v>1</v>
      </c>
      <c r="U416" s="828">
        <v>1</v>
      </c>
    </row>
    <row r="417" spans="1:21" ht="14.45" customHeight="1" x14ac:dyDescent="0.2">
      <c r="A417" s="821">
        <v>50</v>
      </c>
      <c r="B417" s="822" t="s">
        <v>1684</v>
      </c>
      <c r="C417" s="822" t="s">
        <v>1690</v>
      </c>
      <c r="D417" s="823" t="s">
        <v>2577</v>
      </c>
      <c r="E417" s="824" t="s">
        <v>1709</v>
      </c>
      <c r="F417" s="822" t="s">
        <v>1685</v>
      </c>
      <c r="G417" s="822" t="s">
        <v>1804</v>
      </c>
      <c r="H417" s="822" t="s">
        <v>634</v>
      </c>
      <c r="I417" s="822" t="s">
        <v>2451</v>
      </c>
      <c r="J417" s="822" t="s">
        <v>1806</v>
      </c>
      <c r="K417" s="822" t="s">
        <v>1749</v>
      </c>
      <c r="L417" s="825">
        <v>103.64</v>
      </c>
      <c r="M417" s="825">
        <v>103.64</v>
      </c>
      <c r="N417" s="822">
        <v>1</v>
      </c>
      <c r="O417" s="826">
        <v>0.5</v>
      </c>
      <c r="P417" s="825"/>
      <c r="Q417" s="827">
        <v>0</v>
      </c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50</v>
      </c>
      <c r="B418" s="822" t="s">
        <v>1684</v>
      </c>
      <c r="C418" s="822" t="s">
        <v>1690</v>
      </c>
      <c r="D418" s="823" t="s">
        <v>2577</v>
      </c>
      <c r="E418" s="824" t="s">
        <v>1709</v>
      </c>
      <c r="F418" s="822" t="s">
        <v>1685</v>
      </c>
      <c r="G418" s="822" t="s">
        <v>1714</v>
      </c>
      <c r="H418" s="822" t="s">
        <v>329</v>
      </c>
      <c r="I418" s="822" t="s">
        <v>1808</v>
      </c>
      <c r="J418" s="822" t="s">
        <v>702</v>
      </c>
      <c r="K418" s="822" t="s">
        <v>703</v>
      </c>
      <c r="L418" s="825">
        <v>97.76</v>
      </c>
      <c r="M418" s="825">
        <v>97.76</v>
      </c>
      <c r="N418" s="822">
        <v>1</v>
      </c>
      <c r="O418" s="826">
        <v>0.5</v>
      </c>
      <c r="P418" s="825"/>
      <c r="Q418" s="827">
        <v>0</v>
      </c>
      <c r="R418" s="822"/>
      <c r="S418" s="827">
        <v>0</v>
      </c>
      <c r="T418" s="826"/>
      <c r="U418" s="828">
        <v>0</v>
      </c>
    </row>
    <row r="419" spans="1:21" ht="14.45" customHeight="1" x14ac:dyDescent="0.2">
      <c r="A419" s="821">
        <v>50</v>
      </c>
      <c r="B419" s="822" t="s">
        <v>1684</v>
      </c>
      <c r="C419" s="822" t="s">
        <v>1690</v>
      </c>
      <c r="D419" s="823" t="s">
        <v>2577</v>
      </c>
      <c r="E419" s="824" t="s">
        <v>1709</v>
      </c>
      <c r="F419" s="822" t="s">
        <v>1685</v>
      </c>
      <c r="G419" s="822" t="s">
        <v>1809</v>
      </c>
      <c r="H419" s="822" t="s">
        <v>634</v>
      </c>
      <c r="I419" s="822" t="s">
        <v>1810</v>
      </c>
      <c r="J419" s="822" t="s">
        <v>914</v>
      </c>
      <c r="K419" s="822" t="s">
        <v>678</v>
      </c>
      <c r="L419" s="825">
        <v>34.47</v>
      </c>
      <c r="M419" s="825">
        <v>34.47</v>
      </c>
      <c r="N419" s="822">
        <v>1</v>
      </c>
      <c r="O419" s="826">
        <v>1</v>
      </c>
      <c r="P419" s="825"/>
      <c r="Q419" s="827">
        <v>0</v>
      </c>
      <c r="R419" s="822"/>
      <c r="S419" s="827">
        <v>0</v>
      </c>
      <c r="T419" s="826"/>
      <c r="U419" s="828">
        <v>0</v>
      </c>
    </row>
    <row r="420" spans="1:21" ht="14.45" customHeight="1" x14ac:dyDescent="0.2">
      <c r="A420" s="821">
        <v>50</v>
      </c>
      <c r="B420" s="822" t="s">
        <v>1684</v>
      </c>
      <c r="C420" s="822" t="s">
        <v>1690</v>
      </c>
      <c r="D420" s="823" t="s">
        <v>2577</v>
      </c>
      <c r="E420" s="824" t="s">
        <v>1709</v>
      </c>
      <c r="F420" s="822" t="s">
        <v>1685</v>
      </c>
      <c r="G420" s="822" t="s">
        <v>1811</v>
      </c>
      <c r="H420" s="822" t="s">
        <v>634</v>
      </c>
      <c r="I420" s="822" t="s">
        <v>2452</v>
      </c>
      <c r="J420" s="822" t="s">
        <v>1813</v>
      </c>
      <c r="K420" s="822" t="s">
        <v>2453</v>
      </c>
      <c r="L420" s="825">
        <v>117.46</v>
      </c>
      <c r="M420" s="825">
        <v>117.46</v>
      </c>
      <c r="N420" s="822">
        <v>1</v>
      </c>
      <c r="O420" s="826">
        <v>1</v>
      </c>
      <c r="P420" s="825">
        <v>117.46</v>
      </c>
      <c r="Q420" s="827">
        <v>1</v>
      </c>
      <c r="R420" s="822">
        <v>1</v>
      </c>
      <c r="S420" s="827">
        <v>1</v>
      </c>
      <c r="T420" s="826">
        <v>1</v>
      </c>
      <c r="U420" s="828">
        <v>1</v>
      </c>
    </row>
    <row r="421" spans="1:21" ht="14.45" customHeight="1" x14ac:dyDescent="0.2">
      <c r="A421" s="821">
        <v>50</v>
      </c>
      <c r="B421" s="822" t="s">
        <v>1684</v>
      </c>
      <c r="C421" s="822" t="s">
        <v>1690</v>
      </c>
      <c r="D421" s="823" t="s">
        <v>2577</v>
      </c>
      <c r="E421" s="824" t="s">
        <v>1709</v>
      </c>
      <c r="F421" s="822" t="s">
        <v>1685</v>
      </c>
      <c r="G421" s="822" t="s">
        <v>1815</v>
      </c>
      <c r="H421" s="822" t="s">
        <v>329</v>
      </c>
      <c r="I421" s="822" t="s">
        <v>2253</v>
      </c>
      <c r="J421" s="822" t="s">
        <v>1817</v>
      </c>
      <c r="K421" s="822" t="s">
        <v>2254</v>
      </c>
      <c r="L421" s="825">
        <v>437.23</v>
      </c>
      <c r="M421" s="825">
        <v>437.23</v>
      </c>
      <c r="N421" s="822">
        <v>1</v>
      </c>
      <c r="O421" s="826">
        <v>0.5</v>
      </c>
      <c r="P421" s="825"/>
      <c r="Q421" s="827">
        <v>0</v>
      </c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50</v>
      </c>
      <c r="B422" s="822" t="s">
        <v>1684</v>
      </c>
      <c r="C422" s="822" t="s">
        <v>1690</v>
      </c>
      <c r="D422" s="823" t="s">
        <v>2577</v>
      </c>
      <c r="E422" s="824" t="s">
        <v>1709</v>
      </c>
      <c r="F422" s="822" t="s">
        <v>1685</v>
      </c>
      <c r="G422" s="822" t="s">
        <v>2454</v>
      </c>
      <c r="H422" s="822" t="s">
        <v>329</v>
      </c>
      <c r="I422" s="822" t="s">
        <v>2455</v>
      </c>
      <c r="J422" s="822" t="s">
        <v>2456</v>
      </c>
      <c r="K422" s="822" t="s">
        <v>2415</v>
      </c>
      <c r="L422" s="825">
        <v>87.67</v>
      </c>
      <c r="M422" s="825">
        <v>87.67</v>
      </c>
      <c r="N422" s="822">
        <v>1</v>
      </c>
      <c r="O422" s="826">
        <v>0.5</v>
      </c>
      <c r="P422" s="825"/>
      <c r="Q422" s="827">
        <v>0</v>
      </c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50</v>
      </c>
      <c r="B423" s="822" t="s">
        <v>1684</v>
      </c>
      <c r="C423" s="822" t="s">
        <v>1690</v>
      </c>
      <c r="D423" s="823" t="s">
        <v>2577</v>
      </c>
      <c r="E423" s="824" t="s">
        <v>1709</v>
      </c>
      <c r="F423" s="822" t="s">
        <v>1685</v>
      </c>
      <c r="G423" s="822" t="s">
        <v>1819</v>
      </c>
      <c r="H423" s="822" t="s">
        <v>634</v>
      </c>
      <c r="I423" s="822" t="s">
        <v>2258</v>
      </c>
      <c r="J423" s="822" t="s">
        <v>1487</v>
      </c>
      <c r="K423" s="822" t="s">
        <v>2057</v>
      </c>
      <c r="L423" s="825">
        <v>114.88</v>
      </c>
      <c r="M423" s="825">
        <v>114.88</v>
      </c>
      <c r="N423" s="822">
        <v>1</v>
      </c>
      <c r="O423" s="826">
        <v>1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50</v>
      </c>
      <c r="B424" s="822" t="s">
        <v>1684</v>
      </c>
      <c r="C424" s="822" t="s">
        <v>1690</v>
      </c>
      <c r="D424" s="823" t="s">
        <v>2577</v>
      </c>
      <c r="E424" s="824" t="s">
        <v>1709</v>
      </c>
      <c r="F424" s="822" t="s">
        <v>1685</v>
      </c>
      <c r="G424" s="822" t="s">
        <v>1825</v>
      </c>
      <c r="H424" s="822" t="s">
        <v>329</v>
      </c>
      <c r="I424" s="822" t="s">
        <v>1826</v>
      </c>
      <c r="J424" s="822" t="s">
        <v>1827</v>
      </c>
      <c r="K424" s="822" t="s">
        <v>1828</v>
      </c>
      <c r="L424" s="825">
        <v>4472.93</v>
      </c>
      <c r="M424" s="825">
        <v>8945.86</v>
      </c>
      <c r="N424" s="822">
        <v>2</v>
      </c>
      <c r="O424" s="826">
        <v>1</v>
      </c>
      <c r="P424" s="825"/>
      <c r="Q424" s="827">
        <v>0</v>
      </c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50</v>
      </c>
      <c r="B425" s="822" t="s">
        <v>1684</v>
      </c>
      <c r="C425" s="822" t="s">
        <v>1690</v>
      </c>
      <c r="D425" s="823" t="s">
        <v>2577</v>
      </c>
      <c r="E425" s="824" t="s">
        <v>1709</v>
      </c>
      <c r="F425" s="822" t="s">
        <v>1685</v>
      </c>
      <c r="G425" s="822" t="s">
        <v>1825</v>
      </c>
      <c r="H425" s="822" t="s">
        <v>329</v>
      </c>
      <c r="I425" s="822" t="s">
        <v>2263</v>
      </c>
      <c r="J425" s="822" t="s">
        <v>1827</v>
      </c>
      <c r="K425" s="822" t="s">
        <v>2264</v>
      </c>
      <c r="L425" s="825">
        <v>3354.7</v>
      </c>
      <c r="M425" s="825">
        <v>3354.7</v>
      </c>
      <c r="N425" s="822">
        <v>1</v>
      </c>
      <c r="O425" s="826">
        <v>1</v>
      </c>
      <c r="P425" s="825"/>
      <c r="Q425" s="827">
        <v>0</v>
      </c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50</v>
      </c>
      <c r="B426" s="822" t="s">
        <v>1684</v>
      </c>
      <c r="C426" s="822" t="s">
        <v>1690</v>
      </c>
      <c r="D426" s="823" t="s">
        <v>2577</v>
      </c>
      <c r="E426" s="824" t="s">
        <v>1709</v>
      </c>
      <c r="F426" s="822" t="s">
        <v>1685</v>
      </c>
      <c r="G426" s="822" t="s">
        <v>1829</v>
      </c>
      <c r="H426" s="822" t="s">
        <v>329</v>
      </c>
      <c r="I426" s="822" t="s">
        <v>1830</v>
      </c>
      <c r="J426" s="822" t="s">
        <v>1831</v>
      </c>
      <c r="K426" s="822" t="s">
        <v>1832</v>
      </c>
      <c r="L426" s="825">
        <v>254.49</v>
      </c>
      <c r="M426" s="825">
        <v>508.98</v>
      </c>
      <c r="N426" s="822">
        <v>2</v>
      </c>
      <c r="O426" s="826">
        <v>1.5</v>
      </c>
      <c r="P426" s="825">
        <v>508.98</v>
      </c>
      <c r="Q426" s="827">
        <v>1</v>
      </c>
      <c r="R426" s="822">
        <v>2</v>
      </c>
      <c r="S426" s="827">
        <v>1</v>
      </c>
      <c r="T426" s="826">
        <v>1.5</v>
      </c>
      <c r="U426" s="828">
        <v>1</v>
      </c>
    </row>
    <row r="427" spans="1:21" ht="14.45" customHeight="1" x14ac:dyDescent="0.2">
      <c r="A427" s="821">
        <v>50</v>
      </c>
      <c r="B427" s="822" t="s">
        <v>1684</v>
      </c>
      <c r="C427" s="822" t="s">
        <v>1690</v>
      </c>
      <c r="D427" s="823" t="s">
        <v>2577</v>
      </c>
      <c r="E427" s="824" t="s">
        <v>1709</v>
      </c>
      <c r="F427" s="822" t="s">
        <v>1685</v>
      </c>
      <c r="G427" s="822" t="s">
        <v>2003</v>
      </c>
      <c r="H427" s="822" t="s">
        <v>329</v>
      </c>
      <c r="I427" s="822" t="s">
        <v>2006</v>
      </c>
      <c r="J427" s="822" t="s">
        <v>934</v>
      </c>
      <c r="K427" s="822" t="s">
        <v>2007</v>
      </c>
      <c r="L427" s="825">
        <v>64.349999999999994</v>
      </c>
      <c r="M427" s="825">
        <v>64.349999999999994</v>
      </c>
      <c r="N427" s="822">
        <v>1</v>
      </c>
      <c r="O427" s="826">
        <v>1</v>
      </c>
      <c r="P427" s="825">
        <v>64.349999999999994</v>
      </c>
      <c r="Q427" s="827">
        <v>1</v>
      </c>
      <c r="R427" s="822">
        <v>1</v>
      </c>
      <c r="S427" s="827">
        <v>1</v>
      </c>
      <c r="T427" s="826">
        <v>1</v>
      </c>
      <c r="U427" s="828">
        <v>1</v>
      </c>
    </row>
    <row r="428" spans="1:21" ht="14.45" customHeight="1" x14ac:dyDescent="0.2">
      <c r="A428" s="821">
        <v>50</v>
      </c>
      <c r="B428" s="822" t="s">
        <v>1684</v>
      </c>
      <c r="C428" s="822" t="s">
        <v>1690</v>
      </c>
      <c r="D428" s="823" t="s">
        <v>2577</v>
      </c>
      <c r="E428" s="824" t="s">
        <v>1709</v>
      </c>
      <c r="F428" s="822" t="s">
        <v>1685</v>
      </c>
      <c r="G428" s="822" t="s">
        <v>1836</v>
      </c>
      <c r="H428" s="822" t="s">
        <v>329</v>
      </c>
      <c r="I428" s="822" t="s">
        <v>1837</v>
      </c>
      <c r="J428" s="822" t="s">
        <v>1838</v>
      </c>
      <c r="K428" s="822" t="s">
        <v>1839</v>
      </c>
      <c r="L428" s="825">
        <v>120.14</v>
      </c>
      <c r="M428" s="825">
        <v>600.70000000000005</v>
      </c>
      <c r="N428" s="822">
        <v>5</v>
      </c>
      <c r="O428" s="826">
        <v>2</v>
      </c>
      <c r="P428" s="825">
        <v>360.42</v>
      </c>
      <c r="Q428" s="827">
        <v>0.6</v>
      </c>
      <c r="R428" s="822">
        <v>3</v>
      </c>
      <c r="S428" s="827">
        <v>0.6</v>
      </c>
      <c r="T428" s="826">
        <v>1</v>
      </c>
      <c r="U428" s="828">
        <v>0.5</v>
      </c>
    </row>
    <row r="429" spans="1:21" ht="14.45" customHeight="1" x14ac:dyDescent="0.2">
      <c r="A429" s="821">
        <v>50</v>
      </c>
      <c r="B429" s="822" t="s">
        <v>1684</v>
      </c>
      <c r="C429" s="822" t="s">
        <v>1690</v>
      </c>
      <c r="D429" s="823" t="s">
        <v>2577</v>
      </c>
      <c r="E429" s="824" t="s">
        <v>1709</v>
      </c>
      <c r="F429" s="822" t="s">
        <v>1685</v>
      </c>
      <c r="G429" s="822" t="s">
        <v>1836</v>
      </c>
      <c r="H429" s="822" t="s">
        <v>329</v>
      </c>
      <c r="I429" s="822" t="s">
        <v>2280</v>
      </c>
      <c r="J429" s="822" t="s">
        <v>1838</v>
      </c>
      <c r="K429" s="822" t="s">
        <v>2281</v>
      </c>
      <c r="L429" s="825">
        <v>240.27</v>
      </c>
      <c r="M429" s="825">
        <v>480.54</v>
      </c>
      <c r="N429" s="822">
        <v>2</v>
      </c>
      <c r="O429" s="826">
        <v>0.5</v>
      </c>
      <c r="P429" s="825"/>
      <c r="Q429" s="827">
        <v>0</v>
      </c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50</v>
      </c>
      <c r="B430" s="822" t="s">
        <v>1684</v>
      </c>
      <c r="C430" s="822" t="s">
        <v>1690</v>
      </c>
      <c r="D430" s="823" t="s">
        <v>2577</v>
      </c>
      <c r="E430" s="824" t="s">
        <v>1709</v>
      </c>
      <c r="F430" s="822" t="s">
        <v>1685</v>
      </c>
      <c r="G430" s="822" t="s">
        <v>2008</v>
      </c>
      <c r="H430" s="822" t="s">
        <v>329</v>
      </c>
      <c r="I430" s="822" t="s">
        <v>2282</v>
      </c>
      <c r="J430" s="822" t="s">
        <v>971</v>
      </c>
      <c r="K430" s="822" t="s">
        <v>2283</v>
      </c>
      <c r="L430" s="825">
        <v>130.57</v>
      </c>
      <c r="M430" s="825">
        <v>130.57</v>
      </c>
      <c r="N430" s="822">
        <v>1</v>
      </c>
      <c r="O430" s="826">
        <v>1</v>
      </c>
      <c r="P430" s="825">
        <v>130.57</v>
      </c>
      <c r="Q430" s="827">
        <v>1</v>
      </c>
      <c r="R430" s="822">
        <v>1</v>
      </c>
      <c r="S430" s="827">
        <v>1</v>
      </c>
      <c r="T430" s="826">
        <v>1</v>
      </c>
      <c r="U430" s="828">
        <v>1</v>
      </c>
    </row>
    <row r="431" spans="1:21" ht="14.45" customHeight="1" x14ac:dyDescent="0.2">
      <c r="A431" s="821">
        <v>50</v>
      </c>
      <c r="B431" s="822" t="s">
        <v>1684</v>
      </c>
      <c r="C431" s="822" t="s">
        <v>1690</v>
      </c>
      <c r="D431" s="823" t="s">
        <v>2577</v>
      </c>
      <c r="E431" s="824" t="s">
        <v>1709</v>
      </c>
      <c r="F431" s="822" t="s">
        <v>1685</v>
      </c>
      <c r="G431" s="822" t="s">
        <v>1854</v>
      </c>
      <c r="H431" s="822" t="s">
        <v>634</v>
      </c>
      <c r="I431" s="822" t="s">
        <v>1855</v>
      </c>
      <c r="J431" s="822" t="s">
        <v>1856</v>
      </c>
      <c r="K431" s="822" t="s">
        <v>1857</v>
      </c>
      <c r="L431" s="825">
        <v>131.86000000000001</v>
      </c>
      <c r="M431" s="825">
        <v>791.16000000000008</v>
      </c>
      <c r="N431" s="822">
        <v>6</v>
      </c>
      <c r="O431" s="826">
        <v>2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50</v>
      </c>
      <c r="B432" s="822" t="s">
        <v>1684</v>
      </c>
      <c r="C432" s="822" t="s">
        <v>1690</v>
      </c>
      <c r="D432" s="823" t="s">
        <v>2577</v>
      </c>
      <c r="E432" s="824" t="s">
        <v>1709</v>
      </c>
      <c r="F432" s="822" t="s">
        <v>1685</v>
      </c>
      <c r="G432" s="822" t="s">
        <v>1858</v>
      </c>
      <c r="H432" s="822" t="s">
        <v>329</v>
      </c>
      <c r="I432" s="822" t="s">
        <v>2457</v>
      </c>
      <c r="J432" s="822" t="s">
        <v>2298</v>
      </c>
      <c r="K432" s="822" t="s">
        <v>2458</v>
      </c>
      <c r="L432" s="825">
        <v>311.12</v>
      </c>
      <c r="M432" s="825">
        <v>622.24</v>
      </c>
      <c r="N432" s="822">
        <v>2</v>
      </c>
      <c r="O432" s="826">
        <v>1</v>
      </c>
      <c r="P432" s="825">
        <v>311.12</v>
      </c>
      <c r="Q432" s="827">
        <v>0.5</v>
      </c>
      <c r="R432" s="822">
        <v>1</v>
      </c>
      <c r="S432" s="827">
        <v>0.5</v>
      </c>
      <c r="T432" s="826">
        <v>0.5</v>
      </c>
      <c r="U432" s="828">
        <v>0.5</v>
      </c>
    </row>
    <row r="433" spans="1:21" ht="14.45" customHeight="1" x14ac:dyDescent="0.2">
      <c r="A433" s="821">
        <v>50</v>
      </c>
      <c r="B433" s="822" t="s">
        <v>1684</v>
      </c>
      <c r="C433" s="822" t="s">
        <v>1690</v>
      </c>
      <c r="D433" s="823" t="s">
        <v>2577</v>
      </c>
      <c r="E433" s="824" t="s">
        <v>1709</v>
      </c>
      <c r="F433" s="822" t="s">
        <v>1685</v>
      </c>
      <c r="G433" s="822" t="s">
        <v>1858</v>
      </c>
      <c r="H433" s="822" t="s">
        <v>634</v>
      </c>
      <c r="I433" s="822" t="s">
        <v>1859</v>
      </c>
      <c r="J433" s="822" t="s">
        <v>1860</v>
      </c>
      <c r="K433" s="822" t="s">
        <v>1861</v>
      </c>
      <c r="L433" s="825">
        <v>345.69</v>
      </c>
      <c r="M433" s="825">
        <v>345.69</v>
      </c>
      <c r="N433" s="822">
        <v>1</v>
      </c>
      <c r="O433" s="826">
        <v>0.5</v>
      </c>
      <c r="P433" s="825"/>
      <c r="Q433" s="827">
        <v>0</v>
      </c>
      <c r="R433" s="822"/>
      <c r="S433" s="827">
        <v>0</v>
      </c>
      <c r="T433" s="826"/>
      <c r="U433" s="828">
        <v>0</v>
      </c>
    </row>
    <row r="434" spans="1:21" ht="14.45" customHeight="1" x14ac:dyDescent="0.2">
      <c r="A434" s="821">
        <v>50</v>
      </c>
      <c r="B434" s="822" t="s">
        <v>1684</v>
      </c>
      <c r="C434" s="822" t="s">
        <v>1690</v>
      </c>
      <c r="D434" s="823" t="s">
        <v>2577</v>
      </c>
      <c r="E434" s="824" t="s">
        <v>1709</v>
      </c>
      <c r="F434" s="822" t="s">
        <v>1685</v>
      </c>
      <c r="G434" s="822" t="s">
        <v>1869</v>
      </c>
      <c r="H434" s="822" t="s">
        <v>329</v>
      </c>
      <c r="I434" s="822" t="s">
        <v>2459</v>
      </c>
      <c r="J434" s="822" t="s">
        <v>1871</v>
      </c>
      <c r="K434" s="822" t="s">
        <v>2460</v>
      </c>
      <c r="L434" s="825">
        <v>87.87</v>
      </c>
      <c r="M434" s="825">
        <v>439.35</v>
      </c>
      <c r="N434" s="822">
        <v>5</v>
      </c>
      <c r="O434" s="826">
        <v>1.5</v>
      </c>
      <c r="P434" s="825"/>
      <c r="Q434" s="827">
        <v>0</v>
      </c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50</v>
      </c>
      <c r="B435" s="822" t="s">
        <v>1684</v>
      </c>
      <c r="C435" s="822" t="s">
        <v>1690</v>
      </c>
      <c r="D435" s="823" t="s">
        <v>2577</v>
      </c>
      <c r="E435" s="824" t="s">
        <v>1709</v>
      </c>
      <c r="F435" s="822" t="s">
        <v>1685</v>
      </c>
      <c r="G435" s="822" t="s">
        <v>2461</v>
      </c>
      <c r="H435" s="822" t="s">
        <v>329</v>
      </c>
      <c r="I435" s="822" t="s">
        <v>2462</v>
      </c>
      <c r="J435" s="822" t="s">
        <v>2463</v>
      </c>
      <c r="K435" s="822" t="s">
        <v>2464</v>
      </c>
      <c r="L435" s="825">
        <v>477.11</v>
      </c>
      <c r="M435" s="825">
        <v>477.11</v>
      </c>
      <c r="N435" s="822">
        <v>1</v>
      </c>
      <c r="O435" s="826">
        <v>1</v>
      </c>
      <c r="P435" s="825"/>
      <c r="Q435" s="827">
        <v>0</v>
      </c>
      <c r="R435" s="822"/>
      <c r="S435" s="827">
        <v>0</v>
      </c>
      <c r="T435" s="826"/>
      <c r="U435" s="828">
        <v>0</v>
      </c>
    </row>
    <row r="436" spans="1:21" ht="14.45" customHeight="1" x14ac:dyDescent="0.2">
      <c r="A436" s="821">
        <v>50</v>
      </c>
      <c r="B436" s="822" t="s">
        <v>1684</v>
      </c>
      <c r="C436" s="822" t="s">
        <v>1690</v>
      </c>
      <c r="D436" s="823" t="s">
        <v>2577</v>
      </c>
      <c r="E436" s="824" t="s">
        <v>1709</v>
      </c>
      <c r="F436" s="822" t="s">
        <v>1685</v>
      </c>
      <c r="G436" s="822" t="s">
        <v>2043</v>
      </c>
      <c r="H436" s="822" t="s">
        <v>634</v>
      </c>
      <c r="I436" s="822" t="s">
        <v>1545</v>
      </c>
      <c r="J436" s="822" t="s">
        <v>985</v>
      </c>
      <c r="K436" s="822" t="s">
        <v>1546</v>
      </c>
      <c r="L436" s="825">
        <v>0</v>
      </c>
      <c r="M436" s="825">
        <v>0</v>
      </c>
      <c r="N436" s="822">
        <v>3</v>
      </c>
      <c r="O436" s="826">
        <v>2</v>
      </c>
      <c r="P436" s="825">
        <v>0</v>
      </c>
      <c r="Q436" s="827"/>
      <c r="R436" s="822">
        <v>2</v>
      </c>
      <c r="S436" s="827">
        <v>0.66666666666666663</v>
      </c>
      <c r="T436" s="826">
        <v>1</v>
      </c>
      <c r="U436" s="828">
        <v>0.5</v>
      </c>
    </row>
    <row r="437" spans="1:21" ht="14.45" customHeight="1" x14ac:dyDescent="0.2">
      <c r="A437" s="821">
        <v>50</v>
      </c>
      <c r="B437" s="822" t="s">
        <v>1684</v>
      </c>
      <c r="C437" s="822" t="s">
        <v>1690</v>
      </c>
      <c r="D437" s="823" t="s">
        <v>2577</v>
      </c>
      <c r="E437" s="824" t="s">
        <v>1709</v>
      </c>
      <c r="F437" s="822" t="s">
        <v>1685</v>
      </c>
      <c r="G437" s="822" t="s">
        <v>1877</v>
      </c>
      <c r="H437" s="822" t="s">
        <v>634</v>
      </c>
      <c r="I437" s="822" t="s">
        <v>1878</v>
      </c>
      <c r="J437" s="822" t="s">
        <v>1879</v>
      </c>
      <c r="K437" s="822" t="s">
        <v>1880</v>
      </c>
      <c r="L437" s="825">
        <v>5339.52</v>
      </c>
      <c r="M437" s="825">
        <v>5339.52</v>
      </c>
      <c r="N437" s="822">
        <v>1</v>
      </c>
      <c r="O437" s="826">
        <v>1</v>
      </c>
      <c r="P437" s="825"/>
      <c r="Q437" s="827">
        <v>0</v>
      </c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50</v>
      </c>
      <c r="B438" s="822" t="s">
        <v>1684</v>
      </c>
      <c r="C438" s="822" t="s">
        <v>1690</v>
      </c>
      <c r="D438" s="823" t="s">
        <v>2577</v>
      </c>
      <c r="E438" s="824" t="s">
        <v>1709</v>
      </c>
      <c r="F438" s="822" t="s">
        <v>1685</v>
      </c>
      <c r="G438" s="822" t="s">
        <v>1877</v>
      </c>
      <c r="H438" s="822" t="s">
        <v>634</v>
      </c>
      <c r="I438" s="822" t="s">
        <v>2327</v>
      </c>
      <c r="J438" s="822" t="s">
        <v>1879</v>
      </c>
      <c r="K438" s="822" t="s">
        <v>2328</v>
      </c>
      <c r="L438" s="825">
        <v>1544.99</v>
      </c>
      <c r="M438" s="825">
        <v>1544.99</v>
      </c>
      <c r="N438" s="822">
        <v>1</v>
      </c>
      <c r="O438" s="826">
        <v>0.5</v>
      </c>
      <c r="P438" s="825"/>
      <c r="Q438" s="827">
        <v>0</v>
      </c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50</v>
      </c>
      <c r="B439" s="822" t="s">
        <v>1684</v>
      </c>
      <c r="C439" s="822" t="s">
        <v>1690</v>
      </c>
      <c r="D439" s="823" t="s">
        <v>2577</v>
      </c>
      <c r="E439" s="824" t="s">
        <v>1709</v>
      </c>
      <c r="F439" s="822" t="s">
        <v>1685</v>
      </c>
      <c r="G439" s="822" t="s">
        <v>1877</v>
      </c>
      <c r="H439" s="822" t="s">
        <v>634</v>
      </c>
      <c r="I439" s="822" t="s">
        <v>1881</v>
      </c>
      <c r="J439" s="822" t="s">
        <v>1879</v>
      </c>
      <c r="K439" s="822" t="s">
        <v>1882</v>
      </c>
      <c r="L439" s="825">
        <v>2669.75</v>
      </c>
      <c r="M439" s="825">
        <v>5339.5</v>
      </c>
      <c r="N439" s="822">
        <v>2</v>
      </c>
      <c r="O439" s="826">
        <v>1.5</v>
      </c>
      <c r="P439" s="825">
        <v>2669.75</v>
      </c>
      <c r="Q439" s="827">
        <v>0.5</v>
      </c>
      <c r="R439" s="822">
        <v>1</v>
      </c>
      <c r="S439" s="827">
        <v>0.5</v>
      </c>
      <c r="T439" s="826">
        <v>0.5</v>
      </c>
      <c r="U439" s="828">
        <v>0.33333333333333331</v>
      </c>
    </row>
    <row r="440" spans="1:21" ht="14.45" customHeight="1" x14ac:dyDescent="0.2">
      <c r="A440" s="821">
        <v>50</v>
      </c>
      <c r="B440" s="822" t="s">
        <v>1684</v>
      </c>
      <c r="C440" s="822" t="s">
        <v>1690</v>
      </c>
      <c r="D440" s="823" t="s">
        <v>2577</v>
      </c>
      <c r="E440" s="824" t="s">
        <v>1709</v>
      </c>
      <c r="F440" s="822" t="s">
        <v>1685</v>
      </c>
      <c r="G440" s="822" t="s">
        <v>1883</v>
      </c>
      <c r="H440" s="822" t="s">
        <v>329</v>
      </c>
      <c r="I440" s="822" t="s">
        <v>2338</v>
      </c>
      <c r="J440" s="822" t="s">
        <v>1885</v>
      </c>
      <c r="K440" s="822" t="s">
        <v>2339</v>
      </c>
      <c r="L440" s="825">
        <v>181.45</v>
      </c>
      <c r="M440" s="825">
        <v>181.45</v>
      </c>
      <c r="N440" s="822">
        <v>1</v>
      </c>
      <c r="O440" s="826">
        <v>1</v>
      </c>
      <c r="P440" s="825"/>
      <c r="Q440" s="827">
        <v>0</v>
      </c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50</v>
      </c>
      <c r="B441" s="822" t="s">
        <v>1684</v>
      </c>
      <c r="C441" s="822" t="s">
        <v>1690</v>
      </c>
      <c r="D441" s="823" t="s">
        <v>2577</v>
      </c>
      <c r="E441" s="824" t="s">
        <v>1709</v>
      </c>
      <c r="F441" s="822" t="s">
        <v>1685</v>
      </c>
      <c r="G441" s="822" t="s">
        <v>1893</v>
      </c>
      <c r="H441" s="822" t="s">
        <v>329</v>
      </c>
      <c r="I441" s="822" t="s">
        <v>1894</v>
      </c>
      <c r="J441" s="822" t="s">
        <v>1895</v>
      </c>
      <c r="K441" s="822" t="s">
        <v>1896</v>
      </c>
      <c r="L441" s="825">
        <v>83.38</v>
      </c>
      <c r="M441" s="825">
        <v>500.28</v>
      </c>
      <c r="N441" s="822">
        <v>6</v>
      </c>
      <c r="O441" s="826">
        <v>1</v>
      </c>
      <c r="P441" s="825">
        <v>500.28</v>
      </c>
      <c r="Q441" s="827">
        <v>1</v>
      </c>
      <c r="R441" s="822">
        <v>6</v>
      </c>
      <c r="S441" s="827">
        <v>1</v>
      </c>
      <c r="T441" s="826">
        <v>1</v>
      </c>
      <c r="U441" s="828">
        <v>1</v>
      </c>
    </row>
    <row r="442" spans="1:21" ht="14.45" customHeight="1" x14ac:dyDescent="0.2">
      <c r="A442" s="821">
        <v>50</v>
      </c>
      <c r="B442" s="822" t="s">
        <v>1684</v>
      </c>
      <c r="C442" s="822" t="s">
        <v>1690</v>
      </c>
      <c r="D442" s="823" t="s">
        <v>2577</v>
      </c>
      <c r="E442" s="824" t="s">
        <v>1709</v>
      </c>
      <c r="F442" s="822" t="s">
        <v>1685</v>
      </c>
      <c r="G442" s="822" t="s">
        <v>1893</v>
      </c>
      <c r="H442" s="822" t="s">
        <v>329</v>
      </c>
      <c r="I442" s="822" t="s">
        <v>1897</v>
      </c>
      <c r="J442" s="822" t="s">
        <v>1895</v>
      </c>
      <c r="K442" s="822" t="s">
        <v>1898</v>
      </c>
      <c r="L442" s="825">
        <v>131.63999999999999</v>
      </c>
      <c r="M442" s="825">
        <v>394.91999999999996</v>
      </c>
      <c r="N442" s="822">
        <v>3</v>
      </c>
      <c r="O442" s="826">
        <v>0.5</v>
      </c>
      <c r="P442" s="825">
        <v>394.91999999999996</v>
      </c>
      <c r="Q442" s="827">
        <v>1</v>
      </c>
      <c r="R442" s="822">
        <v>3</v>
      </c>
      <c r="S442" s="827">
        <v>1</v>
      </c>
      <c r="T442" s="826">
        <v>0.5</v>
      </c>
      <c r="U442" s="828">
        <v>1</v>
      </c>
    </row>
    <row r="443" spans="1:21" ht="14.45" customHeight="1" x14ac:dyDescent="0.2">
      <c r="A443" s="821">
        <v>50</v>
      </c>
      <c r="B443" s="822" t="s">
        <v>1684</v>
      </c>
      <c r="C443" s="822" t="s">
        <v>1690</v>
      </c>
      <c r="D443" s="823" t="s">
        <v>2577</v>
      </c>
      <c r="E443" s="824" t="s">
        <v>1709</v>
      </c>
      <c r="F443" s="822" t="s">
        <v>1685</v>
      </c>
      <c r="G443" s="822" t="s">
        <v>2367</v>
      </c>
      <c r="H443" s="822" t="s">
        <v>329</v>
      </c>
      <c r="I443" s="822" t="s">
        <v>2368</v>
      </c>
      <c r="J443" s="822" t="s">
        <v>2369</v>
      </c>
      <c r="K443" s="822" t="s">
        <v>2370</v>
      </c>
      <c r="L443" s="825">
        <v>240.7</v>
      </c>
      <c r="M443" s="825">
        <v>722.09999999999991</v>
      </c>
      <c r="N443" s="822">
        <v>3</v>
      </c>
      <c r="O443" s="826">
        <v>0.5</v>
      </c>
      <c r="P443" s="825">
        <v>722.09999999999991</v>
      </c>
      <c r="Q443" s="827">
        <v>1</v>
      </c>
      <c r="R443" s="822">
        <v>3</v>
      </c>
      <c r="S443" s="827">
        <v>1</v>
      </c>
      <c r="T443" s="826">
        <v>0.5</v>
      </c>
      <c r="U443" s="828">
        <v>1</v>
      </c>
    </row>
    <row r="444" spans="1:21" ht="14.45" customHeight="1" x14ac:dyDescent="0.2">
      <c r="A444" s="821">
        <v>50</v>
      </c>
      <c r="B444" s="822" t="s">
        <v>1684</v>
      </c>
      <c r="C444" s="822" t="s">
        <v>1690</v>
      </c>
      <c r="D444" s="823" t="s">
        <v>2577</v>
      </c>
      <c r="E444" s="824" t="s">
        <v>1709</v>
      </c>
      <c r="F444" s="822" t="s">
        <v>1685</v>
      </c>
      <c r="G444" s="822" t="s">
        <v>1902</v>
      </c>
      <c r="H444" s="822" t="s">
        <v>329</v>
      </c>
      <c r="I444" s="822" t="s">
        <v>1903</v>
      </c>
      <c r="J444" s="822" t="s">
        <v>863</v>
      </c>
      <c r="K444" s="822" t="s">
        <v>864</v>
      </c>
      <c r="L444" s="825">
        <v>121.92</v>
      </c>
      <c r="M444" s="825">
        <v>365.76</v>
      </c>
      <c r="N444" s="822">
        <v>3</v>
      </c>
      <c r="O444" s="826">
        <v>1</v>
      </c>
      <c r="P444" s="825">
        <v>365.76</v>
      </c>
      <c r="Q444" s="827">
        <v>1</v>
      </c>
      <c r="R444" s="822">
        <v>3</v>
      </c>
      <c r="S444" s="827">
        <v>1</v>
      </c>
      <c r="T444" s="826">
        <v>1</v>
      </c>
      <c r="U444" s="828">
        <v>1</v>
      </c>
    </row>
    <row r="445" spans="1:21" ht="14.45" customHeight="1" x14ac:dyDescent="0.2">
      <c r="A445" s="821">
        <v>50</v>
      </c>
      <c r="B445" s="822" t="s">
        <v>1684</v>
      </c>
      <c r="C445" s="822" t="s">
        <v>1690</v>
      </c>
      <c r="D445" s="823" t="s">
        <v>2577</v>
      </c>
      <c r="E445" s="824" t="s">
        <v>1709</v>
      </c>
      <c r="F445" s="822" t="s">
        <v>1685</v>
      </c>
      <c r="G445" s="822" t="s">
        <v>2382</v>
      </c>
      <c r="H445" s="822" t="s">
        <v>329</v>
      </c>
      <c r="I445" s="822" t="s">
        <v>2383</v>
      </c>
      <c r="J445" s="822" t="s">
        <v>2384</v>
      </c>
      <c r="K445" s="822" t="s">
        <v>2385</v>
      </c>
      <c r="L445" s="825">
        <v>140.87</v>
      </c>
      <c r="M445" s="825">
        <v>140.87</v>
      </c>
      <c r="N445" s="822">
        <v>1</v>
      </c>
      <c r="O445" s="826">
        <v>1</v>
      </c>
      <c r="P445" s="825"/>
      <c r="Q445" s="827">
        <v>0</v>
      </c>
      <c r="R445" s="822"/>
      <c r="S445" s="827">
        <v>0</v>
      </c>
      <c r="T445" s="826"/>
      <c r="U445" s="828">
        <v>0</v>
      </c>
    </row>
    <row r="446" spans="1:21" ht="14.45" customHeight="1" x14ac:dyDescent="0.2">
      <c r="A446" s="821">
        <v>50</v>
      </c>
      <c r="B446" s="822" t="s">
        <v>1684</v>
      </c>
      <c r="C446" s="822" t="s">
        <v>1690</v>
      </c>
      <c r="D446" s="823" t="s">
        <v>2577</v>
      </c>
      <c r="E446" s="824" t="s">
        <v>1709</v>
      </c>
      <c r="F446" s="822" t="s">
        <v>1686</v>
      </c>
      <c r="G446" s="822" t="s">
        <v>1904</v>
      </c>
      <c r="H446" s="822" t="s">
        <v>329</v>
      </c>
      <c r="I446" s="822" t="s">
        <v>2465</v>
      </c>
      <c r="J446" s="822" t="s">
        <v>2466</v>
      </c>
      <c r="K446" s="822"/>
      <c r="L446" s="825">
        <v>0</v>
      </c>
      <c r="M446" s="825">
        <v>0</v>
      </c>
      <c r="N446" s="822">
        <v>1</v>
      </c>
      <c r="O446" s="826">
        <v>1</v>
      </c>
      <c r="P446" s="825"/>
      <c r="Q446" s="827"/>
      <c r="R446" s="822"/>
      <c r="S446" s="827">
        <v>0</v>
      </c>
      <c r="T446" s="826"/>
      <c r="U446" s="828">
        <v>0</v>
      </c>
    </row>
    <row r="447" spans="1:21" ht="14.45" customHeight="1" x14ac:dyDescent="0.2">
      <c r="A447" s="821">
        <v>50</v>
      </c>
      <c r="B447" s="822" t="s">
        <v>1684</v>
      </c>
      <c r="C447" s="822" t="s">
        <v>1690</v>
      </c>
      <c r="D447" s="823" t="s">
        <v>2577</v>
      </c>
      <c r="E447" s="824" t="s">
        <v>1709</v>
      </c>
      <c r="F447" s="822" t="s">
        <v>1687</v>
      </c>
      <c r="G447" s="822" t="s">
        <v>1904</v>
      </c>
      <c r="H447" s="822" t="s">
        <v>329</v>
      </c>
      <c r="I447" s="822" t="s">
        <v>1905</v>
      </c>
      <c r="J447" s="822" t="s">
        <v>1906</v>
      </c>
      <c r="K447" s="822" t="s">
        <v>1907</v>
      </c>
      <c r="L447" s="825">
        <v>389.82</v>
      </c>
      <c r="M447" s="825">
        <v>779.64</v>
      </c>
      <c r="N447" s="822">
        <v>2</v>
      </c>
      <c r="O447" s="826">
        <v>2</v>
      </c>
      <c r="P447" s="825">
        <v>779.64</v>
      </c>
      <c r="Q447" s="827">
        <v>1</v>
      </c>
      <c r="R447" s="822">
        <v>2</v>
      </c>
      <c r="S447" s="827">
        <v>1</v>
      </c>
      <c r="T447" s="826">
        <v>2</v>
      </c>
      <c r="U447" s="828">
        <v>1</v>
      </c>
    </row>
    <row r="448" spans="1:21" ht="14.45" customHeight="1" x14ac:dyDescent="0.2">
      <c r="A448" s="821">
        <v>50</v>
      </c>
      <c r="B448" s="822" t="s">
        <v>1684</v>
      </c>
      <c r="C448" s="822" t="s">
        <v>1690</v>
      </c>
      <c r="D448" s="823" t="s">
        <v>2577</v>
      </c>
      <c r="E448" s="824" t="s">
        <v>1709</v>
      </c>
      <c r="F448" s="822" t="s">
        <v>1687</v>
      </c>
      <c r="G448" s="822" t="s">
        <v>1904</v>
      </c>
      <c r="H448" s="822" t="s">
        <v>329</v>
      </c>
      <c r="I448" s="822" t="s">
        <v>1908</v>
      </c>
      <c r="J448" s="822" t="s">
        <v>1909</v>
      </c>
      <c r="K448" s="822" t="s">
        <v>1910</v>
      </c>
      <c r="L448" s="825">
        <v>389.82</v>
      </c>
      <c r="M448" s="825">
        <v>389.82</v>
      </c>
      <c r="N448" s="822">
        <v>1</v>
      </c>
      <c r="O448" s="826">
        <v>1</v>
      </c>
      <c r="P448" s="825">
        <v>389.82</v>
      </c>
      <c r="Q448" s="827">
        <v>1</v>
      </c>
      <c r="R448" s="822">
        <v>1</v>
      </c>
      <c r="S448" s="827">
        <v>1</v>
      </c>
      <c r="T448" s="826">
        <v>1</v>
      </c>
      <c r="U448" s="828">
        <v>1</v>
      </c>
    </row>
    <row r="449" spans="1:21" ht="14.45" customHeight="1" x14ac:dyDescent="0.2">
      <c r="A449" s="821">
        <v>50</v>
      </c>
      <c r="B449" s="822" t="s">
        <v>1684</v>
      </c>
      <c r="C449" s="822" t="s">
        <v>1690</v>
      </c>
      <c r="D449" s="823" t="s">
        <v>2577</v>
      </c>
      <c r="E449" s="824" t="s">
        <v>1709</v>
      </c>
      <c r="F449" s="822" t="s">
        <v>1687</v>
      </c>
      <c r="G449" s="822" t="s">
        <v>1904</v>
      </c>
      <c r="H449" s="822" t="s">
        <v>329</v>
      </c>
      <c r="I449" s="822" t="s">
        <v>1911</v>
      </c>
      <c r="J449" s="822" t="s">
        <v>1912</v>
      </c>
      <c r="K449" s="822" t="s">
        <v>1913</v>
      </c>
      <c r="L449" s="825">
        <v>389.82</v>
      </c>
      <c r="M449" s="825">
        <v>389.82</v>
      </c>
      <c r="N449" s="822">
        <v>1</v>
      </c>
      <c r="O449" s="826">
        <v>1</v>
      </c>
      <c r="P449" s="825">
        <v>389.82</v>
      </c>
      <c r="Q449" s="827">
        <v>1</v>
      </c>
      <c r="R449" s="822">
        <v>1</v>
      </c>
      <c r="S449" s="827">
        <v>1</v>
      </c>
      <c r="T449" s="826">
        <v>1</v>
      </c>
      <c r="U449" s="828">
        <v>1</v>
      </c>
    </row>
    <row r="450" spans="1:21" ht="14.45" customHeight="1" x14ac:dyDescent="0.2">
      <c r="A450" s="821">
        <v>50</v>
      </c>
      <c r="B450" s="822" t="s">
        <v>1684</v>
      </c>
      <c r="C450" s="822" t="s">
        <v>1690</v>
      </c>
      <c r="D450" s="823" t="s">
        <v>2577</v>
      </c>
      <c r="E450" s="824" t="s">
        <v>1709</v>
      </c>
      <c r="F450" s="822" t="s">
        <v>1687</v>
      </c>
      <c r="G450" s="822" t="s">
        <v>1904</v>
      </c>
      <c r="H450" s="822" t="s">
        <v>329</v>
      </c>
      <c r="I450" s="822" t="s">
        <v>1914</v>
      </c>
      <c r="J450" s="822" t="s">
        <v>1915</v>
      </c>
      <c r="K450" s="822" t="s">
        <v>1916</v>
      </c>
      <c r="L450" s="825">
        <v>39.1</v>
      </c>
      <c r="M450" s="825">
        <v>625.6</v>
      </c>
      <c r="N450" s="822">
        <v>16</v>
      </c>
      <c r="O450" s="826">
        <v>4</v>
      </c>
      <c r="P450" s="825">
        <v>625.6</v>
      </c>
      <c r="Q450" s="827">
        <v>1</v>
      </c>
      <c r="R450" s="822">
        <v>16</v>
      </c>
      <c r="S450" s="827">
        <v>1</v>
      </c>
      <c r="T450" s="826">
        <v>4</v>
      </c>
      <c r="U450" s="828">
        <v>1</v>
      </c>
    </row>
    <row r="451" spans="1:21" ht="14.45" customHeight="1" x14ac:dyDescent="0.2">
      <c r="A451" s="821">
        <v>50</v>
      </c>
      <c r="B451" s="822" t="s">
        <v>1684</v>
      </c>
      <c r="C451" s="822" t="s">
        <v>1690</v>
      </c>
      <c r="D451" s="823" t="s">
        <v>2577</v>
      </c>
      <c r="E451" s="824" t="s">
        <v>1709</v>
      </c>
      <c r="F451" s="822" t="s">
        <v>1687</v>
      </c>
      <c r="G451" s="822" t="s">
        <v>1904</v>
      </c>
      <c r="H451" s="822" t="s">
        <v>329</v>
      </c>
      <c r="I451" s="822" t="s">
        <v>1917</v>
      </c>
      <c r="J451" s="822" t="s">
        <v>1915</v>
      </c>
      <c r="K451" s="822" t="s">
        <v>1918</v>
      </c>
      <c r="L451" s="825">
        <v>49.02</v>
      </c>
      <c r="M451" s="825">
        <v>784.32</v>
      </c>
      <c r="N451" s="822">
        <v>16</v>
      </c>
      <c r="O451" s="826">
        <v>4</v>
      </c>
      <c r="P451" s="825">
        <v>784.32</v>
      </c>
      <c r="Q451" s="827">
        <v>1</v>
      </c>
      <c r="R451" s="822">
        <v>16</v>
      </c>
      <c r="S451" s="827">
        <v>1</v>
      </c>
      <c r="T451" s="826">
        <v>4</v>
      </c>
      <c r="U451" s="828">
        <v>1</v>
      </c>
    </row>
    <row r="452" spans="1:21" ht="14.45" customHeight="1" x14ac:dyDescent="0.2">
      <c r="A452" s="821">
        <v>50</v>
      </c>
      <c r="B452" s="822" t="s">
        <v>1684</v>
      </c>
      <c r="C452" s="822" t="s">
        <v>1690</v>
      </c>
      <c r="D452" s="823" t="s">
        <v>2577</v>
      </c>
      <c r="E452" s="824" t="s">
        <v>1710</v>
      </c>
      <c r="F452" s="822" t="s">
        <v>1685</v>
      </c>
      <c r="G452" s="822" t="s">
        <v>2467</v>
      </c>
      <c r="H452" s="822" t="s">
        <v>329</v>
      </c>
      <c r="I452" s="822" t="s">
        <v>2468</v>
      </c>
      <c r="J452" s="822" t="s">
        <v>2469</v>
      </c>
      <c r="K452" s="822" t="s">
        <v>2470</v>
      </c>
      <c r="L452" s="825">
        <v>90.95</v>
      </c>
      <c r="M452" s="825">
        <v>90.95</v>
      </c>
      <c r="N452" s="822">
        <v>1</v>
      </c>
      <c r="O452" s="826">
        <v>1</v>
      </c>
      <c r="P452" s="825">
        <v>90.95</v>
      </c>
      <c r="Q452" s="827">
        <v>1</v>
      </c>
      <c r="R452" s="822">
        <v>1</v>
      </c>
      <c r="S452" s="827">
        <v>1</v>
      </c>
      <c r="T452" s="826">
        <v>1</v>
      </c>
      <c r="U452" s="828">
        <v>1</v>
      </c>
    </row>
    <row r="453" spans="1:21" ht="14.45" customHeight="1" x14ac:dyDescent="0.2">
      <c r="A453" s="821">
        <v>50</v>
      </c>
      <c r="B453" s="822" t="s">
        <v>1684</v>
      </c>
      <c r="C453" s="822" t="s">
        <v>1690</v>
      </c>
      <c r="D453" s="823" t="s">
        <v>2577</v>
      </c>
      <c r="E453" s="824" t="s">
        <v>1710</v>
      </c>
      <c r="F453" s="822" t="s">
        <v>1685</v>
      </c>
      <c r="G453" s="822" t="s">
        <v>2273</v>
      </c>
      <c r="H453" s="822" t="s">
        <v>329</v>
      </c>
      <c r="I453" s="822" t="s">
        <v>2471</v>
      </c>
      <c r="J453" s="822" t="s">
        <v>2472</v>
      </c>
      <c r="K453" s="822" t="s">
        <v>2473</v>
      </c>
      <c r="L453" s="825">
        <v>0</v>
      </c>
      <c r="M453" s="825">
        <v>0</v>
      </c>
      <c r="N453" s="822">
        <v>5</v>
      </c>
      <c r="O453" s="826">
        <v>3</v>
      </c>
      <c r="P453" s="825">
        <v>0</v>
      </c>
      <c r="Q453" s="827"/>
      <c r="R453" s="822">
        <v>5</v>
      </c>
      <c r="S453" s="827">
        <v>1</v>
      </c>
      <c r="T453" s="826">
        <v>3</v>
      </c>
      <c r="U453" s="828">
        <v>1</v>
      </c>
    </row>
    <row r="454" spans="1:21" ht="14.45" customHeight="1" x14ac:dyDescent="0.2">
      <c r="A454" s="821">
        <v>50</v>
      </c>
      <c r="B454" s="822" t="s">
        <v>1684</v>
      </c>
      <c r="C454" s="822" t="s">
        <v>1690</v>
      </c>
      <c r="D454" s="823" t="s">
        <v>2577</v>
      </c>
      <c r="E454" s="824" t="s">
        <v>1699</v>
      </c>
      <c r="F454" s="822" t="s">
        <v>1685</v>
      </c>
      <c r="G454" s="822" t="s">
        <v>1728</v>
      </c>
      <c r="H454" s="822" t="s">
        <v>634</v>
      </c>
      <c r="I454" s="822" t="s">
        <v>1565</v>
      </c>
      <c r="J454" s="822" t="s">
        <v>710</v>
      </c>
      <c r="K454" s="822" t="s">
        <v>1566</v>
      </c>
      <c r="L454" s="825">
        <v>80.010000000000005</v>
      </c>
      <c r="M454" s="825">
        <v>160.02000000000001</v>
      </c>
      <c r="N454" s="822">
        <v>2</v>
      </c>
      <c r="O454" s="826">
        <v>1</v>
      </c>
      <c r="P454" s="825">
        <v>160.02000000000001</v>
      </c>
      <c r="Q454" s="827">
        <v>1</v>
      </c>
      <c r="R454" s="822">
        <v>2</v>
      </c>
      <c r="S454" s="827">
        <v>1</v>
      </c>
      <c r="T454" s="826">
        <v>1</v>
      </c>
      <c r="U454" s="828">
        <v>1</v>
      </c>
    </row>
    <row r="455" spans="1:21" ht="14.45" customHeight="1" x14ac:dyDescent="0.2">
      <c r="A455" s="821">
        <v>50</v>
      </c>
      <c r="B455" s="822" t="s">
        <v>1684</v>
      </c>
      <c r="C455" s="822" t="s">
        <v>1690</v>
      </c>
      <c r="D455" s="823" t="s">
        <v>2577</v>
      </c>
      <c r="E455" s="824" t="s">
        <v>1699</v>
      </c>
      <c r="F455" s="822" t="s">
        <v>1685</v>
      </c>
      <c r="G455" s="822" t="s">
        <v>1729</v>
      </c>
      <c r="H455" s="822" t="s">
        <v>634</v>
      </c>
      <c r="I455" s="822" t="s">
        <v>1579</v>
      </c>
      <c r="J455" s="822" t="s">
        <v>1580</v>
      </c>
      <c r="K455" s="822" t="s">
        <v>1581</v>
      </c>
      <c r="L455" s="825">
        <v>130.51</v>
      </c>
      <c r="M455" s="825">
        <v>261.02</v>
      </c>
      <c r="N455" s="822">
        <v>2</v>
      </c>
      <c r="O455" s="826">
        <v>1.5</v>
      </c>
      <c r="P455" s="825">
        <v>130.51</v>
      </c>
      <c r="Q455" s="827">
        <v>0.5</v>
      </c>
      <c r="R455" s="822">
        <v>1</v>
      </c>
      <c r="S455" s="827">
        <v>0.5</v>
      </c>
      <c r="T455" s="826">
        <v>0.5</v>
      </c>
      <c r="U455" s="828">
        <v>0.33333333333333331</v>
      </c>
    </row>
    <row r="456" spans="1:21" ht="14.45" customHeight="1" x14ac:dyDescent="0.2">
      <c r="A456" s="821">
        <v>50</v>
      </c>
      <c r="B456" s="822" t="s">
        <v>1684</v>
      </c>
      <c r="C456" s="822" t="s">
        <v>1690</v>
      </c>
      <c r="D456" s="823" t="s">
        <v>2577</v>
      </c>
      <c r="E456" s="824" t="s">
        <v>1699</v>
      </c>
      <c r="F456" s="822" t="s">
        <v>1685</v>
      </c>
      <c r="G456" s="822" t="s">
        <v>1729</v>
      </c>
      <c r="H456" s="822" t="s">
        <v>329</v>
      </c>
      <c r="I456" s="822" t="s">
        <v>1738</v>
      </c>
      <c r="J456" s="822" t="s">
        <v>1736</v>
      </c>
      <c r="K456" s="822" t="s">
        <v>1581</v>
      </c>
      <c r="L456" s="825">
        <v>130.51</v>
      </c>
      <c r="M456" s="825">
        <v>130.51</v>
      </c>
      <c r="N456" s="822">
        <v>1</v>
      </c>
      <c r="O456" s="826">
        <v>0.5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50</v>
      </c>
      <c r="B457" s="822" t="s">
        <v>1684</v>
      </c>
      <c r="C457" s="822" t="s">
        <v>1690</v>
      </c>
      <c r="D457" s="823" t="s">
        <v>2577</v>
      </c>
      <c r="E457" s="824" t="s">
        <v>1699</v>
      </c>
      <c r="F457" s="822" t="s">
        <v>1685</v>
      </c>
      <c r="G457" s="822" t="s">
        <v>1729</v>
      </c>
      <c r="H457" s="822" t="s">
        <v>329</v>
      </c>
      <c r="I457" s="822" t="s">
        <v>1955</v>
      </c>
      <c r="J457" s="822" t="s">
        <v>1731</v>
      </c>
      <c r="K457" s="822" t="s">
        <v>1956</v>
      </c>
      <c r="L457" s="825">
        <v>84.83</v>
      </c>
      <c r="M457" s="825">
        <v>84.83</v>
      </c>
      <c r="N457" s="822">
        <v>1</v>
      </c>
      <c r="O457" s="826">
        <v>0.5</v>
      </c>
      <c r="P457" s="825">
        <v>84.83</v>
      </c>
      <c r="Q457" s="827">
        <v>1</v>
      </c>
      <c r="R457" s="822">
        <v>1</v>
      </c>
      <c r="S457" s="827">
        <v>1</v>
      </c>
      <c r="T457" s="826">
        <v>0.5</v>
      </c>
      <c r="U457" s="828">
        <v>1</v>
      </c>
    </row>
    <row r="458" spans="1:21" ht="14.45" customHeight="1" x14ac:dyDescent="0.2">
      <c r="A458" s="821">
        <v>50</v>
      </c>
      <c r="B458" s="822" t="s">
        <v>1684</v>
      </c>
      <c r="C458" s="822" t="s">
        <v>1690</v>
      </c>
      <c r="D458" s="823" t="s">
        <v>2577</v>
      </c>
      <c r="E458" s="824" t="s">
        <v>1699</v>
      </c>
      <c r="F458" s="822" t="s">
        <v>1685</v>
      </c>
      <c r="G458" s="822" t="s">
        <v>1750</v>
      </c>
      <c r="H458" s="822" t="s">
        <v>329</v>
      </c>
      <c r="I458" s="822" t="s">
        <v>1960</v>
      </c>
      <c r="J458" s="822" t="s">
        <v>1958</v>
      </c>
      <c r="K458" s="822" t="s">
        <v>1961</v>
      </c>
      <c r="L458" s="825">
        <v>32.76</v>
      </c>
      <c r="M458" s="825">
        <v>32.76</v>
      </c>
      <c r="N458" s="822">
        <v>1</v>
      </c>
      <c r="O458" s="826">
        <v>0.5</v>
      </c>
      <c r="P458" s="825"/>
      <c r="Q458" s="827">
        <v>0</v>
      </c>
      <c r="R458" s="822"/>
      <c r="S458" s="827">
        <v>0</v>
      </c>
      <c r="T458" s="826"/>
      <c r="U458" s="828">
        <v>0</v>
      </c>
    </row>
    <row r="459" spans="1:21" ht="14.45" customHeight="1" x14ac:dyDescent="0.2">
      <c r="A459" s="821">
        <v>50</v>
      </c>
      <c r="B459" s="822" t="s">
        <v>1684</v>
      </c>
      <c r="C459" s="822" t="s">
        <v>1690</v>
      </c>
      <c r="D459" s="823" t="s">
        <v>2577</v>
      </c>
      <c r="E459" s="824" t="s">
        <v>1699</v>
      </c>
      <c r="F459" s="822" t="s">
        <v>1685</v>
      </c>
      <c r="G459" s="822" t="s">
        <v>1750</v>
      </c>
      <c r="H459" s="822" t="s">
        <v>634</v>
      </c>
      <c r="I459" s="822" t="s">
        <v>1469</v>
      </c>
      <c r="J459" s="822" t="s">
        <v>1048</v>
      </c>
      <c r="K459" s="822" t="s">
        <v>676</v>
      </c>
      <c r="L459" s="825">
        <v>17.559999999999999</v>
      </c>
      <c r="M459" s="825">
        <v>52.679999999999993</v>
      </c>
      <c r="N459" s="822">
        <v>3</v>
      </c>
      <c r="O459" s="826">
        <v>2.5</v>
      </c>
      <c r="P459" s="825">
        <v>35.119999999999997</v>
      </c>
      <c r="Q459" s="827">
        <v>0.66666666666666674</v>
      </c>
      <c r="R459" s="822">
        <v>2</v>
      </c>
      <c r="S459" s="827">
        <v>0.66666666666666663</v>
      </c>
      <c r="T459" s="826">
        <v>1.5</v>
      </c>
      <c r="U459" s="828">
        <v>0.6</v>
      </c>
    </row>
    <row r="460" spans="1:21" ht="14.45" customHeight="1" x14ac:dyDescent="0.2">
      <c r="A460" s="821">
        <v>50</v>
      </c>
      <c r="B460" s="822" t="s">
        <v>1684</v>
      </c>
      <c r="C460" s="822" t="s">
        <v>1690</v>
      </c>
      <c r="D460" s="823" t="s">
        <v>2577</v>
      </c>
      <c r="E460" s="824" t="s">
        <v>1699</v>
      </c>
      <c r="F460" s="822" t="s">
        <v>1685</v>
      </c>
      <c r="G460" s="822" t="s">
        <v>1750</v>
      </c>
      <c r="H460" s="822" t="s">
        <v>329</v>
      </c>
      <c r="I460" s="822" t="s">
        <v>2474</v>
      </c>
      <c r="J460" s="822" t="s">
        <v>1958</v>
      </c>
      <c r="K460" s="822" t="s">
        <v>1959</v>
      </c>
      <c r="L460" s="825">
        <v>16.38</v>
      </c>
      <c r="M460" s="825">
        <v>16.38</v>
      </c>
      <c r="N460" s="822">
        <v>1</v>
      </c>
      <c r="O460" s="826">
        <v>0.5</v>
      </c>
      <c r="P460" s="825">
        <v>16.38</v>
      </c>
      <c r="Q460" s="827">
        <v>1</v>
      </c>
      <c r="R460" s="822">
        <v>1</v>
      </c>
      <c r="S460" s="827">
        <v>1</v>
      </c>
      <c r="T460" s="826">
        <v>0.5</v>
      </c>
      <c r="U460" s="828">
        <v>1</v>
      </c>
    </row>
    <row r="461" spans="1:21" ht="14.45" customHeight="1" x14ac:dyDescent="0.2">
      <c r="A461" s="821">
        <v>50</v>
      </c>
      <c r="B461" s="822" t="s">
        <v>1684</v>
      </c>
      <c r="C461" s="822" t="s">
        <v>1690</v>
      </c>
      <c r="D461" s="823" t="s">
        <v>2577</v>
      </c>
      <c r="E461" s="824" t="s">
        <v>1699</v>
      </c>
      <c r="F461" s="822" t="s">
        <v>1685</v>
      </c>
      <c r="G461" s="822" t="s">
        <v>1775</v>
      </c>
      <c r="H461" s="822" t="s">
        <v>634</v>
      </c>
      <c r="I461" s="822" t="s">
        <v>1574</v>
      </c>
      <c r="J461" s="822" t="s">
        <v>1459</v>
      </c>
      <c r="K461" s="822" t="s">
        <v>1575</v>
      </c>
      <c r="L461" s="825">
        <v>42.51</v>
      </c>
      <c r="M461" s="825">
        <v>127.53</v>
      </c>
      <c r="N461" s="822">
        <v>3</v>
      </c>
      <c r="O461" s="826">
        <v>2</v>
      </c>
      <c r="P461" s="825">
        <v>127.53</v>
      </c>
      <c r="Q461" s="827">
        <v>1</v>
      </c>
      <c r="R461" s="822">
        <v>3</v>
      </c>
      <c r="S461" s="827">
        <v>1</v>
      </c>
      <c r="T461" s="826">
        <v>2</v>
      </c>
      <c r="U461" s="828">
        <v>1</v>
      </c>
    </row>
    <row r="462" spans="1:21" ht="14.45" customHeight="1" x14ac:dyDescent="0.2">
      <c r="A462" s="821">
        <v>50</v>
      </c>
      <c r="B462" s="822" t="s">
        <v>1684</v>
      </c>
      <c r="C462" s="822" t="s">
        <v>1690</v>
      </c>
      <c r="D462" s="823" t="s">
        <v>2577</v>
      </c>
      <c r="E462" s="824" t="s">
        <v>1699</v>
      </c>
      <c r="F462" s="822" t="s">
        <v>1685</v>
      </c>
      <c r="G462" s="822" t="s">
        <v>2172</v>
      </c>
      <c r="H462" s="822" t="s">
        <v>329</v>
      </c>
      <c r="I462" s="822" t="s">
        <v>2426</v>
      </c>
      <c r="J462" s="822" t="s">
        <v>975</v>
      </c>
      <c r="K462" s="822" t="s">
        <v>976</v>
      </c>
      <c r="L462" s="825">
        <v>49.04</v>
      </c>
      <c r="M462" s="825">
        <v>98.08</v>
      </c>
      <c r="N462" s="822">
        <v>2</v>
      </c>
      <c r="O462" s="826">
        <v>1</v>
      </c>
      <c r="P462" s="825">
        <v>98.08</v>
      </c>
      <c r="Q462" s="827">
        <v>1</v>
      </c>
      <c r="R462" s="822">
        <v>2</v>
      </c>
      <c r="S462" s="827">
        <v>1</v>
      </c>
      <c r="T462" s="826">
        <v>1</v>
      </c>
      <c r="U462" s="828">
        <v>1</v>
      </c>
    </row>
    <row r="463" spans="1:21" ht="14.45" customHeight="1" x14ac:dyDescent="0.2">
      <c r="A463" s="821">
        <v>50</v>
      </c>
      <c r="B463" s="822" t="s">
        <v>1684</v>
      </c>
      <c r="C463" s="822" t="s">
        <v>1690</v>
      </c>
      <c r="D463" s="823" t="s">
        <v>2577</v>
      </c>
      <c r="E463" s="824" t="s">
        <v>1699</v>
      </c>
      <c r="F463" s="822" t="s">
        <v>1685</v>
      </c>
      <c r="G463" s="822" t="s">
        <v>2172</v>
      </c>
      <c r="H463" s="822" t="s">
        <v>329</v>
      </c>
      <c r="I463" s="822" t="s">
        <v>2173</v>
      </c>
      <c r="J463" s="822" t="s">
        <v>975</v>
      </c>
      <c r="K463" s="822" t="s">
        <v>976</v>
      </c>
      <c r="L463" s="825">
        <v>49.04</v>
      </c>
      <c r="M463" s="825">
        <v>98.08</v>
      </c>
      <c r="N463" s="822">
        <v>2</v>
      </c>
      <c r="O463" s="826">
        <v>1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50</v>
      </c>
      <c r="B464" s="822" t="s">
        <v>1684</v>
      </c>
      <c r="C464" s="822" t="s">
        <v>1690</v>
      </c>
      <c r="D464" s="823" t="s">
        <v>2577</v>
      </c>
      <c r="E464" s="824" t="s">
        <v>1699</v>
      </c>
      <c r="F464" s="822" t="s">
        <v>1685</v>
      </c>
      <c r="G464" s="822" t="s">
        <v>1780</v>
      </c>
      <c r="H464" s="822" t="s">
        <v>329</v>
      </c>
      <c r="I464" s="822" t="s">
        <v>2440</v>
      </c>
      <c r="J464" s="822" t="s">
        <v>1782</v>
      </c>
      <c r="K464" s="822" t="s">
        <v>2441</v>
      </c>
      <c r="L464" s="825">
        <v>26.37</v>
      </c>
      <c r="M464" s="825">
        <v>26.37</v>
      </c>
      <c r="N464" s="822">
        <v>1</v>
      </c>
      <c r="O464" s="826">
        <v>0.5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50</v>
      </c>
      <c r="B465" s="822" t="s">
        <v>1684</v>
      </c>
      <c r="C465" s="822" t="s">
        <v>1690</v>
      </c>
      <c r="D465" s="823" t="s">
        <v>2577</v>
      </c>
      <c r="E465" s="824" t="s">
        <v>1699</v>
      </c>
      <c r="F465" s="822" t="s">
        <v>1685</v>
      </c>
      <c r="G465" s="822" t="s">
        <v>1780</v>
      </c>
      <c r="H465" s="822" t="s">
        <v>329</v>
      </c>
      <c r="I465" s="822" t="s">
        <v>1982</v>
      </c>
      <c r="J465" s="822" t="s">
        <v>1782</v>
      </c>
      <c r="K465" s="822" t="s">
        <v>1983</v>
      </c>
      <c r="L465" s="825">
        <v>10.55</v>
      </c>
      <c r="M465" s="825">
        <v>10.55</v>
      </c>
      <c r="N465" s="822">
        <v>1</v>
      </c>
      <c r="O465" s="826">
        <v>0.5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50</v>
      </c>
      <c r="B466" s="822" t="s">
        <v>1684</v>
      </c>
      <c r="C466" s="822" t="s">
        <v>1690</v>
      </c>
      <c r="D466" s="823" t="s">
        <v>2577</v>
      </c>
      <c r="E466" s="824" t="s">
        <v>1699</v>
      </c>
      <c r="F466" s="822" t="s">
        <v>1685</v>
      </c>
      <c r="G466" s="822" t="s">
        <v>1780</v>
      </c>
      <c r="H466" s="822" t="s">
        <v>329</v>
      </c>
      <c r="I466" s="822" t="s">
        <v>1784</v>
      </c>
      <c r="J466" s="822" t="s">
        <v>651</v>
      </c>
      <c r="K466" s="822" t="s">
        <v>1785</v>
      </c>
      <c r="L466" s="825">
        <v>31.65</v>
      </c>
      <c r="M466" s="825">
        <v>63.3</v>
      </c>
      <c r="N466" s="822">
        <v>2</v>
      </c>
      <c r="O466" s="826">
        <v>1</v>
      </c>
      <c r="P466" s="825"/>
      <c r="Q466" s="827">
        <v>0</v>
      </c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50</v>
      </c>
      <c r="B467" s="822" t="s">
        <v>1684</v>
      </c>
      <c r="C467" s="822" t="s">
        <v>1690</v>
      </c>
      <c r="D467" s="823" t="s">
        <v>2577</v>
      </c>
      <c r="E467" s="824" t="s">
        <v>1699</v>
      </c>
      <c r="F467" s="822" t="s">
        <v>1685</v>
      </c>
      <c r="G467" s="822" t="s">
        <v>1714</v>
      </c>
      <c r="H467" s="822" t="s">
        <v>329</v>
      </c>
      <c r="I467" s="822" t="s">
        <v>1715</v>
      </c>
      <c r="J467" s="822" t="s">
        <v>702</v>
      </c>
      <c r="K467" s="822" t="s">
        <v>1716</v>
      </c>
      <c r="L467" s="825">
        <v>27.37</v>
      </c>
      <c r="M467" s="825">
        <v>54.74</v>
      </c>
      <c r="N467" s="822">
        <v>2</v>
      </c>
      <c r="O467" s="826">
        <v>1</v>
      </c>
      <c r="P467" s="825">
        <v>54.74</v>
      </c>
      <c r="Q467" s="827">
        <v>1</v>
      </c>
      <c r="R467" s="822">
        <v>2</v>
      </c>
      <c r="S467" s="827">
        <v>1</v>
      </c>
      <c r="T467" s="826">
        <v>1</v>
      </c>
      <c r="U467" s="828">
        <v>1</v>
      </c>
    </row>
    <row r="468" spans="1:21" ht="14.45" customHeight="1" x14ac:dyDescent="0.2">
      <c r="A468" s="821">
        <v>50</v>
      </c>
      <c r="B468" s="822" t="s">
        <v>1684</v>
      </c>
      <c r="C468" s="822" t="s">
        <v>1690</v>
      </c>
      <c r="D468" s="823" t="s">
        <v>2577</v>
      </c>
      <c r="E468" s="824" t="s">
        <v>1699</v>
      </c>
      <c r="F468" s="822" t="s">
        <v>1685</v>
      </c>
      <c r="G468" s="822" t="s">
        <v>1809</v>
      </c>
      <c r="H468" s="822" t="s">
        <v>634</v>
      </c>
      <c r="I468" s="822" t="s">
        <v>1810</v>
      </c>
      <c r="J468" s="822" t="s">
        <v>914</v>
      </c>
      <c r="K468" s="822" t="s">
        <v>678</v>
      </c>
      <c r="L468" s="825">
        <v>34.47</v>
      </c>
      <c r="M468" s="825">
        <v>68.94</v>
      </c>
      <c r="N468" s="822">
        <v>2</v>
      </c>
      <c r="O468" s="826">
        <v>1</v>
      </c>
      <c r="P468" s="825">
        <v>34.47</v>
      </c>
      <c r="Q468" s="827">
        <v>0.5</v>
      </c>
      <c r="R468" s="822">
        <v>1</v>
      </c>
      <c r="S468" s="827">
        <v>0.5</v>
      </c>
      <c r="T468" s="826">
        <v>0.5</v>
      </c>
      <c r="U468" s="828">
        <v>0.5</v>
      </c>
    </row>
    <row r="469" spans="1:21" ht="14.45" customHeight="1" x14ac:dyDescent="0.2">
      <c r="A469" s="821">
        <v>50</v>
      </c>
      <c r="B469" s="822" t="s">
        <v>1684</v>
      </c>
      <c r="C469" s="822" t="s">
        <v>1690</v>
      </c>
      <c r="D469" s="823" t="s">
        <v>2577</v>
      </c>
      <c r="E469" s="824" t="s">
        <v>1699</v>
      </c>
      <c r="F469" s="822" t="s">
        <v>1685</v>
      </c>
      <c r="G469" s="822" t="s">
        <v>1811</v>
      </c>
      <c r="H469" s="822" t="s">
        <v>634</v>
      </c>
      <c r="I469" s="822" t="s">
        <v>2452</v>
      </c>
      <c r="J469" s="822" t="s">
        <v>1813</v>
      </c>
      <c r="K469" s="822" t="s">
        <v>2453</v>
      </c>
      <c r="L469" s="825">
        <v>117.46</v>
      </c>
      <c r="M469" s="825">
        <v>117.46</v>
      </c>
      <c r="N469" s="822">
        <v>1</v>
      </c>
      <c r="O469" s="826">
        <v>0.5</v>
      </c>
      <c r="P469" s="825"/>
      <c r="Q469" s="827">
        <v>0</v>
      </c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50</v>
      </c>
      <c r="B470" s="822" t="s">
        <v>1684</v>
      </c>
      <c r="C470" s="822" t="s">
        <v>1690</v>
      </c>
      <c r="D470" s="823" t="s">
        <v>2577</v>
      </c>
      <c r="E470" s="824" t="s">
        <v>1699</v>
      </c>
      <c r="F470" s="822" t="s">
        <v>1685</v>
      </c>
      <c r="G470" s="822" t="s">
        <v>1819</v>
      </c>
      <c r="H470" s="822" t="s">
        <v>634</v>
      </c>
      <c r="I470" s="822" t="s">
        <v>1489</v>
      </c>
      <c r="J470" s="822" t="s">
        <v>1487</v>
      </c>
      <c r="K470" s="822" t="s">
        <v>1490</v>
      </c>
      <c r="L470" s="825">
        <v>34.47</v>
      </c>
      <c r="M470" s="825">
        <v>34.47</v>
      </c>
      <c r="N470" s="822">
        <v>1</v>
      </c>
      <c r="O470" s="826">
        <v>0.5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50</v>
      </c>
      <c r="B471" s="822" t="s">
        <v>1684</v>
      </c>
      <c r="C471" s="822" t="s">
        <v>1690</v>
      </c>
      <c r="D471" s="823" t="s">
        <v>2577</v>
      </c>
      <c r="E471" s="824" t="s">
        <v>1699</v>
      </c>
      <c r="F471" s="822" t="s">
        <v>1685</v>
      </c>
      <c r="G471" s="822" t="s">
        <v>1825</v>
      </c>
      <c r="H471" s="822" t="s">
        <v>329</v>
      </c>
      <c r="I471" s="822" t="s">
        <v>1826</v>
      </c>
      <c r="J471" s="822" t="s">
        <v>1827</v>
      </c>
      <c r="K471" s="822" t="s">
        <v>1828</v>
      </c>
      <c r="L471" s="825">
        <v>4472.93</v>
      </c>
      <c r="M471" s="825">
        <v>4472.93</v>
      </c>
      <c r="N471" s="822">
        <v>1</v>
      </c>
      <c r="O471" s="826">
        <v>0.5</v>
      </c>
      <c r="P471" s="825">
        <v>4472.93</v>
      </c>
      <c r="Q471" s="827">
        <v>1</v>
      </c>
      <c r="R471" s="822">
        <v>1</v>
      </c>
      <c r="S471" s="827">
        <v>1</v>
      </c>
      <c r="T471" s="826">
        <v>0.5</v>
      </c>
      <c r="U471" s="828">
        <v>1</v>
      </c>
    </row>
    <row r="472" spans="1:21" ht="14.45" customHeight="1" x14ac:dyDescent="0.2">
      <c r="A472" s="821">
        <v>50</v>
      </c>
      <c r="B472" s="822" t="s">
        <v>1684</v>
      </c>
      <c r="C472" s="822" t="s">
        <v>1690</v>
      </c>
      <c r="D472" s="823" t="s">
        <v>2577</v>
      </c>
      <c r="E472" s="824" t="s">
        <v>1699</v>
      </c>
      <c r="F472" s="822" t="s">
        <v>1685</v>
      </c>
      <c r="G472" s="822" t="s">
        <v>1829</v>
      </c>
      <c r="H472" s="822" t="s">
        <v>329</v>
      </c>
      <c r="I472" s="822" t="s">
        <v>2475</v>
      </c>
      <c r="J472" s="822" t="s">
        <v>1831</v>
      </c>
      <c r="K472" s="822" t="s">
        <v>1835</v>
      </c>
      <c r="L472" s="825">
        <v>130.51</v>
      </c>
      <c r="M472" s="825">
        <v>130.51</v>
      </c>
      <c r="N472" s="822">
        <v>1</v>
      </c>
      <c r="O472" s="826">
        <v>1</v>
      </c>
      <c r="P472" s="825"/>
      <c r="Q472" s="827">
        <v>0</v>
      </c>
      <c r="R472" s="822"/>
      <c r="S472" s="827">
        <v>0</v>
      </c>
      <c r="T472" s="826"/>
      <c r="U472" s="828">
        <v>0</v>
      </c>
    </row>
    <row r="473" spans="1:21" ht="14.45" customHeight="1" x14ac:dyDescent="0.2">
      <c r="A473" s="821">
        <v>50</v>
      </c>
      <c r="B473" s="822" t="s">
        <v>1684</v>
      </c>
      <c r="C473" s="822" t="s">
        <v>1690</v>
      </c>
      <c r="D473" s="823" t="s">
        <v>2577</v>
      </c>
      <c r="E473" s="824" t="s">
        <v>1699</v>
      </c>
      <c r="F473" s="822" t="s">
        <v>1685</v>
      </c>
      <c r="G473" s="822" t="s">
        <v>2003</v>
      </c>
      <c r="H473" s="822" t="s">
        <v>329</v>
      </c>
      <c r="I473" s="822" t="s">
        <v>2004</v>
      </c>
      <c r="J473" s="822" t="s">
        <v>934</v>
      </c>
      <c r="K473" s="822" t="s">
        <v>2005</v>
      </c>
      <c r="L473" s="825">
        <v>128.69999999999999</v>
      </c>
      <c r="M473" s="825">
        <v>128.69999999999999</v>
      </c>
      <c r="N473" s="822">
        <v>1</v>
      </c>
      <c r="O473" s="826">
        <v>1</v>
      </c>
      <c r="P473" s="825">
        <v>128.69999999999999</v>
      </c>
      <c r="Q473" s="827">
        <v>1</v>
      </c>
      <c r="R473" s="822">
        <v>1</v>
      </c>
      <c r="S473" s="827">
        <v>1</v>
      </c>
      <c r="T473" s="826">
        <v>1</v>
      </c>
      <c r="U473" s="828">
        <v>1</v>
      </c>
    </row>
    <row r="474" spans="1:21" ht="14.45" customHeight="1" x14ac:dyDescent="0.2">
      <c r="A474" s="821">
        <v>50</v>
      </c>
      <c r="B474" s="822" t="s">
        <v>1684</v>
      </c>
      <c r="C474" s="822" t="s">
        <v>1690</v>
      </c>
      <c r="D474" s="823" t="s">
        <v>2577</v>
      </c>
      <c r="E474" s="824" t="s">
        <v>1699</v>
      </c>
      <c r="F474" s="822" t="s">
        <v>1685</v>
      </c>
      <c r="G474" s="822" t="s">
        <v>2003</v>
      </c>
      <c r="H474" s="822" t="s">
        <v>329</v>
      </c>
      <c r="I474" s="822" t="s">
        <v>2006</v>
      </c>
      <c r="J474" s="822" t="s">
        <v>934</v>
      </c>
      <c r="K474" s="822" t="s">
        <v>2007</v>
      </c>
      <c r="L474" s="825">
        <v>64.349999999999994</v>
      </c>
      <c r="M474" s="825">
        <v>128.69999999999999</v>
      </c>
      <c r="N474" s="822">
        <v>2</v>
      </c>
      <c r="O474" s="826">
        <v>1</v>
      </c>
      <c r="P474" s="825">
        <v>64.349999999999994</v>
      </c>
      <c r="Q474" s="827">
        <v>0.5</v>
      </c>
      <c r="R474" s="822">
        <v>1</v>
      </c>
      <c r="S474" s="827">
        <v>0.5</v>
      </c>
      <c r="T474" s="826">
        <v>0.5</v>
      </c>
      <c r="U474" s="828">
        <v>0.5</v>
      </c>
    </row>
    <row r="475" spans="1:21" ht="14.45" customHeight="1" x14ac:dyDescent="0.2">
      <c r="A475" s="821">
        <v>50</v>
      </c>
      <c r="B475" s="822" t="s">
        <v>1684</v>
      </c>
      <c r="C475" s="822" t="s">
        <v>1690</v>
      </c>
      <c r="D475" s="823" t="s">
        <v>2577</v>
      </c>
      <c r="E475" s="824" t="s">
        <v>1699</v>
      </c>
      <c r="F475" s="822" t="s">
        <v>1685</v>
      </c>
      <c r="G475" s="822" t="s">
        <v>1939</v>
      </c>
      <c r="H475" s="822" t="s">
        <v>634</v>
      </c>
      <c r="I475" s="822" t="s">
        <v>1525</v>
      </c>
      <c r="J475" s="822" t="s">
        <v>893</v>
      </c>
      <c r="K475" s="822" t="s">
        <v>896</v>
      </c>
      <c r="L475" s="825">
        <v>0</v>
      </c>
      <c r="M475" s="825">
        <v>0</v>
      </c>
      <c r="N475" s="822">
        <v>1</v>
      </c>
      <c r="O475" s="826">
        <v>1</v>
      </c>
      <c r="P475" s="825">
        <v>0</v>
      </c>
      <c r="Q475" s="827"/>
      <c r="R475" s="822">
        <v>1</v>
      </c>
      <c r="S475" s="827">
        <v>1</v>
      </c>
      <c r="T475" s="826">
        <v>1</v>
      </c>
      <c r="U475" s="828">
        <v>1</v>
      </c>
    </row>
    <row r="476" spans="1:21" ht="14.45" customHeight="1" x14ac:dyDescent="0.2">
      <c r="A476" s="821">
        <v>50</v>
      </c>
      <c r="B476" s="822" t="s">
        <v>1684</v>
      </c>
      <c r="C476" s="822" t="s">
        <v>1690</v>
      </c>
      <c r="D476" s="823" t="s">
        <v>2577</v>
      </c>
      <c r="E476" s="824" t="s">
        <v>1699</v>
      </c>
      <c r="F476" s="822" t="s">
        <v>1685</v>
      </c>
      <c r="G476" s="822" t="s">
        <v>2008</v>
      </c>
      <c r="H476" s="822" t="s">
        <v>329</v>
      </c>
      <c r="I476" s="822" t="s">
        <v>2282</v>
      </c>
      <c r="J476" s="822" t="s">
        <v>971</v>
      </c>
      <c r="K476" s="822" t="s">
        <v>2283</v>
      </c>
      <c r="L476" s="825">
        <v>130.57</v>
      </c>
      <c r="M476" s="825">
        <v>130.57</v>
      </c>
      <c r="N476" s="822">
        <v>1</v>
      </c>
      <c r="O476" s="826">
        <v>0.5</v>
      </c>
      <c r="P476" s="825">
        <v>130.57</v>
      </c>
      <c r="Q476" s="827">
        <v>1</v>
      </c>
      <c r="R476" s="822">
        <v>1</v>
      </c>
      <c r="S476" s="827">
        <v>1</v>
      </c>
      <c r="T476" s="826">
        <v>0.5</v>
      </c>
      <c r="U476" s="828">
        <v>1</v>
      </c>
    </row>
    <row r="477" spans="1:21" ht="14.45" customHeight="1" x14ac:dyDescent="0.2">
      <c r="A477" s="821">
        <v>50</v>
      </c>
      <c r="B477" s="822" t="s">
        <v>1684</v>
      </c>
      <c r="C477" s="822" t="s">
        <v>1690</v>
      </c>
      <c r="D477" s="823" t="s">
        <v>2577</v>
      </c>
      <c r="E477" s="824" t="s">
        <v>1699</v>
      </c>
      <c r="F477" s="822" t="s">
        <v>1685</v>
      </c>
      <c r="G477" s="822" t="s">
        <v>2008</v>
      </c>
      <c r="H477" s="822" t="s">
        <v>329</v>
      </c>
      <c r="I477" s="822" t="s">
        <v>2009</v>
      </c>
      <c r="J477" s="822" t="s">
        <v>971</v>
      </c>
      <c r="K477" s="822" t="s">
        <v>2010</v>
      </c>
      <c r="L477" s="825">
        <v>26.12</v>
      </c>
      <c r="M477" s="825">
        <v>26.12</v>
      </c>
      <c r="N477" s="822">
        <v>1</v>
      </c>
      <c r="O477" s="826">
        <v>1</v>
      </c>
      <c r="P477" s="825"/>
      <c r="Q477" s="827">
        <v>0</v>
      </c>
      <c r="R477" s="822"/>
      <c r="S477" s="827">
        <v>0</v>
      </c>
      <c r="T477" s="826"/>
      <c r="U477" s="828">
        <v>0</v>
      </c>
    </row>
    <row r="478" spans="1:21" ht="14.45" customHeight="1" x14ac:dyDescent="0.2">
      <c r="A478" s="821">
        <v>50</v>
      </c>
      <c r="B478" s="822" t="s">
        <v>1684</v>
      </c>
      <c r="C478" s="822" t="s">
        <v>1690</v>
      </c>
      <c r="D478" s="823" t="s">
        <v>2577</v>
      </c>
      <c r="E478" s="824" t="s">
        <v>1699</v>
      </c>
      <c r="F478" s="822" t="s">
        <v>1685</v>
      </c>
      <c r="G478" s="822" t="s">
        <v>1844</v>
      </c>
      <c r="H478" s="822" t="s">
        <v>634</v>
      </c>
      <c r="I478" s="822" t="s">
        <v>2476</v>
      </c>
      <c r="J478" s="822" t="s">
        <v>1846</v>
      </c>
      <c r="K478" s="822" t="s">
        <v>2477</v>
      </c>
      <c r="L478" s="825">
        <v>44.86</v>
      </c>
      <c r="M478" s="825">
        <v>44.86</v>
      </c>
      <c r="N478" s="822">
        <v>1</v>
      </c>
      <c r="O478" s="826">
        <v>0.5</v>
      </c>
      <c r="P478" s="825"/>
      <c r="Q478" s="827">
        <v>0</v>
      </c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50</v>
      </c>
      <c r="B479" s="822" t="s">
        <v>1684</v>
      </c>
      <c r="C479" s="822" t="s">
        <v>1690</v>
      </c>
      <c r="D479" s="823" t="s">
        <v>2577</v>
      </c>
      <c r="E479" s="824" t="s">
        <v>1699</v>
      </c>
      <c r="F479" s="822" t="s">
        <v>1685</v>
      </c>
      <c r="G479" s="822" t="s">
        <v>1864</v>
      </c>
      <c r="H479" s="822" t="s">
        <v>329</v>
      </c>
      <c r="I479" s="822" t="s">
        <v>1865</v>
      </c>
      <c r="J479" s="822" t="s">
        <v>1866</v>
      </c>
      <c r="K479" s="822" t="s">
        <v>1867</v>
      </c>
      <c r="L479" s="825">
        <v>93.43</v>
      </c>
      <c r="M479" s="825">
        <v>280.29000000000002</v>
      </c>
      <c r="N479" s="822">
        <v>3</v>
      </c>
      <c r="O479" s="826">
        <v>2</v>
      </c>
      <c r="P479" s="825">
        <v>93.43</v>
      </c>
      <c r="Q479" s="827">
        <v>0.33333333333333331</v>
      </c>
      <c r="R479" s="822">
        <v>1</v>
      </c>
      <c r="S479" s="827">
        <v>0.33333333333333331</v>
      </c>
      <c r="T479" s="826">
        <v>0.5</v>
      </c>
      <c r="U479" s="828">
        <v>0.25</v>
      </c>
    </row>
    <row r="480" spans="1:21" ht="14.45" customHeight="1" x14ac:dyDescent="0.2">
      <c r="A480" s="821">
        <v>50</v>
      </c>
      <c r="B480" s="822" t="s">
        <v>1684</v>
      </c>
      <c r="C480" s="822" t="s">
        <v>1690</v>
      </c>
      <c r="D480" s="823" t="s">
        <v>2577</v>
      </c>
      <c r="E480" s="824" t="s">
        <v>1699</v>
      </c>
      <c r="F480" s="822" t="s">
        <v>1685</v>
      </c>
      <c r="G480" s="822" t="s">
        <v>1869</v>
      </c>
      <c r="H480" s="822" t="s">
        <v>329</v>
      </c>
      <c r="I480" s="822" t="s">
        <v>1870</v>
      </c>
      <c r="J480" s="822" t="s">
        <v>1871</v>
      </c>
      <c r="K480" s="822" t="s">
        <v>1872</v>
      </c>
      <c r="L480" s="825">
        <v>43.94</v>
      </c>
      <c r="M480" s="825">
        <v>43.94</v>
      </c>
      <c r="N480" s="822">
        <v>1</v>
      </c>
      <c r="O480" s="826">
        <v>0.5</v>
      </c>
      <c r="P480" s="825">
        <v>43.94</v>
      </c>
      <c r="Q480" s="827">
        <v>1</v>
      </c>
      <c r="R480" s="822">
        <v>1</v>
      </c>
      <c r="S480" s="827">
        <v>1</v>
      </c>
      <c r="T480" s="826">
        <v>0.5</v>
      </c>
      <c r="U480" s="828">
        <v>1</v>
      </c>
    </row>
    <row r="481" spans="1:21" ht="14.45" customHeight="1" x14ac:dyDescent="0.2">
      <c r="A481" s="821">
        <v>50</v>
      </c>
      <c r="B481" s="822" t="s">
        <v>1684</v>
      </c>
      <c r="C481" s="822" t="s">
        <v>1690</v>
      </c>
      <c r="D481" s="823" t="s">
        <v>2577</v>
      </c>
      <c r="E481" s="824" t="s">
        <v>1699</v>
      </c>
      <c r="F481" s="822" t="s">
        <v>1685</v>
      </c>
      <c r="G481" s="822" t="s">
        <v>1940</v>
      </c>
      <c r="H481" s="822" t="s">
        <v>634</v>
      </c>
      <c r="I481" s="822" t="s">
        <v>1941</v>
      </c>
      <c r="J481" s="822" t="s">
        <v>1942</v>
      </c>
      <c r="K481" s="822" t="s">
        <v>1943</v>
      </c>
      <c r="L481" s="825">
        <v>184.74</v>
      </c>
      <c r="M481" s="825">
        <v>184.74</v>
      </c>
      <c r="N481" s="822">
        <v>1</v>
      </c>
      <c r="O481" s="826">
        <v>0.5</v>
      </c>
      <c r="P481" s="825">
        <v>184.74</v>
      </c>
      <c r="Q481" s="827">
        <v>1</v>
      </c>
      <c r="R481" s="822">
        <v>1</v>
      </c>
      <c r="S481" s="827">
        <v>1</v>
      </c>
      <c r="T481" s="826">
        <v>0.5</v>
      </c>
      <c r="U481" s="828">
        <v>1</v>
      </c>
    </row>
    <row r="482" spans="1:21" ht="14.45" customHeight="1" x14ac:dyDescent="0.2">
      <c r="A482" s="821">
        <v>50</v>
      </c>
      <c r="B482" s="822" t="s">
        <v>1684</v>
      </c>
      <c r="C482" s="822" t="s">
        <v>1690</v>
      </c>
      <c r="D482" s="823" t="s">
        <v>2577</v>
      </c>
      <c r="E482" s="824" t="s">
        <v>1699</v>
      </c>
      <c r="F482" s="822" t="s">
        <v>1685</v>
      </c>
      <c r="G482" s="822" t="s">
        <v>1883</v>
      </c>
      <c r="H482" s="822" t="s">
        <v>329</v>
      </c>
      <c r="I482" s="822" t="s">
        <v>2022</v>
      </c>
      <c r="J482" s="822" t="s">
        <v>1885</v>
      </c>
      <c r="K482" s="822" t="s">
        <v>2023</v>
      </c>
      <c r="L482" s="825">
        <v>218.32</v>
      </c>
      <c r="M482" s="825">
        <v>218.32</v>
      </c>
      <c r="N482" s="822">
        <v>1</v>
      </c>
      <c r="O482" s="826">
        <v>0.5</v>
      </c>
      <c r="P482" s="825">
        <v>218.32</v>
      </c>
      <c r="Q482" s="827">
        <v>1</v>
      </c>
      <c r="R482" s="822">
        <v>1</v>
      </c>
      <c r="S482" s="827">
        <v>1</v>
      </c>
      <c r="T482" s="826">
        <v>0.5</v>
      </c>
      <c r="U482" s="828">
        <v>1</v>
      </c>
    </row>
    <row r="483" spans="1:21" ht="14.45" customHeight="1" x14ac:dyDescent="0.2">
      <c r="A483" s="821">
        <v>50</v>
      </c>
      <c r="B483" s="822" t="s">
        <v>1684</v>
      </c>
      <c r="C483" s="822" t="s">
        <v>1690</v>
      </c>
      <c r="D483" s="823" t="s">
        <v>2577</v>
      </c>
      <c r="E483" s="824" t="s">
        <v>1699</v>
      </c>
      <c r="F483" s="822" t="s">
        <v>1685</v>
      </c>
      <c r="G483" s="822" t="s">
        <v>2028</v>
      </c>
      <c r="H483" s="822" t="s">
        <v>634</v>
      </c>
      <c r="I483" s="822" t="s">
        <v>2478</v>
      </c>
      <c r="J483" s="822" t="s">
        <v>2030</v>
      </c>
      <c r="K483" s="822" t="s">
        <v>2479</v>
      </c>
      <c r="L483" s="825">
        <v>50.32</v>
      </c>
      <c r="M483" s="825">
        <v>50.32</v>
      </c>
      <c r="N483" s="822">
        <v>1</v>
      </c>
      <c r="O483" s="826">
        <v>0.5</v>
      </c>
      <c r="P483" s="825">
        <v>50.32</v>
      </c>
      <c r="Q483" s="827">
        <v>1</v>
      </c>
      <c r="R483" s="822">
        <v>1</v>
      </c>
      <c r="S483" s="827">
        <v>1</v>
      </c>
      <c r="T483" s="826">
        <v>0.5</v>
      </c>
      <c r="U483" s="828">
        <v>1</v>
      </c>
    </row>
    <row r="484" spans="1:21" ht="14.45" customHeight="1" x14ac:dyDescent="0.2">
      <c r="A484" s="821">
        <v>50</v>
      </c>
      <c r="B484" s="822" t="s">
        <v>1684</v>
      </c>
      <c r="C484" s="822" t="s">
        <v>1690</v>
      </c>
      <c r="D484" s="823" t="s">
        <v>2577</v>
      </c>
      <c r="E484" s="824" t="s">
        <v>1699</v>
      </c>
      <c r="F484" s="822" t="s">
        <v>1685</v>
      </c>
      <c r="G484" s="822" t="s">
        <v>2480</v>
      </c>
      <c r="H484" s="822" t="s">
        <v>329</v>
      </c>
      <c r="I484" s="822" t="s">
        <v>2481</v>
      </c>
      <c r="J484" s="822" t="s">
        <v>746</v>
      </c>
      <c r="K484" s="822" t="s">
        <v>747</v>
      </c>
      <c r="L484" s="825">
        <v>3317.7</v>
      </c>
      <c r="M484" s="825">
        <v>3317.7</v>
      </c>
      <c r="N484" s="822">
        <v>1</v>
      </c>
      <c r="O484" s="826">
        <v>1</v>
      </c>
      <c r="P484" s="825"/>
      <c r="Q484" s="827">
        <v>0</v>
      </c>
      <c r="R484" s="822"/>
      <c r="S484" s="827">
        <v>0</v>
      </c>
      <c r="T484" s="826"/>
      <c r="U484" s="828">
        <v>0</v>
      </c>
    </row>
    <row r="485" spans="1:21" ht="14.45" customHeight="1" x14ac:dyDescent="0.2">
      <c r="A485" s="821">
        <v>50</v>
      </c>
      <c r="B485" s="822" t="s">
        <v>1684</v>
      </c>
      <c r="C485" s="822" t="s">
        <v>1690</v>
      </c>
      <c r="D485" s="823" t="s">
        <v>2577</v>
      </c>
      <c r="E485" s="824" t="s">
        <v>1699</v>
      </c>
      <c r="F485" s="822" t="s">
        <v>1685</v>
      </c>
      <c r="G485" s="822" t="s">
        <v>1947</v>
      </c>
      <c r="H485" s="822" t="s">
        <v>329</v>
      </c>
      <c r="I485" s="822" t="s">
        <v>2365</v>
      </c>
      <c r="J485" s="822" t="s">
        <v>991</v>
      </c>
      <c r="K485" s="822" t="s">
        <v>2366</v>
      </c>
      <c r="L485" s="825">
        <v>225.06</v>
      </c>
      <c r="M485" s="825">
        <v>450.12</v>
      </c>
      <c r="N485" s="822">
        <v>2</v>
      </c>
      <c r="O485" s="826">
        <v>1.5</v>
      </c>
      <c r="P485" s="825">
        <v>225.06</v>
      </c>
      <c r="Q485" s="827">
        <v>0.5</v>
      </c>
      <c r="R485" s="822">
        <v>1</v>
      </c>
      <c r="S485" s="827">
        <v>0.5</v>
      </c>
      <c r="T485" s="826">
        <v>0.5</v>
      </c>
      <c r="U485" s="828">
        <v>0.33333333333333331</v>
      </c>
    </row>
    <row r="486" spans="1:21" ht="14.45" customHeight="1" x14ac:dyDescent="0.2">
      <c r="A486" s="821">
        <v>50</v>
      </c>
      <c r="B486" s="822" t="s">
        <v>1684</v>
      </c>
      <c r="C486" s="822" t="s">
        <v>1690</v>
      </c>
      <c r="D486" s="823" t="s">
        <v>2577</v>
      </c>
      <c r="E486" s="824" t="s">
        <v>1699</v>
      </c>
      <c r="F486" s="822" t="s">
        <v>1685</v>
      </c>
      <c r="G486" s="822" t="s">
        <v>1902</v>
      </c>
      <c r="H486" s="822" t="s">
        <v>329</v>
      </c>
      <c r="I486" s="822" t="s">
        <v>1903</v>
      </c>
      <c r="J486" s="822" t="s">
        <v>863</v>
      </c>
      <c r="K486" s="822" t="s">
        <v>864</v>
      </c>
      <c r="L486" s="825">
        <v>121.92</v>
      </c>
      <c r="M486" s="825">
        <v>121.92</v>
      </c>
      <c r="N486" s="822">
        <v>1</v>
      </c>
      <c r="O486" s="826">
        <v>1</v>
      </c>
      <c r="P486" s="825"/>
      <c r="Q486" s="827">
        <v>0</v>
      </c>
      <c r="R486" s="822"/>
      <c r="S486" s="827">
        <v>0</v>
      </c>
      <c r="T486" s="826"/>
      <c r="U486" s="828">
        <v>0</v>
      </c>
    </row>
    <row r="487" spans="1:21" ht="14.45" customHeight="1" x14ac:dyDescent="0.2">
      <c r="A487" s="821">
        <v>50</v>
      </c>
      <c r="B487" s="822" t="s">
        <v>1684</v>
      </c>
      <c r="C487" s="822" t="s">
        <v>1690</v>
      </c>
      <c r="D487" s="823" t="s">
        <v>2577</v>
      </c>
      <c r="E487" s="824" t="s">
        <v>1695</v>
      </c>
      <c r="F487" s="822" t="s">
        <v>1685</v>
      </c>
      <c r="G487" s="822" t="s">
        <v>1728</v>
      </c>
      <c r="H487" s="822" t="s">
        <v>634</v>
      </c>
      <c r="I487" s="822" t="s">
        <v>1565</v>
      </c>
      <c r="J487" s="822" t="s">
        <v>710</v>
      </c>
      <c r="K487" s="822" t="s">
        <v>1566</v>
      </c>
      <c r="L487" s="825">
        <v>80.010000000000005</v>
      </c>
      <c r="M487" s="825">
        <v>80.010000000000005</v>
      </c>
      <c r="N487" s="822">
        <v>1</v>
      </c>
      <c r="O487" s="826">
        <v>0.5</v>
      </c>
      <c r="P487" s="825"/>
      <c r="Q487" s="827">
        <v>0</v>
      </c>
      <c r="R487" s="822"/>
      <c r="S487" s="827">
        <v>0</v>
      </c>
      <c r="T487" s="826"/>
      <c r="U487" s="828">
        <v>0</v>
      </c>
    </row>
    <row r="488" spans="1:21" ht="14.45" customHeight="1" x14ac:dyDescent="0.2">
      <c r="A488" s="821">
        <v>50</v>
      </c>
      <c r="B488" s="822" t="s">
        <v>1684</v>
      </c>
      <c r="C488" s="822" t="s">
        <v>1690</v>
      </c>
      <c r="D488" s="823" t="s">
        <v>2577</v>
      </c>
      <c r="E488" s="824" t="s">
        <v>1695</v>
      </c>
      <c r="F488" s="822" t="s">
        <v>1685</v>
      </c>
      <c r="G488" s="822" t="s">
        <v>1729</v>
      </c>
      <c r="H488" s="822" t="s">
        <v>634</v>
      </c>
      <c r="I488" s="822" t="s">
        <v>1579</v>
      </c>
      <c r="J488" s="822" t="s">
        <v>1580</v>
      </c>
      <c r="K488" s="822" t="s">
        <v>1581</v>
      </c>
      <c r="L488" s="825">
        <v>130.51</v>
      </c>
      <c r="M488" s="825">
        <v>130.51</v>
      </c>
      <c r="N488" s="822">
        <v>1</v>
      </c>
      <c r="O488" s="826">
        <v>1</v>
      </c>
      <c r="P488" s="825"/>
      <c r="Q488" s="827">
        <v>0</v>
      </c>
      <c r="R488" s="822"/>
      <c r="S488" s="827">
        <v>0</v>
      </c>
      <c r="T488" s="826"/>
      <c r="U488" s="828">
        <v>0</v>
      </c>
    </row>
    <row r="489" spans="1:21" ht="14.45" customHeight="1" x14ac:dyDescent="0.2">
      <c r="A489" s="821">
        <v>50</v>
      </c>
      <c r="B489" s="822" t="s">
        <v>1684</v>
      </c>
      <c r="C489" s="822" t="s">
        <v>1690</v>
      </c>
      <c r="D489" s="823" t="s">
        <v>2577</v>
      </c>
      <c r="E489" s="824" t="s">
        <v>1695</v>
      </c>
      <c r="F489" s="822" t="s">
        <v>1685</v>
      </c>
      <c r="G489" s="822" t="s">
        <v>1750</v>
      </c>
      <c r="H489" s="822" t="s">
        <v>329</v>
      </c>
      <c r="I489" s="822" t="s">
        <v>2482</v>
      </c>
      <c r="J489" s="822" t="s">
        <v>2483</v>
      </c>
      <c r="K489" s="822" t="s">
        <v>676</v>
      </c>
      <c r="L489" s="825">
        <v>17.559999999999999</v>
      </c>
      <c r="M489" s="825">
        <v>17.559999999999999</v>
      </c>
      <c r="N489" s="822">
        <v>1</v>
      </c>
      <c r="O489" s="826">
        <v>0.5</v>
      </c>
      <c r="P489" s="825"/>
      <c r="Q489" s="827">
        <v>0</v>
      </c>
      <c r="R489" s="822"/>
      <c r="S489" s="827">
        <v>0</v>
      </c>
      <c r="T489" s="826"/>
      <c r="U489" s="828">
        <v>0</v>
      </c>
    </row>
    <row r="490" spans="1:21" ht="14.45" customHeight="1" x14ac:dyDescent="0.2">
      <c r="A490" s="821">
        <v>50</v>
      </c>
      <c r="B490" s="822" t="s">
        <v>1684</v>
      </c>
      <c r="C490" s="822" t="s">
        <v>1690</v>
      </c>
      <c r="D490" s="823" t="s">
        <v>2577</v>
      </c>
      <c r="E490" s="824" t="s">
        <v>1695</v>
      </c>
      <c r="F490" s="822" t="s">
        <v>1685</v>
      </c>
      <c r="G490" s="822" t="s">
        <v>1750</v>
      </c>
      <c r="H490" s="822" t="s">
        <v>329</v>
      </c>
      <c r="I490" s="822" t="s">
        <v>2484</v>
      </c>
      <c r="J490" s="822" t="s">
        <v>2483</v>
      </c>
      <c r="K490" s="822" t="s">
        <v>1049</v>
      </c>
      <c r="L490" s="825">
        <v>70.23</v>
      </c>
      <c r="M490" s="825">
        <v>70.23</v>
      </c>
      <c r="N490" s="822">
        <v>1</v>
      </c>
      <c r="O490" s="826">
        <v>0.5</v>
      </c>
      <c r="P490" s="825"/>
      <c r="Q490" s="827">
        <v>0</v>
      </c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50</v>
      </c>
      <c r="B491" s="822" t="s">
        <v>1684</v>
      </c>
      <c r="C491" s="822" t="s">
        <v>1690</v>
      </c>
      <c r="D491" s="823" t="s">
        <v>2577</v>
      </c>
      <c r="E491" s="824" t="s">
        <v>1695</v>
      </c>
      <c r="F491" s="822" t="s">
        <v>1685</v>
      </c>
      <c r="G491" s="822" t="s">
        <v>1925</v>
      </c>
      <c r="H491" s="822" t="s">
        <v>634</v>
      </c>
      <c r="I491" s="822" t="s">
        <v>1980</v>
      </c>
      <c r="J491" s="822" t="s">
        <v>1563</v>
      </c>
      <c r="K491" s="822" t="s">
        <v>1981</v>
      </c>
      <c r="L491" s="825">
        <v>93.43</v>
      </c>
      <c r="M491" s="825">
        <v>93.43</v>
      </c>
      <c r="N491" s="822">
        <v>1</v>
      </c>
      <c r="O491" s="826">
        <v>0.5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50</v>
      </c>
      <c r="B492" s="822" t="s">
        <v>1684</v>
      </c>
      <c r="C492" s="822" t="s">
        <v>1690</v>
      </c>
      <c r="D492" s="823" t="s">
        <v>2577</v>
      </c>
      <c r="E492" s="824" t="s">
        <v>1695</v>
      </c>
      <c r="F492" s="822" t="s">
        <v>1685</v>
      </c>
      <c r="G492" s="822" t="s">
        <v>1780</v>
      </c>
      <c r="H492" s="822" t="s">
        <v>329</v>
      </c>
      <c r="I492" s="822" t="s">
        <v>2440</v>
      </c>
      <c r="J492" s="822" t="s">
        <v>1782</v>
      </c>
      <c r="K492" s="822" t="s">
        <v>2441</v>
      </c>
      <c r="L492" s="825">
        <v>26.37</v>
      </c>
      <c r="M492" s="825">
        <v>26.37</v>
      </c>
      <c r="N492" s="822">
        <v>1</v>
      </c>
      <c r="O492" s="826">
        <v>0.5</v>
      </c>
      <c r="P492" s="825"/>
      <c r="Q492" s="827">
        <v>0</v>
      </c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50</v>
      </c>
      <c r="B493" s="822" t="s">
        <v>1684</v>
      </c>
      <c r="C493" s="822" t="s">
        <v>1690</v>
      </c>
      <c r="D493" s="823" t="s">
        <v>2577</v>
      </c>
      <c r="E493" s="824" t="s">
        <v>1695</v>
      </c>
      <c r="F493" s="822" t="s">
        <v>1685</v>
      </c>
      <c r="G493" s="822" t="s">
        <v>1780</v>
      </c>
      <c r="H493" s="822" t="s">
        <v>329</v>
      </c>
      <c r="I493" s="822" t="s">
        <v>1984</v>
      </c>
      <c r="J493" s="822" t="s">
        <v>651</v>
      </c>
      <c r="K493" s="822" t="s">
        <v>1985</v>
      </c>
      <c r="L493" s="825">
        <v>10.55</v>
      </c>
      <c r="M493" s="825">
        <v>10.55</v>
      </c>
      <c r="N493" s="822">
        <v>1</v>
      </c>
      <c r="O493" s="826">
        <v>0.5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50</v>
      </c>
      <c r="B494" s="822" t="s">
        <v>1684</v>
      </c>
      <c r="C494" s="822" t="s">
        <v>1690</v>
      </c>
      <c r="D494" s="823" t="s">
        <v>2577</v>
      </c>
      <c r="E494" s="824" t="s">
        <v>1695</v>
      </c>
      <c r="F494" s="822" t="s">
        <v>1685</v>
      </c>
      <c r="G494" s="822" t="s">
        <v>1780</v>
      </c>
      <c r="H494" s="822" t="s">
        <v>329</v>
      </c>
      <c r="I494" s="822" t="s">
        <v>1784</v>
      </c>
      <c r="J494" s="822" t="s">
        <v>651</v>
      </c>
      <c r="K494" s="822" t="s">
        <v>1785</v>
      </c>
      <c r="L494" s="825">
        <v>31.65</v>
      </c>
      <c r="M494" s="825">
        <v>31.65</v>
      </c>
      <c r="N494" s="822">
        <v>1</v>
      </c>
      <c r="O494" s="826">
        <v>0.5</v>
      </c>
      <c r="P494" s="825"/>
      <c r="Q494" s="827">
        <v>0</v>
      </c>
      <c r="R494" s="822"/>
      <c r="S494" s="827">
        <v>0</v>
      </c>
      <c r="T494" s="826"/>
      <c r="U494" s="828">
        <v>0</v>
      </c>
    </row>
    <row r="495" spans="1:21" ht="14.45" customHeight="1" x14ac:dyDescent="0.2">
      <c r="A495" s="821">
        <v>50</v>
      </c>
      <c r="B495" s="822" t="s">
        <v>1684</v>
      </c>
      <c r="C495" s="822" t="s">
        <v>1690</v>
      </c>
      <c r="D495" s="823" t="s">
        <v>2577</v>
      </c>
      <c r="E495" s="824" t="s">
        <v>1695</v>
      </c>
      <c r="F495" s="822" t="s">
        <v>1685</v>
      </c>
      <c r="G495" s="822" t="s">
        <v>1930</v>
      </c>
      <c r="H495" s="822" t="s">
        <v>634</v>
      </c>
      <c r="I495" s="822" t="s">
        <v>1435</v>
      </c>
      <c r="J495" s="822" t="s">
        <v>772</v>
      </c>
      <c r="K495" s="822" t="s">
        <v>1436</v>
      </c>
      <c r="L495" s="825">
        <v>368.16</v>
      </c>
      <c r="M495" s="825">
        <v>736.32</v>
      </c>
      <c r="N495" s="822">
        <v>2</v>
      </c>
      <c r="O495" s="826">
        <v>0.5</v>
      </c>
      <c r="P495" s="825"/>
      <c r="Q495" s="827">
        <v>0</v>
      </c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50</v>
      </c>
      <c r="B496" s="822" t="s">
        <v>1684</v>
      </c>
      <c r="C496" s="822" t="s">
        <v>1690</v>
      </c>
      <c r="D496" s="823" t="s">
        <v>2577</v>
      </c>
      <c r="E496" s="824" t="s">
        <v>1695</v>
      </c>
      <c r="F496" s="822" t="s">
        <v>1685</v>
      </c>
      <c r="G496" s="822" t="s">
        <v>2231</v>
      </c>
      <c r="H496" s="822" t="s">
        <v>329</v>
      </c>
      <c r="I496" s="822" t="s">
        <v>2485</v>
      </c>
      <c r="J496" s="822" t="s">
        <v>2486</v>
      </c>
      <c r="K496" s="822" t="s">
        <v>2487</v>
      </c>
      <c r="L496" s="825">
        <v>97.76</v>
      </c>
      <c r="M496" s="825">
        <v>97.76</v>
      </c>
      <c r="N496" s="822">
        <v>1</v>
      </c>
      <c r="O496" s="826">
        <v>0.5</v>
      </c>
      <c r="P496" s="825"/>
      <c r="Q496" s="827">
        <v>0</v>
      </c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50</v>
      </c>
      <c r="B497" s="822" t="s">
        <v>1684</v>
      </c>
      <c r="C497" s="822" t="s">
        <v>1690</v>
      </c>
      <c r="D497" s="823" t="s">
        <v>2577</v>
      </c>
      <c r="E497" s="824" t="s">
        <v>1695</v>
      </c>
      <c r="F497" s="822" t="s">
        <v>1685</v>
      </c>
      <c r="G497" s="822" t="s">
        <v>1809</v>
      </c>
      <c r="H497" s="822" t="s">
        <v>634</v>
      </c>
      <c r="I497" s="822" t="s">
        <v>1810</v>
      </c>
      <c r="J497" s="822" t="s">
        <v>914</v>
      </c>
      <c r="K497" s="822" t="s">
        <v>678</v>
      </c>
      <c r="L497" s="825">
        <v>34.47</v>
      </c>
      <c r="M497" s="825">
        <v>68.94</v>
      </c>
      <c r="N497" s="822">
        <v>2</v>
      </c>
      <c r="O497" s="826">
        <v>2</v>
      </c>
      <c r="P497" s="825"/>
      <c r="Q497" s="827">
        <v>0</v>
      </c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50</v>
      </c>
      <c r="B498" s="822" t="s">
        <v>1684</v>
      </c>
      <c r="C498" s="822" t="s">
        <v>1690</v>
      </c>
      <c r="D498" s="823" t="s">
        <v>2577</v>
      </c>
      <c r="E498" s="824" t="s">
        <v>1695</v>
      </c>
      <c r="F498" s="822" t="s">
        <v>1685</v>
      </c>
      <c r="G498" s="822" t="s">
        <v>2488</v>
      </c>
      <c r="H498" s="822" t="s">
        <v>329</v>
      </c>
      <c r="I498" s="822" t="s">
        <v>2489</v>
      </c>
      <c r="J498" s="822" t="s">
        <v>2490</v>
      </c>
      <c r="K498" s="822" t="s">
        <v>2491</v>
      </c>
      <c r="L498" s="825">
        <v>79.099999999999994</v>
      </c>
      <c r="M498" s="825">
        <v>79.099999999999994</v>
      </c>
      <c r="N498" s="822">
        <v>1</v>
      </c>
      <c r="O498" s="826">
        <v>1</v>
      </c>
      <c r="P498" s="825">
        <v>79.099999999999994</v>
      </c>
      <c r="Q498" s="827">
        <v>1</v>
      </c>
      <c r="R498" s="822">
        <v>1</v>
      </c>
      <c r="S498" s="827">
        <v>1</v>
      </c>
      <c r="T498" s="826">
        <v>1</v>
      </c>
      <c r="U498" s="828">
        <v>1</v>
      </c>
    </row>
    <row r="499" spans="1:21" ht="14.45" customHeight="1" x14ac:dyDescent="0.2">
      <c r="A499" s="821">
        <v>50</v>
      </c>
      <c r="B499" s="822" t="s">
        <v>1684</v>
      </c>
      <c r="C499" s="822" t="s">
        <v>1690</v>
      </c>
      <c r="D499" s="823" t="s">
        <v>2577</v>
      </c>
      <c r="E499" s="824" t="s">
        <v>1695</v>
      </c>
      <c r="F499" s="822" t="s">
        <v>1685</v>
      </c>
      <c r="G499" s="822" t="s">
        <v>1819</v>
      </c>
      <c r="H499" s="822" t="s">
        <v>634</v>
      </c>
      <c r="I499" s="822" t="s">
        <v>1489</v>
      </c>
      <c r="J499" s="822" t="s">
        <v>1487</v>
      </c>
      <c r="K499" s="822" t="s">
        <v>1490</v>
      </c>
      <c r="L499" s="825">
        <v>34.47</v>
      </c>
      <c r="M499" s="825">
        <v>34.47</v>
      </c>
      <c r="N499" s="822">
        <v>1</v>
      </c>
      <c r="O499" s="826">
        <v>0.5</v>
      </c>
      <c r="P499" s="825"/>
      <c r="Q499" s="827">
        <v>0</v>
      </c>
      <c r="R499" s="822"/>
      <c r="S499" s="827">
        <v>0</v>
      </c>
      <c r="T499" s="826"/>
      <c r="U499" s="828">
        <v>0</v>
      </c>
    </row>
    <row r="500" spans="1:21" ht="14.45" customHeight="1" x14ac:dyDescent="0.2">
      <c r="A500" s="821">
        <v>50</v>
      </c>
      <c r="B500" s="822" t="s">
        <v>1684</v>
      </c>
      <c r="C500" s="822" t="s">
        <v>1690</v>
      </c>
      <c r="D500" s="823" t="s">
        <v>2577</v>
      </c>
      <c r="E500" s="824" t="s">
        <v>1695</v>
      </c>
      <c r="F500" s="822" t="s">
        <v>1685</v>
      </c>
      <c r="G500" s="822" t="s">
        <v>2008</v>
      </c>
      <c r="H500" s="822" t="s">
        <v>329</v>
      </c>
      <c r="I500" s="822" t="s">
        <v>2009</v>
      </c>
      <c r="J500" s="822" t="s">
        <v>971</v>
      </c>
      <c r="K500" s="822" t="s">
        <v>2010</v>
      </c>
      <c r="L500" s="825">
        <v>26.12</v>
      </c>
      <c r="M500" s="825">
        <v>26.12</v>
      </c>
      <c r="N500" s="822">
        <v>1</v>
      </c>
      <c r="O500" s="826">
        <v>0.5</v>
      </c>
      <c r="P500" s="825"/>
      <c r="Q500" s="827">
        <v>0</v>
      </c>
      <c r="R500" s="822"/>
      <c r="S500" s="827">
        <v>0</v>
      </c>
      <c r="T500" s="826"/>
      <c r="U500" s="828">
        <v>0</v>
      </c>
    </row>
    <row r="501" spans="1:21" ht="14.45" customHeight="1" x14ac:dyDescent="0.2">
      <c r="A501" s="821">
        <v>50</v>
      </c>
      <c r="B501" s="822" t="s">
        <v>1684</v>
      </c>
      <c r="C501" s="822" t="s">
        <v>1690</v>
      </c>
      <c r="D501" s="823" t="s">
        <v>2577</v>
      </c>
      <c r="E501" s="824" t="s">
        <v>1695</v>
      </c>
      <c r="F501" s="822" t="s">
        <v>1685</v>
      </c>
      <c r="G501" s="822" t="s">
        <v>1844</v>
      </c>
      <c r="H501" s="822" t="s">
        <v>329</v>
      </c>
      <c r="I501" s="822" t="s">
        <v>2492</v>
      </c>
      <c r="J501" s="822" t="s">
        <v>2289</v>
      </c>
      <c r="K501" s="822" t="s">
        <v>2493</v>
      </c>
      <c r="L501" s="825">
        <v>44.86</v>
      </c>
      <c r="M501" s="825">
        <v>44.86</v>
      </c>
      <c r="N501" s="822">
        <v>1</v>
      </c>
      <c r="O501" s="826">
        <v>0.5</v>
      </c>
      <c r="P501" s="825"/>
      <c r="Q501" s="827">
        <v>0</v>
      </c>
      <c r="R501" s="822"/>
      <c r="S501" s="827">
        <v>0</v>
      </c>
      <c r="T501" s="826"/>
      <c r="U501" s="828">
        <v>0</v>
      </c>
    </row>
    <row r="502" spans="1:21" ht="14.45" customHeight="1" x14ac:dyDescent="0.2">
      <c r="A502" s="821">
        <v>50</v>
      </c>
      <c r="B502" s="822" t="s">
        <v>1684</v>
      </c>
      <c r="C502" s="822" t="s">
        <v>1690</v>
      </c>
      <c r="D502" s="823" t="s">
        <v>2577</v>
      </c>
      <c r="E502" s="824" t="s">
        <v>1695</v>
      </c>
      <c r="F502" s="822" t="s">
        <v>1685</v>
      </c>
      <c r="G502" s="822" t="s">
        <v>2494</v>
      </c>
      <c r="H502" s="822" t="s">
        <v>329</v>
      </c>
      <c r="I502" s="822" t="s">
        <v>2495</v>
      </c>
      <c r="J502" s="822" t="s">
        <v>2496</v>
      </c>
      <c r="K502" s="822" t="s">
        <v>2497</v>
      </c>
      <c r="L502" s="825">
        <v>372.89</v>
      </c>
      <c r="M502" s="825">
        <v>372.89</v>
      </c>
      <c r="N502" s="822">
        <v>1</v>
      </c>
      <c r="O502" s="826">
        <v>0.5</v>
      </c>
      <c r="P502" s="825"/>
      <c r="Q502" s="827">
        <v>0</v>
      </c>
      <c r="R502" s="822"/>
      <c r="S502" s="827">
        <v>0</v>
      </c>
      <c r="T502" s="826"/>
      <c r="U502" s="828">
        <v>0</v>
      </c>
    </row>
    <row r="503" spans="1:21" ht="14.45" customHeight="1" x14ac:dyDescent="0.2">
      <c r="A503" s="821">
        <v>50</v>
      </c>
      <c r="B503" s="822" t="s">
        <v>1684</v>
      </c>
      <c r="C503" s="822" t="s">
        <v>1690</v>
      </c>
      <c r="D503" s="823" t="s">
        <v>2577</v>
      </c>
      <c r="E503" s="824" t="s">
        <v>1695</v>
      </c>
      <c r="F503" s="822" t="s">
        <v>1685</v>
      </c>
      <c r="G503" s="822" t="s">
        <v>1940</v>
      </c>
      <c r="H503" s="822" t="s">
        <v>329</v>
      </c>
      <c r="I503" s="822" t="s">
        <v>2498</v>
      </c>
      <c r="J503" s="822" t="s">
        <v>1945</v>
      </c>
      <c r="K503" s="822" t="s">
        <v>2057</v>
      </c>
      <c r="L503" s="825">
        <v>184.74</v>
      </c>
      <c r="M503" s="825">
        <v>184.74</v>
      </c>
      <c r="N503" s="822">
        <v>1</v>
      </c>
      <c r="O503" s="826">
        <v>0.5</v>
      </c>
      <c r="P503" s="825"/>
      <c r="Q503" s="827">
        <v>0</v>
      </c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50</v>
      </c>
      <c r="B504" s="822" t="s">
        <v>1684</v>
      </c>
      <c r="C504" s="822" t="s">
        <v>1690</v>
      </c>
      <c r="D504" s="823" t="s">
        <v>2577</v>
      </c>
      <c r="E504" s="824" t="s">
        <v>1695</v>
      </c>
      <c r="F504" s="822" t="s">
        <v>1685</v>
      </c>
      <c r="G504" s="822" t="s">
        <v>2342</v>
      </c>
      <c r="H504" s="822" t="s">
        <v>634</v>
      </c>
      <c r="I504" s="822" t="s">
        <v>1421</v>
      </c>
      <c r="J504" s="822" t="s">
        <v>846</v>
      </c>
      <c r="K504" s="822" t="s">
        <v>847</v>
      </c>
      <c r="L504" s="825">
        <v>165.63</v>
      </c>
      <c r="M504" s="825">
        <v>165.63</v>
      </c>
      <c r="N504" s="822">
        <v>1</v>
      </c>
      <c r="O504" s="826">
        <v>0.5</v>
      </c>
      <c r="P504" s="825"/>
      <c r="Q504" s="827">
        <v>0</v>
      </c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50</v>
      </c>
      <c r="B505" s="822" t="s">
        <v>1684</v>
      </c>
      <c r="C505" s="822" t="s">
        <v>1690</v>
      </c>
      <c r="D505" s="823" t="s">
        <v>2577</v>
      </c>
      <c r="E505" s="824" t="s">
        <v>1695</v>
      </c>
      <c r="F505" s="822" t="s">
        <v>1685</v>
      </c>
      <c r="G505" s="822" t="s">
        <v>1889</v>
      </c>
      <c r="H505" s="822" t="s">
        <v>634</v>
      </c>
      <c r="I505" s="822" t="s">
        <v>1890</v>
      </c>
      <c r="J505" s="822" t="s">
        <v>1891</v>
      </c>
      <c r="K505" s="822" t="s">
        <v>1892</v>
      </c>
      <c r="L505" s="825">
        <v>255</v>
      </c>
      <c r="M505" s="825">
        <v>255</v>
      </c>
      <c r="N505" s="822">
        <v>1</v>
      </c>
      <c r="O505" s="826">
        <v>0.5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50</v>
      </c>
      <c r="B506" s="822" t="s">
        <v>1684</v>
      </c>
      <c r="C506" s="822" t="s">
        <v>1690</v>
      </c>
      <c r="D506" s="823" t="s">
        <v>2577</v>
      </c>
      <c r="E506" s="824" t="s">
        <v>1696</v>
      </c>
      <c r="F506" s="822" t="s">
        <v>1685</v>
      </c>
      <c r="G506" s="822" t="s">
        <v>1711</v>
      </c>
      <c r="H506" s="822" t="s">
        <v>329</v>
      </c>
      <c r="I506" s="822" t="s">
        <v>1712</v>
      </c>
      <c r="J506" s="822" t="s">
        <v>642</v>
      </c>
      <c r="K506" s="822" t="s">
        <v>1713</v>
      </c>
      <c r="L506" s="825">
        <v>0</v>
      </c>
      <c r="M506" s="825">
        <v>0</v>
      </c>
      <c r="N506" s="822">
        <v>1</v>
      </c>
      <c r="O506" s="826">
        <v>0.5</v>
      </c>
      <c r="P506" s="825"/>
      <c r="Q506" s="827"/>
      <c r="R506" s="822"/>
      <c r="S506" s="827">
        <v>0</v>
      </c>
      <c r="T506" s="826"/>
      <c r="U506" s="828">
        <v>0</v>
      </c>
    </row>
    <row r="507" spans="1:21" ht="14.45" customHeight="1" x14ac:dyDescent="0.2">
      <c r="A507" s="821">
        <v>50</v>
      </c>
      <c r="B507" s="822" t="s">
        <v>1684</v>
      </c>
      <c r="C507" s="822" t="s">
        <v>1690</v>
      </c>
      <c r="D507" s="823" t="s">
        <v>2577</v>
      </c>
      <c r="E507" s="824" t="s">
        <v>1696</v>
      </c>
      <c r="F507" s="822" t="s">
        <v>1685</v>
      </c>
      <c r="G507" s="822" t="s">
        <v>2089</v>
      </c>
      <c r="H507" s="822" t="s">
        <v>329</v>
      </c>
      <c r="I507" s="822" t="s">
        <v>2090</v>
      </c>
      <c r="J507" s="822" t="s">
        <v>2091</v>
      </c>
      <c r="K507" s="822" t="s">
        <v>2092</v>
      </c>
      <c r="L507" s="825">
        <v>97.96</v>
      </c>
      <c r="M507" s="825">
        <v>97.96</v>
      </c>
      <c r="N507" s="822">
        <v>1</v>
      </c>
      <c r="O507" s="826">
        <v>1</v>
      </c>
      <c r="P507" s="825">
        <v>97.96</v>
      </c>
      <c r="Q507" s="827">
        <v>1</v>
      </c>
      <c r="R507" s="822">
        <v>1</v>
      </c>
      <c r="S507" s="827">
        <v>1</v>
      </c>
      <c r="T507" s="826">
        <v>1</v>
      </c>
      <c r="U507" s="828">
        <v>1</v>
      </c>
    </row>
    <row r="508" spans="1:21" ht="14.45" customHeight="1" x14ac:dyDescent="0.2">
      <c r="A508" s="821">
        <v>50</v>
      </c>
      <c r="B508" s="822" t="s">
        <v>1684</v>
      </c>
      <c r="C508" s="822" t="s">
        <v>1690</v>
      </c>
      <c r="D508" s="823" t="s">
        <v>2577</v>
      </c>
      <c r="E508" s="824" t="s">
        <v>1696</v>
      </c>
      <c r="F508" s="822" t="s">
        <v>1685</v>
      </c>
      <c r="G508" s="822" t="s">
        <v>2499</v>
      </c>
      <c r="H508" s="822" t="s">
        <v>329</v>
      </c>
      <c r="I508" s="822" t="s">
        <v>2500</v>
      </c>
      <c r="J508" s="822" t="s">
        <v>2501</v>
      </c>
      <c r="K508" s="822" t="s">
        <v>2502</v>
      </c>
      <c r="L508" s="825">
        <v>1392.47</v>
      </c>
      <c r="M508" s="825">
        <v>1392.47</v>
      </c>
      <c r="N508" s="822">
        <v>1</v>
      </c>
      <c r="O508" s="826">
        <v>1</v>
      </c>
      <c r="P508" s="825"/>
      <c r="Q508" s="827">
        <v>0</v>
      </c>
      <c r="R508" s="822"/>
      <c r="S508" s="827">
        <v>0</v>
      </c>
      <c r="T508" s="826"/>
      <c r="U508" s="828">
        <v>0</v>
      </c>
    </row>
    <row r="509" spans="1:21" ht="14.45" customHeight="1" x14ac:dyDescent="0.2">
      <c r="A509" s="821">
        <v>50</v>
      </c>
      <c r="B509" s="822" t="s">
        <v>1684</v>
      </c>
      <c r="C509" s="822" t="s">
        <v>1690</v>
      </c>
      <c r="D509" s="823" t="s">
        <v>2577</v>
      </c>
      <c r="E509" s="824" t="s">
        <v>1696</v>
      </c>
      <c r="F509" s="822" t="s">
        <v>1685</v>
      </c>
      <c r="G509" s="822" t="s">
        <v>2399</v>
      </c>
      <c r="H509" s="822" t="s">
        <v>329</v>
      </c>
      <c r="I509" s="822" t="s">
        <v>2400</v>
      </c>
      <c r="J509" s="822" t="s">
        <v>2401</v>
      </c>
      <c r="K509" s="822" t="s">
        <v>982</v>
      </c>
      <c r="L509" s="825">
        <v>78.48</v>
      </c>
      <c r="M509" s="825">
        <v>78.48</v>
      </c>
      <c r="N509" s="822">
        <v>1</v>
      </c>
      <c r="O509" s="826">
        <v>0.5</v>
      </c>
      <c r="P509" s="825"/>
      <c r="Q509" s="827">
        <v>0</v>
      </c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50</v>
      </c>
      <c r="B510" s="822" t="s">
        <v>1684</v>
      </c>
      <c r="C510" s="822" t="s">
        <v>1690</v>
      </c>
      <c r="D510" s="823" t="s">
        <v>2577</v>
      </c>
      <c r="E510" s="824" t="s">
        <v>1696</v>
      </c>
      <c r="F510" s="822" t="s">
        <v>1685</v>
      </c>
      <c r="G510" s="822" t="s">
        <v>1925</v>
      </c>
      <c r="H510" s="822" t="s">
        <v>634</v>
      </c>
      <c r="I510" s="822" t="s">
        <v>1980</v>
      </c>
      <c r="J510" s="822" t="s">
        <v>1563</v>
      </c>
      <c r="K510" s="822" t="s">
        <v>1981</v>
      </c>
      <c r="L510" s="825">
        <v>93.43</v>
      </c>
      <c r="M510" s="825">
        <v>93.43</v>
      </c>
      <c r="N510" s="822">
        <v>1</v>
      </c>
      <c r="O510" s="826">
        <v>0.5</v>
      </c>
      <c r="P510" s="825"/>
      <c r="Q510" s="827">
        <v>0</v>
      </c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50</v>
      </c>
      <c r="B511" s="822" t="s">
        <v>1684</v>
      </c>
      <c r="C511" s="822" t="s">
        <v>1690</v>
      </c>
      <c r="D511" s="823" t="s">
        <v>2577</v>
      </c>
      <c r="E511" s="824" t="s">
        <v>1696</v>
      </c>
      <c r="F511" s="822" t="s">
        <v>1685</v>
      </c>
      <c r="G511" s="822" t="s">
        <v>2503</v>
      </c>
      <c r="H511" s="822" t="s">
        <v>329</v>
      </c>
      <c r="I511" s="822" t="s">
        <v>2504</v>
      </c>
      <c r="J511" s="822" t="s">
        <v>700</v>
      </c>
      <c r="K511" s="822" t="s">
        <v>2505</v>
      </c>
      <c r="L511" s="825">
        <v>577.88</v>
      </c>
      <c r="M511" s="825">
        <v>577.88</v>
      </c>
      <c r="N511" s="822">
        <v>1</v>
      </c>
      <c r="O511" s="826">
        <v>1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50</v>
      </c>
      <c r="B512" s="822" t="s">
        <v>1684</v>
      </c>
      <c r="C512" s="822" t="s">
        <v>1690</v>
      </c>
      <c r="D512" s="823" t="s">
        <v>2577</v>
      </c>
      <c r="E512" s="824" t="s">
        <v>1696</v>
      </c>
      <c r="F512" s="822" t="s">
        <v>1685</v>
      </c>
      <c r="G512" s="822" t="s">
        <v>2506</v>
      </c>
      <c r="H512" s="822" t="s">
        <v>329</v>
      </c>
      <c r="I512" s="822" t="s">
        <v>2507</v>
      </c>
      <c r="J512" s="822" t="s">
        <v>2508</v>
      </c>
      <c r="K512" s="822" t="s">
        <v>2509</v>
      </c>
      <c r="L512" s="825">
        <v>32.76</v>
      </c>
      <c r="M512" s="825">
        <v>32.76</v>
      </c>
      <c r="N512" s="822">
        <v>1</v>
      </c>
      <c r="O512" s="826">
        <v>1</v>
      </c>
      <c r="P512" s="825"/>
      <c r="Q512" s="827">
        <v>0</v>
      </c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50</v>
      </c>
      <c r="B513" s="822" t="s">
        <v>1684</v>
      </c>
      <c r="C513" s="822" t="s">
        <v>1690</v>
      </c>
      <c r="D513" s="823" t="s">
        <v>2577</v>
      </c>
      <c r="E513" s="824" t="s">
        <v>1696</v>
      </c>
      <c r="F513" s="822" t="s">
        <v>1685</v>
      </c>
      <c r="G513" s="822" t="s">
        <v>1933</v>
      </c>
      <c r="H513" s="822" t="s">
        <v>329</v>
      </c>
      <c r="I513" s="822" t="s">
        <v>1934</v>
      </c>
      <c r="J513" s="822" t="s">
        <v>811</v>
      </c>
      <c r="K513" s="822" t="s">
        <v>812</v>
      </c>
      <c r="L513" s="825">
        <v>0</v>
      </c>
      <c r="M513" s="825">
        <v>0</v>
      </c>
      <c r="N513" s="822">
        <v>1</v>
      </c>
      <c r="O513" s="826">
        <v>0.5</v>
      </c>
      <c r="P513" s="825"/>
      <c r="Q513" s="827"/>
      <c r="R513" s="822"/>
      <c r="S513" s="827">
        <v>0</v>
      </c>
      <c r="T513" s="826"/>
      <c r="U513" s="828">
        <v>0</v>
      </c>
    </row>
    <row r="514" spans="1:21" ht="14.45" customHeight="1" x14ac:dyDescent="0.2">
      <c r="A514" s="821">
        <v>50</v>
      </c>
      <c r="B514" s="822" t="s">
        <v>1684</v>
      </c>
      <c r="C514" s="822" t="s">
        <v>1690</v>
      </c>
      <c r="D514" s="823" t="s">
        <v>2577</v>
      </c>
      <c r="E514" s="824" t="s">
        <v>1696</v>
      </c>
      <c r="F514" s="822" t="s">
        <v>1685</v>
      </c>
      <c r="G514" s="822" t="s">
        <v>1714</v>
      </c>
      <c r="H514" s="822" t="s">
        <v>329</v>
      </c>
      <c r="I514" s="822" t="s">
        <v>1715</v>
      </c>
      <c r="J514" s="822" t="s">
        <v>702</v>
      </c>
      <c r="K514" s="822" t="s">
        <v>1716</v>
      </c>
      <c r="L514" s="825">
        <v>27.37</v>
      </c>
      <c r="M514" s="825">
        <v>27.37</v>
      </c>
      <c r="N514" s="822">
        <v>1</v>
      </c>
      <c r="O514" s="826">
        <v>0.5</v>
      </c>
      <c r="P514" s="825"/>
      <c r="Q514" s="827">
        <v>0</v>
      </c>
      <c r="R514" s="822"/>
      <c r="S514" s="827">
        <v>0</v>
      </c>
      <c r="T514" s="826"/>
      <c r="U514" s="828">
        <v>0</v>
      </c>
    </row>
    <row r="515" spans="1:21" ht="14.45" customHeight="1" x14ac:dyDescent="0.2">
      <c r="A515" s="821">
        <v>50</v>
      </c>
      <c r="B515" s="822" t="s">
        <v>1684</v>
      </c>
      <c r="C515" s="822" t="s">
        <v>1690</v>
      </c>
      <c r="D515" s="823" t="s">
        <v>2577</v>
      </c>
      <c r="E515" s="824" t="s">
        <v>1696</v>
      </c>
      <c r="F515" s="822" t="s">
        <v>1685</v>
      </c>
      <c r="G515" s="822" t="s">
        <v>1825</v>
      </c>
      <c r="H515" s="822" t="s">
        <v>329</v>
      </c>
      <c r="I515" s="822" t="s">
        <v>1826</v>
      </c>
      <c r="J515" s="822" t="s">
        <v>1827</v>
      </c>
      <c r="K515" s="822" t="s">
        <v>1828</v>
      </c>
      <c r="L515" s="825">
        <v>4472.93</v>
      </c>
      <c r="M515" s="825">
        <v>4472.93</v>
      </c>
      <c r="N515" s="822">
        <v>1</v>
      </c>
      <c r="O515" s="826">
        <v>1</v>
      </c>
      <c r="P515" s="825"/>
      <c r="Q515" s="827">
        <v>0</v>
      </c>
      <c r="R515" s="822"/>
      <c r="S515" s="827">
        <v>0</v>
      </c>
      <c r="T515" s="826"/>
      <c r="U515" s="828">
        <v>0</v>
      </c>
    </row>
    <row r="516" spans="1:21" ht="14.45" customHeight="1" x14ac:dyDescent="0.2">
      <c r="A516" s="821">
        <v>50</v>
      </c>
      <c r="B516" s="822" t="s">
        <v>1684</v>
      </c>
      <c r="C516" s="822" t="s">
        <v>1690</v>
      </c>
      <c r="D516" s="823" t="s">
        <v>2577</v>
      </c>
      <c r="E516" s="824" t="s">
        <v>1696</v>
      </c>
      <c r="F516" s="822" t="s">
        <v>1685</v>
      </c>
      <c r="G516" s="822" t="s">
        <v>1825</v>
      </c>
      <c r="H516" s="822" t="s">
        <v>329</v>
      </c>
      <c r="I516" s="822" t="s">
        <v>2510</v>
      </c>
      <c r="J516" s="822" t="s">
        <v>1827</v>
      </c>
      <c r="K516" s="822" t="s">
        <v>2511</v>
      </c>
      <c r="L516" s="825">
        <v>958.49</v>
      </c>
      <c r="M516" s="825">
        <v>958.49</v>
      </c>
      <c r="N516" s="822">
        <v>1</v>
      </c>
      <c r="O516" s="826">
        <v>1</v>
      </c>
      <c r="P516" s="825"/>
      <c r="Q516" s="827">
        <v>0</v>
      </c>
      <c r="R516" s="822"/>
      <c r="S516" s="827">
        <v>0</v>
      </c>
      <c r="T516" s="826"/>
      <c r="U516" s="828">
        <v>0</v>
      </c>
    </row>
    <row r="517" spans="1:21" ht="14.45" customHeight="1" x14ac:dyDescent="0.2">
      <c r="A517" s="821">
        <v>50</v>
      </c>
      <c r="B517" s="822" t="s">
        <v>1684</v>
      </c>
      <c r="C517" s="822" t="s">
        <v>1690</v>
      </c>
      <c r="D517" s="823" t="s">
        <v>2577</v>
      </c>
      <c r="E517" s="824" t="s">
        <v>1696</v>
      </c>
      <c r="F517" s="822" t="s">
        <v>1685</v>
      </c>
      <c r="G517" s="822" t="s">
        <v>2003</v>
      </c>
      <c r="H517" s="822" t="s">
        <v>329</v>
      </c>
      <c r="I517" s="822" t="s">
        <v>2006</v>
      </c>
      <c r="J517" s="822" t="s">
        <v>934</v>
      </c>
      <c r="K517" s="822" t="s">
        <v>2007</v>
      </c>
      <c r="L517" s="825">
        <v>64.349999999999994</v>
      </c>
      <c r="M517" s="825">
        <v>128.69999999999999</v>
      </c>
      <c r="N517" s="822">
        <v>2</v>
      </c>
      <c r="O517" s="826">
        <v>0.5</v>
      </c>
      <c r="P517" s="825"/>
      <c r="Q517" s="827">
        <v>0</v>
      </c>
      <c r="R517" s="822"/>
      <c r="S517" s="827">
        <v>0</v>
      </c>
      <c r="T517" s="826"/>
      <c r="U517" s="828">
        <v>0</v>
      </c>
    </row>
    <row r="518" spans="1:21" ht="14.45" customHeight="1" x14ac:dyDescent="0.2">
      <c r="A518" s="821">
        <v>50</v>
      </c>
      <c r="B518" s="822" t="s">
        <v>1684</v>
      </c>
      <c r="C518" s="822" t="s">
        <v>1690</v>
      </c>
      <c r="D518" s="823" t="s">
        <v>2577</v>
      </c>
      <c r="E518" s="824" t="s">
        <v>1696</v>
      </c>
      <c r="F518" s="822" t="s">
        <v>1685</v>
      </c>
      <c r="G518" s="822" t="s">
        <v>1840</v>
      </c>
      <c r="H518" s="822" t="s">
        <v>329</v>
      </c>
      <c r="I518" s="822" t="s">
        <v>2512</v>
      </c>
      <c r="J518" s="822" t="s">
        <v>1021</v>
      </c>
      <c r="K518" s="822" t="s">
        <v>2513</v>
      </c>
      <c r="L518" s="825">
        <v>42.54</v>
      </c>
      <c r="M518" s="825">
        <v>85.08</v>
      </c>
      <c r="N518" s="822">
        <v>2</v>
      </c>
      <c r="O518" s="826">
        <v>1</v>
      </c>
      <c r="P518" s="825">
        <v>85.08</v>
      </c>
      <c r="Q518" s="827">
        <v>1</v>
      </c>
      <c r="R518" s="822">
        <v>2</v>
      </c>
      <c r="S518" s="827">
        <v>1</v>
      </c>
      <c r="T518" s="826">
        <v>1</v>
      </c>
      <c r="U518" s="828">
        <v>1</v>
      </c>
    </row>
    <row r="519" spans="1:21" ht="14.45" customHeight="1" x14ac:dyDescent="0.2">
      <c r="A519" s="821">
        <v>50</v>
      </c>
      <c r="B519" s="822" t="s">
        <v>1684</v>
      </c>
      <c r="C519" s="822" t="s">
        <v>1690</v>
      </c>
      <c r="D519" s="823" t="s">
        <v>2577</v>
      </c>
      <c r="E519" s="824" t="s">
        <v>1696</v>
      </c>
      <c r="F519" s="822" t="s">
        <v>1685</v>
      </c>
      <c r="G519" s="822" t="s">
        <v>1877</v>
      </c>
      <c r="H519" s="822" t="s">
        <v>634</v>
      </c>
      <c r="I519" s="822" t="s">
        <v>2325</v>
      </c>
      <c r="J519" s="822" t="s">
        <v>1879</v>
      </c>
      <c r="K519" s="822" t="s">
        <v>2326</v>
      </c>
      <c r="L519" s="825">
        <v>1906.97</v>
      </c>
      <c r="M519" s="825">
        <v>5720.91</v>
      </c>
      <c r="N519" s="822">
        <v>3</v>
      </c>
      <c r="O519" s="826">
        <v>1</v>
      </c>
      <c r="P519" s="825">
        <v>5720.91</v>
      </c>
      <c r="Q519" s="827">
        <v>1</v>
      </c>
      <c r="R519" s="822">
        <v>3</v>
      </c>
      <c r="S519" s="827">
        <v>1</v>
      </c>
      <c r="T519" s="826">
        <v>1</v>
      </c>
      <c r="U519" s="828">
        <v>1</v>
      </c>
    </row>
    <row r="520" spans="1:21" ht="14.45" customHeight="1" x14ac:dyDescent="0.2">
      <c r="A520" s="821">
        <v>50</v>
      </c>
      <c r="B520" s="822" t="s">
        <v>1684</v>
      </c>
      <c r="C520" s="822" t="s">
        <v>1690</v>
      </c>
      <c r="D520" s="823" t="s">
        <v>2577</v>
      </c>
      <c r="E520" s="824" t="s">
        <v>1696</v>
      </c>
      <c r="F520" s="822" t="s">
        <v>1685</v>
      </c>
      <c r="G520" s="822" t="s">
        <v>1947</v>
      </c>
      <c r="H520" s="822" t="s">
        <v>634</v>
      </c>
      <c r="I520" s="822" t="s">
        <v>1948</v>
      </c>
      <c r="J520" s="822" t="s">
        <v>991</v>
      </c>
      <c r="K520" s="822" t="s">
        <v>1949</v>
      </c>
      <c r="L520" s="825">
        <v>154.36000000000001</v>
      </c>
      <c r="M520" s="825">
        <v>154.36000000000001</v>
      </c>
      <c r="N520" s="822">
        <v>1</v>
      </c>
      <c r="O520" s="826">
        <v>1</v>
      </c>
      <c r="P520" s="825"/>
      <c r="Q520" s="827">
        <v>0</v>
      </c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50</v>
      </c>
      <c r="B521" s="822" t="s">
        <v>1684</v>
      </c>
      <c r="C521" s="822" t="s">
        <v>1690</v>
      </c>
      <c r="D521" s="823" t="s">
        <v>2577</v>
      </c>
      <c r="E521" s="824" t="s">
        <v>1700</v>
      </c>
      <c r="F521" s="822" t="s">
        <v>1685</v>
      </c>
      <c r="G521" s="822" t="s">
        <v>1950</v>
      </c>
      <c r="H521" s="822" t="s">
        <v>634</v>
      </c>
      <c r="I521" s="822" t="s">
        <v>1951</v>
      </c>
      <c r="J521" s="822" t="s">
        <v>877</v>
      </c>
      <c r="K521" s="822" t="s">
        <v>1952</v>
      </c>
      <c r="L521" s="825">
        <v>0</v>
      </c>
      <c r="M521" s="825">
        <v>0</v>
      </c>
      <c r="N521" s="822">
        <v>1</v>
      </c>
      <c r="O521" s="826">
        <v>0.5</v>
      </c>
      <c r="P521" s="825"/>
      <c r="Q521" s="827"/>
      <c r="R521" s="822"/>
      <c r="S521" s="827">
        <v>0</v>
      </c>
      <c r="T521" s="826"/>
      <c r="U521" s="828">
        <v>0</v>
      </c>
    </row>
    <row r="522" spans="1:21" ht="14.45" customHeight="1" x14ac:dyDescent="0.2">
      <c r="A522" s="821">
        <v>50</v>
      </c>
      <c r="B522" s="822" t="s">
        <v>1684</v>
      </c>
      <c r="C522" s="822" t="s">
        <v>1690</v>
      </c>
      <c r="D522" s="823" t="s">
        <v>2577</v>
      </c>
      <c r="E522" s="824" t="s">
        <v>1700</v>
      </c>
      <c r="F522" s="822" t="s">
        <v>1685</v>
      </c>
      <c r="G522" s="822" t="s">
        <v>1721</v>
      </c>
      <c r="H522" s="822" t="s">
        <v>634</v>
      </c>
      <c r="I522" s="822" t="s">
        <v>2514</v>
      </c>
      <c r="J522" s="822" t="s">
        <v>1723</v>
      </c>
      <c r="K522" s="822" t="s">
        <v>1997</v>
      </c>
      <c r="L522" s="825">
        <v>21.76</v>
      </c>
      <c r="M522" s="825">
        <v>43.52</v>
      </c>
      <c r="N522" s="822">
        <v>2</v>
      </c>
      <c r="O522" s="826">
        <v>1</v>
      </c>
      <c r="P522" s="825">
        <v>21.76</v>
      </c>
      <c r="Q522" s="827">
        <v>0.5</v>
      </c>
      <c r="R522" s="822">
        <v>1</v>
      </c>
      <c r="S522" s="827">
        <v>0.5</v>
      </c>
      <c r="T522" s="826">
        <v>0.5</v>
      </c>
      <c r="U522" s="828">
        <v>0.5</v>
      </c>
    </row>
    <row r="523" spans="1:21" ht="14.45" customHeight="1" x14ac:dyDescent="0.2">
      <c r="A523" s="821">
        <v>50</v>
      </c>
      <c r="B523" s="822" t="s">
        <v>1684</v>
      </c>
      <c r="C523" s="822" t="s">
        <v>1690</v>
      </c>
      <c r="D523" s="823" t="s">
        <v>2577</v>
      </c>
      <c r="E523" s="824" t="s">
        <v>1700</v>
      </c>
      <c r="F523" s="822" t="s">
        <v>1685</v>
      </c>
      <c r="G523" s="822" t="s">
        <v>1725</v>
      </c>
      <c r="H523" s="822" t="s">
        <v>634</v>
      </c>
      <c r="I523" s="822" t="s">
        <v>1535</v>
      </c>
      <c r="J523" s="822" t="s">
        <v>1536</v>
      </c>
      <c r="K523" s="822" t="s">
        <v>1537</v>
      </c>
      <c r="L523" s="825">
        <v>11.71</v>
      </c>
      <c r="M523" s="825">
        <v>11.71</v>
      </c>
      <c r="N523" s="822">
        <v>1</v>
      </c>
      <c r="O523" s="826">
        <v>1</v>
      </c>
      <c r="P523" s="825"/>
      <c r="Q523" s="827">
        <v>0</v>
      </c>
      <c r="R523" s="822"/>
      <c r="S523" s="827">
        <v>0</v>
      </c>
      <c r="T523" s="826"/>
      <c r="U523" s="828">
        <v>0</v>
      </c>
    </row>
    <row r="524" spans="1:21" ht="14.45" customHeight="1" x14ac:dyDescent="0.2">
      <c r="A524" s="821">
        <v>50</v>
      </c>
      <c r="B524" s="822" t="s">
        <v>1684</v>
      </c>
      <c r="C524" s="822" t="s">
        <v>1690</v>
      </c>
      <c r="D524" s="823" t="s">
        <v>2577</v>
      </c>
      <c r="E524" s="824" t="s">
        <v>1700</v>
      </c>
      <c r="F524" s="822" t="s">
        <v>1685</v>
      </c>
      <c r="G524" s="822" t="s">
        <v>1728</v>
      </c>
      <c r="H524" s="822" t="s">
        <v>634</v>
      </c>
      <c r="I524" s="822" t="s">
        <v>1565</v>
      </c>
      <c r="J524" s="822" t="s">
        <v>710</v>
      </c>
      <c r="K524" s="822" t="s">
        <v>1566</v>
      </c>
      <c r="L524" s="825">
        <v>80.010000000000005</v>
      </c>
      <c r="M524" s="825">
        <v>320.04000000000002</v>
      </c>
      <c r="N524" s="822">
        <v>4</v>
      </c>
      <c r="O524" s="826">
        <v>2.5</v>
      </c>
      <c r="P524" s="825">
        <v>80.010000000000005</v>
      </c>
      <c r="Q524" s="827">
        <v>0.25</v>
      </c>
      <c r="R524" s="822">
        <v>1</v>
      </c>
      <c r="S524" s="827">
        <v>0.25</v>
      </c>
      <c r="T524" s="826">
        <v>1</v>
      </c>
      <c r="U524" s="828">
        <v>0.4</v>
      </c>
    </row>
    <row r="525" spans="1:21" ht="14.45" customHeight="1" x14ac:dyDescent="0.2">
      <c r="A525" s="821">
        <v>50</v>
      </c>
      <c r="B525" s="822" t="s">
        <v>1684</v>
      </c>
      <c r="C525" s="822" t="s">
        <v>1690</v>
      </c>
      <c r="D525" s="823" t="s">
        <v>2577</v>
      </c>
      <c r="E525" s="824" t="s">
        <v>1700</v>
      </c>
      <c r="F525" s="822" t="s">
        <v>1685</v>
      </c>
      <c r="G525" s="822" t="s">
        <v>2054</v>
      </c>
      <c r="H525" s="822" t="s">
        <v>634</v>
      </c>
      <c r="I525" s="822" t="s">
        <v>2515</v>
      </c>
      <c r="J525" s="822" t="s">
        <v>1475</v>
      </c>
      <c r="K525" s="822" t="s">
        <v>1490</v>
      </c>
      <c r="L525" s="825">
        <v>31.09</v>
      </c>
      <c r="M525" s="825">
        <v>31.09</v>
      </c>
      <c r="N525" s="822">
        <v>1</v>
      </c>
      <c r="O525" s="826">
        <v>0.5</v>
      </c>
      <c r="P525" s="825">
        <v>31.09</v>
      </c>
      <c r="Q525" s="827">
        <v>1</v>
      </c>
      <c r="R525" s="822">
        <v>1</v>
      </c>
      <c r="S525" s="827">
        <v>1</v>
      </c>
      <c r="T525" s="826">
        <v>0.5</v>
      </c>
      <c r="U525" s="828">
        <v>1</v>
      </c>
    </row>
    <row r="526" spans="1:21" ht="14.45" customHeight="1" x14ac:dyDescent="0.2">
      <c r="A526" s="821">
        <v>50</v>
      </c>
      <c r="B526" s="822" t="s">
        <v>1684</v>
      </c>
      <c r="C526" s="822" t="s">
        <v>1690</v>
      </c>
      <c r="D526" s="823" t="s">
        <v>2577</v>
      </c>
      <c r="E526" s="824" t="s">
        <v>1700</v>
      </c>
      <c r="F526" s="822" t="s">
        <v>1685</v>
      </c>
      <c r="G526" s="822" t="s">
        <v>1729</v>
      </c>
      <c r="H526" s="822" t="s">
        <v>634</v>
      </c>
      <c r="I526" s="822" t="s">
        <v>1579</v>
      </c>
      <c r="J526" s="822" t="s">
        <v>1580</v>
      </c>
      <c r="K526" s="822" t="s">
        <v>1581</v>
      </c>
      <c r="L526" s="825">
        <v>130.51</v>
      </c>
      <c r="M526" s="825">
        <v>783.06</v>
      </c>
      <c r="N526" s="822">
        <v>6</v>
      </c>
      <c r="O526" s="826">
        <v>4</v>
      </c>
      <c r="P526" s="825">
        <v>130.51</v>
      </c>
      <c r="Q526" s="827">
        <v>0.16666666666666666</v>
      </c>
      <c r="R526" s="822">
        <v>1</v>
      </c>
      <c r="S526" s="827">
        <v>0.16666666666666666</v>
      </c>
      <c r="T526" s="826">
        <v>1</v>
      </c>
      <c r="U526" s="828">
        <v>0.25</v>
      </c>
    </row>
    <row r="527" spans="1:21" ht="14.45" customHeight="1" x14ac:dyDescent="0.2">
      <c r="A527" s="821">
        <v>50</v>
      </c>
      <c r="B527" s="822" t="s">
        <v>1684</v>
      </c>
      <c r="C527" s="822" t="s">
        <v>1690</v>
      </c>
      <c r="D527" s="823" t="s">
        <v>2577</v>
      </c>
      <c r="E527" s="824" t="s">
        <v>1700</v>
      </c>
      <c r="F527" s="822" t="s">
        <v>1685</v>
      </c>
      <c r="G527" s="822" t="s">
        <v>1729</v>
      </c>
      <c r="H527" s="822" t="s">
        <v>329</v>
      </c>
      <c r="I527" s="822" t="s">
        <v>2516</v>
      </c>
      <c r="J527" s="822" t="s">
        <v>1580</v>
      </c>
      <c r="K527" s="822" t="s">
        <v>1835</v>
      </c>
      <c r="L527" s="825">
        <v>84.83</v>
      </c>
      <c r="M527" s="825">
        <v>84.83</v>
      </c>
      <c r="N527" s="822">
        <v>1</v>
      </c>
      <c r="O527" s="826">
        <v>0.5</v>
      </c>
      <c r="P527" s="825"/>
      <c r="Q527" s="827">
        <v>0</v>
      </c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50</v>
      </c>
      <c r="B528" s="822" t="s">
        <v>1684</v>
      </c>
      <c r="C528" s="822" t="s">
        <v>1690</v>
      </c>
      <c r="D528" s="823" t="s">
        <v>2577</v>
      </c>
      <c r="E528" s="824" t="s">
        <v>1700</v>
      </c>
      <c r="F528" s="822" t="s">
        <v>1685</v>
      </c>
      <c r="G528" s="822" t="s">
        <v>1729</v>
      </c>
      <c r="H528" s="822" t="s">
        <v>329</v>
      </c>
      <c r="I528" s="822" t="s">
        <v>2517</v>
      </c>
      <c r="J528" s="822" t="s">
        <v>2518</v>
      </c>
      <c r="K528" s="822" t="s">
        <v>1835</v>
      </c>
      <c r="L528" s="825">
        <v>0</v>
      </c>
      <c r="M528" s="825">
        <v>0</v>
      </c>
      <c r="N528" s="822">
        <v>1</v>
      </c>
      <c r="O528" s="826">
        <v>0.5</v>
      </c>
      <c r="P528" s="825"/>
      <c r="Q528" s="827"/>
      <c r="R528" s="822"/>
      <c r="S528" s="827">
        <v>0</v>
      </c>
      <c r="T528" s="826"/>
      <c r="U528" s="828">
        <v>0</v>
      </c>
    </row>
    <row r="529" spans="1:21" ht="14.45" customHeight="1" x14ac:dyDescent="0.2">
      <c r="A529" s="821">
        <v>50</v>
      </c>
      <c r="B529" s="822" t="s">
        <v>1684</v>
      </c>
      <c r="C529" s="822" t="s">
        <v>1690</v>
      </c>
      <c r="D529" s="823" t="s">
        <v>2577</v>
      </c>
      <c r="E529" s="824" t="s">
        <v>1700</v>
      </c>
      <c r="F529" s="822" t="s">
        <v>1685</v>
      </c>
      <c r="G529" s="822" t="s">
        <v>1729</v>
      </c>
      <c r="H529" s="822" t="s">
        <v>329</v>
      </c>
      <c r="I529" s="822" t="s">
        <v>1955</v>
      </c>
      <c r="J529" s="822" t="s">
        <v>1731</v>
      </c>
      <c r="K529" s="822" t="s">
        <v>1956</v>
      </c>
      <c r="L529" s="825">
        <v>84.83</v>
      </c>
      <c r="M529" s="825">
        <v>84.83</v>
      </c>
      <c r="N529" s="822">
        <v>1</v>
      </c>
      <c r="O529" s="826">
        <v>0.5</v>
      </c>
      <c r="P529" s="825"/>
      <c r="Q529" s="827">
        <v>0</v>
      </c>
      <c r="R529" s="822"/>
      <c r="S529" s="827">
        <v>0</v>
      </c>
      <c r="T529" s="826"/>
      <c r="U529" s="828">
        <v>0</v>
      </c>
    </row>
    <row r="530" spans="1:21" ht="14.45" customHeight="1" x14ac:dyDescent="0.2">
      <c r="A530" s="821">
        <v>50</v>
      </c>
      <c r="B530" s="822" t="s">
        <v>1684</v>
      </c>
      <c r="C530" s="822" t="s">
        <v>1690</v>
      </c>
      <c r="D530" s="823" t="s">
        <v>2577</v>
      </c>
      <c r="E530" s="824" t="s">
        <v>1700</v>
      </c>
      <c r="F530" s="822" t="s">
        <v>1685</v>
      </c>
      <c r="G530" s="822" t="s">
        <v>2089</v>
      </c>
      <c r="H530" s="822" t="s">
        <v>329</v>
      </c>
      <c r="I530" s="822" t="s">
        <v>2519</v>
      </c>
      <c r="J530" s="822" t="s">
        <v>2091</v>
      </c>
      <c r="K530" s="822" t="s">
        <v>2520</v>
      </c>
      <c r="L530" s="825">
        <v>29.39</v>
      </c>
      <c r="M530" s="825">
        <v>29.39</v>
      </c>
      <c r="N530" s="822">
        <v>1</v>
      </c>
      <c r="O530" s="826">
        <v>0.5</v>
      </c>
      <c r="P530" s="825"/>
      <c r="Q530" s="827">
        <v>0</v>
      </c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50</v>
      </c>
      <c r="B531" s="822" t="s">
        <v>1684</v>
      </c>
      <c r="C531" s="822" t="s">
        <v>1690</v>
      </c>
      <c r="D531" s="823" t="s">
        <v>2577</v>
      </c>
      <c r="E531" s="824" t="s">
        <v>1700</v>
      </c>
      <c r="F531" s="822" t="s">
        <v>1685</v>
      </c>
      <c r="G531" s="822" t="s">
        <v>1750</v>
      </c>
      <c r="H531" s="822" t="s">
        <v>329</v>
      </c>
      <c r="I531" s="822" t="s">
        <v>1957</v>
      </c>
      <c r="J531" s="822" t="s">
        <v>1958</v>
      </c>
      <c r="K531" s="822" t="s">
        <v>1959</v>
      </c>
      <c r="L531" s="825">
        <v>16.38</v>
      </c>
      <c r="M531" s="825">
        <v>32.76</v>
      </c>
      <c r="N531" s="822">
        <v>2</v>
      </c>
      <c r="O531" s="826">
        <v>1.5</v>
      </c>
      <c r="P531" s="825"/>
      <c r="Q531" s="827">
        <v>0</v>
      </c>
      <c r="R531" s="822"/>
      <c r="S531" s="827">
        <v>0</v>
      </c>
      <c r="T531" s="826"/>
      <c r="U531" s="828">
        <v>0</v>
      </c>
    </row>
    <row r="532" spans="1:21" ht="14.45" customHeight="1" x14ac:dyDescent="0.2">
      <c r="A532" s="821">
        <v>50</v>
      </c>
      <c r="B532" s="822" t="s">
        <v>1684</v>
      </c>
      <c r="C532" s="822" t="s">
        <v>1690</v>
      </c>
      <c r="D532" s="823" t="s">
        <v>2577</v>
      </c>
      <c r="E532" s="824" t="s">
        <v>1700</v>
      </c>
      <c r="F532" s="822" t="s">
        <v>1685</v>
      </c>
      <c r="G532" s="822" t="s">
        <v>1750</v>
      </c>
      <c r="H532" s="822" t="s">
        <v>329</v>
      </c>
      <c r="I532" s="822" t="s">
        <v>1960</v>
      </c>
      <c r="J532" s="822" t="s">
        <v>1958</v>
      </c>
      <c r="K532" s="822" t="s">
        <v>1961</v>
      </c>
      <c r="L532" s="825">
        <v>32.76</v>
      </c>
      <c r="M532" s="825">
        <v>32.76</v>
      </c>
      <c r="N532" s="822">
        <v>1</v>
      </c>
      <c r="O532" s="826">
        <v>0.5</v>
      </c>
      <c r="P532" s="825"/>
      <c r="Q532" s="827">
        <v>0</v>
      </c>
      <c r="R532" s="822"/>
      <c r="S532" s="827">
        <v>0</v>
      </c>
      <c r="T532" s="826"/>
      <c r="U532" s="828">
        <v>0</v>
      </c>
    </row>
    <row r="533" spans="1:21" ht="14.45" customHeight="1" x14ac:dyDescent="0.2">
      <c r="A533" s="821">
        <v>50</v>
      </c>
      <c r="B533" s="822" t="s">
        <v>1684</v>
      </c>
      <c r="C533" s="822" t="s">
        <v>1690</v>
      </c>
      <c r="D533" s="823" t="s">
        <v>2577</v>
      </c>
      <c r="E533" s="824" t="s">
        <v>1700</v>
      </c>
      <c r="F533" s="822" t="s">
        <v>1685</v>
      </c>
      <c r="G533" s="822" t="s">
        <v>1750</v>
      </c>
      <c r="H533" s="822" t="s">
        <v>329</v>
      </c>
      <c r="I533" s="822" t="s">
        <v>1919</v>
      </c>
      <c r="J533" s="822" t="s">
        <v>1920</v>
      </c>
      <c r="K533" s="822" t="s">
        <v>678</v>
      </c>
      <c r="L533" s="825">
        <v>35.11</v>
      </c>
      <c r="M533" s="825">
        <v>35.11</v>
      </c>
      <c r="N533" s="822">
        <v>1</v>
      </c>
      <c r="O533" s="826">
        <v>0.5</v>
      </c>
      <c r="P533" s="825"/>
      <c r="Q533" s="827">
        <v>0</v>
      </c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50</v>
      </c>
      <c r="B534" s="822" t="s">
        <v>1684</v>
      </c>
      <c r="C534" s="822" t="s">
        <v>1690</v>
      </c>
      <c r="D534" s="823" t="s">
        <v>2577</v>
      </c>
      <c r="E534" s="824" t="s">
        <v>1700</v>
      </c>
      <c r="F534" s="822" t="s">
        <v>1685</v>
      </c>
      <c r="G534" s="822" t="s">
        <v>1750</v>
      </c>
      <c r="H534" s="822" t="s">
        <v>329</v>
      </c>
      <c r="I534" s="822" t="s">
        <v>2521</v>
      </c>
      <c r="J534" s="822" t="s">
        <v>1920</v>
      </c>
      <c r="K534" s="822" t="s">
        <v>1049</v>
      </c>
      <c r="L534" s="825">
        <v>70.23</v>
      </c>
      <c r="M534" s="825">
        <v>70.23</v>
      </c>
      <c r="N534" s="822">
        <v>1</v>
      </c>
      <c r="O534" s="826">
        <v>0.5</v>
      </c>
      <c r="P534" s="825"/>
      <c r="Q534" s="827">
        <v>0</v>
      </c>
      <c r="R534" s="822"/>
      <c r="S534" s="827">
        <v>0</v>
      </c>
      <c r="T534" s="826"/>
      <c r="U534" s="828">
        <v>0</v>
      </c>
    </row>
    <row r="535" spans="1:21" ht="14.45" customHeight="1" x14ac:dyDescent="0.2">
      <c r="A535" s="821">
        <v>50</v>
      </c>
      <c r="B535" s="822" t="s">
        <v>1684</v>
      </c>
      <c r="C535" s="822" t="s">
        <v>1690</v>
      </c>
      <c r="D535" s="823" t="s">
        <v>2577</v>
      </c>
      <c r="E535" s="824" t="s">
        <v>1700</v>
      </c>
      <c r="F535" s="822" t="s">
        <v>1685</v>
      </c>
      <c r="G535" s="822" t="s">
        <v>1750</v>
      </c>
      <c r="H535" s="822" t="s">
        <v>329</v>
      </c>
      <c r="I535" s="822" t="s">
        <v>2522</v>
      </c>
      <c r="J535" s="822" t="s">
        <v>1752</v>
      </c>
      <c r="K535" s="822" t="s">
        <v>678</v>
      </c>
      <c r="L535" s="825">
        <v>35.11</v>
      </c>
      <c r="M535" s="825">
        <v>35.11</v>
      </c>
      <c r="N535" s="822">
        <v>1</v>
      </c>
      <c r="O535" s="826">
        <v>0.5</v>
      </c>
      <c r="P535" s="825">
        <v>35.11</v>
      </c>
      <c r="Q535" s="827">
        <v>1</v>
      </c>
      <c r="R535" s="822">
        <v>1</v>
      </c>
      <c r="S535" s="827">
        <v>1</v>
      </c>
      <c r="T535" s="826">
        <v>0.5</v>
      </c>
      <c r="U535" s="828">
        <v>1</v>
      </c>
    </row>
    <row r="536" spans="1:21" ht="14.45" customHeight="1" x14ac:dyDescent="0.2">
      <c r="A536" s="821">
        <v>50</v>
      </c>
      <c r="B536" s="822" t="s">
        <v>1684</v>
      </c>
      <c r="C536" s="822" t="s">
        <v>1690</v>
      </c>
      <c r="D536" s="823" t="s">
        <v>2577</v>
      </c>
      <c r="E536" s="824" t="s">
        <v>1700</v>
      </c>
      <c r="F536" s="822" t="s">
        <v>1685</v>
      </c>
      <c r="G536" s="822" t="s">
        <v>1750</v>
      </c>
      <c r="H536" s="822" t="s">
        <v>634</v>
      </c>
      <c r="I536" s="822" t="s">
        <v>1469</v>
      </c>
      <c r="J536" s="822" t="s">
        <v>1048</v>
      </c>
      <c r="K536" s="822" t="s">
        <v>676</v>
      </c>
      <c r="L536" s="825">
        <v>17.559999999999999</v>
      </c>
      <c r="M536" s="825">
        <v>17.559999999999999</v>
      </c>
      <c r="N536" s="822">
        <v>1</v>
      </c>
      <c r="O536" s="826">
        <v>0.5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50</v>
      </c>
      <c r="B537" s="822" t="s">
        <v>1684</v>
      </c>
      <c r="C537" s="822" t="s">
        <v>1690</v>
      </c>
      <c r="D537" s="823" t="s">
        <v>2577</v>
      </c>
      <c r="E537" s="824" t="s">
        <v>1700</v>
      </c>
      <c r="F537" s="822" t="s">
        <v>1685</v>
      </c>
      <c r="G537" s="822" t="s">
        <v>1750</v>
      </c>
      <c r="H537" s="822" t="s">
        <v>634</v>
      </c>
      <c r="I537" s="822" t="s">
        <v>1470</v>
      </c>
      <c r="J537" s="822" t="s">
        <v>1048</v>
      </c>
      <c r="K537" s="822" t="s">
        <v>678</v>
      </c>
      <c r="L537" s="825">
        <v>35.11</v>
      </c>
      <c r="M537" s="825">
        <v>70.22</v>
      </c>
      <c r="N537" s="822">
        <v>2</v>
      </c>
      <c r="O537" s="826">
        <v>1</v>
      </c>
      <c r="P537" s="825"/>
      <c r="Q537" s="827">
        <v>0</v>
      </c>
      <c r="R537" s="822"/>
      <c r="S537" s="827">
        <v>0</v>
      </c>
      <c r="T537" s="826"/>
      <c r="U537" s="828">
        <v>0</v>
      </c>
    </row>
    <row r="538" spans="1:21" ht="14.45" customHeight="1" x14ac:dyDescent="0.2">
      <c r="A538" s="821">
        <v>50</v>
      </c>
      <c r="B538" s="822" t="s">
        <v>1684</v>
      </c>
      <c r="C538" s="822" t="s">
        <v>1690</v>
      </c>
      <c r="D538" s="823" t="s">
        <v>2577</v>
      </c>
      <c r="E538" s="824" t="s">
        <v>1700</v>
      </c>
      <c r="F538" s="822" t="s">
        <v>1685</v>
      </c>
      <c r="G538" s="822" t="s">
        <v>2523</v>
      </c>
      <c r="H538" s="822" t="s">
        <v>634</v>
      </c>
      <c r="I538" s="822" t="s">
        <v>2524</v>
      </c>
      <c r="J538" s="822" t="s">
        <v>981</v>
      </c>
      <c r="K538" s="822" t="s">
        <v>1515</v>
      </c>
      <c r="L538" s="825">
        <v>168.41</v>
      </c>
      <c r="M538" s="825">
        <v>168.41</v>
      </c>
      <c r="N538" s="822">
        <v>1</v>
      </c>
      <c r="O538" s="826">
        <v>1</v>
      </c>
      <c r="P538" s="825"/>
      <c r="Q538" s="827">
        <v>0</v>
      </c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50</v>
      </c>
      <c r="B539" s="822" t="s">
        <v>1684</v>
      </c>
      <c r="C539" s="822" t="s">
        <v>1690</v>
      </c>
      <c r="D539" s="823" t="s">
        <v>2577</v>
      </c>
      <c r="E539" s="824" t="s">
        <v>1700</v>
      </c>
      <c r="F539" s="822" t="s">
        <v>1685</v>
      </c>
      <c r="G539" s="822" t="s">
        <v>2525</v>
      </c>
      <c r="H539" s="822" t="s">
        <v>329</v>
      </c>
      <c r="I539" s="822" t="s">
        <v>2526</v>
      </c>
      <c r="J539" s="822" t="s">
        <v>2527</v>
      </c>
      <c r="K539" s="822" t="s">
        <v>2528</v>
      </c>
      <c r="L539" s="825">
        <v>213.49</v>
      </c>
      <c r="M539" s="825">
        <v>213.49</v>
      </c>
      <c r="N539" s="822">
        <v>1</v>
      </c>
      <c r="O539" s="826">
        <v>1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50</v>
      </c>
      <c r="B540" s="822" t="s">
        <v>1684</v>
      </c>
      <c r="C540" s="822" t="s">
        <v>1690</v>
      </c>
      <c r="D540" s="823" t="s">
        <v>2577</v>
      </c>
      <c r="E540" s="824" t="s">
        <v>1700</v>
      </c>
      <c r="F540" s="822" t="s">
        <v>1685</v>
      </c>
      <c r="G540" s="822" t="s">
        <v>2105</v>
      </c>
      <c r="H540" s="822" t="s">
        <v>634</v>
      </c>
      <c r="I540" s="822" t="s">
        <v>2529</v>
      </c>
      <c r="J540" s="822" t="s">
        <v>694</v>
      </c>
      <c r="K540" s="822" t="s">
        <v>1067</v>
      </c>
      <c r="L540" s="825">
        <v>132</v>
      </c>
      <c r="M540" s="825">
        <v>132</v>
      </c>
      <c r="N540" s="822">
        <v>1</v>
      </c>
      <c r="O540" s="826">
        <v>0.5</v>
      </c>
      <c r="P540" s="825">
        <v>132</v>
      </c>
      <c r="Q540" s="827">
        <v>1</v>
      </c>
      <c r="R540" s="822">
        <v>1</v>
      </c>
      <c r="S540" s="827">
        <v>1</v>
      </c>
      <c r="T540" s="826">
        <v>0.5</v>
      </c>
      <c r="U540" s="828">
        <v>1</v>
      </c>
    </row>
    <row r="541" spans="1:21" ht="14.45" customHeight="1" x14ac:dyDescent="0.2">
      <c r="A541" s="821">
        <v>50</v>
      </c>
      <c r="B541" s="822" t="s">
        <v>1684</v>
      </c>
      <c r="C541" s="822" t="s">
        <v>1690</v>
      </c>
      <c r="D541" s="823" t="s">
        <v>2577</v>
      </c>
      <c r="E541" s="824" t="s">
        <v>1700</v>
      </c>
      <c r="F541" s="822" t="s">
        <v>1685</v>
      </c>
      <c r="G541" s="822" t="s">
        <v>1761</v>
      </c>
      <c r="H541" s="822" t="s">
        <v>329</v>
      </c>
      <c r="I541" s="822" t="s">
        <v>1965</v>
      </c>
      <c r="J541" s="822" t="s">
        <v>719</v>
      </c>
      <c r="K541" s="822" t="s">
        <v>1966</v>
      </c>
      <c r="L541" s="825">
        <v>91.11</v>
      </c>
      <c r="M541" s="825">
        <v>91.11</v>
      </c>
      <c r="N541" s="822">
        <v>1</v>
      </c>
      <c r="O541" s="826">
        <v>1</v>
      </c>
      <c r="P541" s="825">
        <v>91.11</v>
      </c>
      <c r="Q541" s="827">
        <v>1</v>
      </c>
      <c r="R541" s="822">
        <v>1</v>
      </c>
      <c r="S541" s="827">
        <v>1</v>
      </c>
      <c r="T541" s="826">
        <v>1</v>
      </c>
      <c r="U541" s="828">
        <v>1</v>
      </c>
    </row>
    <row r="542" spans="1:21" ht="14.45" customHeight="1" x14ac:dyDescent="0.2">
      <c r="A542" s="821">
        <v>50</v>
      </c>
      <c r="B542" s="822" t="s">
        <v>1684</v>
      </c>
      <c r="C542" s="822" t="s">
        <v>1690</v>
      </c>
      <c r="D542" s="823" t="s">
        <v>2577</v>
      </c>
      <c r="E542" s="824" t="s">
        <v>1700</v>
      </c>
      <c r="F542" s="822" t="s">
        <v>1685</v>
      </c>
      <c r="G542" s="822" t="s">
        <v>1764</v>
      </c>
      <c r="H542" s="822" t="s">
        <v>329</v>
      </c>
      <c r="I542" s="822" t="s">
        <v>2530</v>
      </c>
      <c r="J542" s="822" t="s">
        <v>1766</v>
      </c>
      <c r="K542" s="822" t="s">
        <v>2531</v>
      </c>
      <c r="L542" s="825">
        <v>22.44</v>
      </c>
      <c r="M542" s="825">
        <v>22.44</v>
      </c>
      <c r="N542" s="822">
        <v>1</v>
      </c>
      <c r="O542" s="826">
        <v>0.5</v>
      </c>
      <c r="P542" s="825">
        <v>22.44</v>
      </c>
      <c r="Q542" s="827">
        <v>1</v>
      </c>
      <c r="R542" s="822">
        <v>1</v>
      </c>
      <c r="S542" s="827">
        <v>1</v>
      </c>
      <c r="T542" s="826">
        <v>0.5</v>
      </c>
      <c r="U542" s="828">
        <v>1</v>
      </c>
    </row>
    <row r="543" spans="1:21" ht="14.45" customHeight="1" x14ac:dyDescent="0.2">
      <c r="A543" s="821">
        <v>50</v>
      </c>
      <c r="B543" s="822" t="s">
        <v>1684</v>
      </c>
      <c r="C543" s="822" t="s">
        <v>1690</v>
      </c>
      <c r="D543" s="823" t="s">
        <v>2577</v>
      </c>
      <c r="E543" s="824" t="s">
        <v>1700</v>
      </c>
      <c r="F543" s="822" t="s">
        <v>1685</v>
      </c>
      <c r="G543" s="822" t="s">
        <v>2144</v>
      </c>
      <c r="H543" s="822" t="s">
        <v>329</v>
      </c>
      <c r="I543" s="822" t="s">
        <v>2145</v>
      </c>
      <c r="J543" s="822" t="s">
        <v>750</v>
      </c>
      <c r="K543" s="822" t="s">
        <v>2146</v>
      </c>
      <c r="L543" s="825">
        <v>159.16999999999999</v>
      </c>
      <c r="M543" s="825">
        <v>318.33999999999997</v>
      </c>
      <c r="N543" s="822">
        <v>2</v>
      </c>
      <c r="O543" s="826">
        <v>1</v>
      </c>
      <c r="P543" s="825"/>
      <c r="Q543" s="827">
        <v>0</v>
      </c>
      <c r="R543" s="822"/>
      <c r="S543" s="827">
        <v>0</v>
      </c>
      <c r="T543" s="826"/>
      <c r="U543" s="828">
        <v>0</v>
      </c>
    </row>
    <row r="544" spans="1:21" ht="14.45" customHeight="1" x14ac:dyDescent="0.2">
      <c r="A544" s="821">
        <v>50</v>
      </c>
      <c r="B544" s="822" t="s">
        <v>1684</v>
      </c>
      <c r="C544" s="822" t="s">
        <v>1690</v>
      </c>
      <c r="D544" s="823" t="s">
        <v>2577</v>
      </c>
      <c r="E544" s="824" t="s">
        <v>1700</v>
      </c>
      <c r="F544" s="822" t="s">
        <v>1685</v>
      </c>
      <c r="G544" s="822" t="s">
        <v>2499</v>
      </c>
      <c r="H544" s="822" t="s">
        <v>634</v>
      </c>
      <c r="I544" s="822" t="s">
        <v>2532</v>
      </c>
      <c r="J544" s="822" t="s">
        <v>2533</v>
      </c>
      <c r="K544" s="822" t="s">
        <v>2534</v>
      </c>
      <c r="L544" s="825">
        <v>1392.47</v>
      </c>
      <c r="M544" s="825">
        <v>1392.47</v>
      </c>
      <c r="N544" s="822">
        <v>1</v>
      </c>
      <c r="O544" s="826">
        <v>1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50</v>
      </c>
      <c r="B545" s="822" t="s">
        <v>1684</v>
      </c>
      <c r="C545" s="822" t="s">
        <v>1690</v>
      </c>
      <c r="D545" s="823" t="s">
        <v>2577</v>
      </c>
      <c r="E545" s="824" t="s">
        <v>1700</v>
      </c>
      <c r="F545" s="822" t="s">
        <v>1685</v>
      </c>
      <c r="G545" s="822" t="s">
        <v>1775</v>
      </c>
      <c r="H545" s="822" t="s">
        <v>634</v>
      </c>
      <c r="I545" s="822" t="s">
        <v>1574</v>
      </c>
      <c r="J545" s="822" t="s">
        <v>1459</v>
      </c>
      <c r="K545" s="822" t="s">
        <v>1575</v>
      </c>
      <c r="L545" s="825">
        <v>42.51</v>
      </c>
      <c r="M545" s="825">
        <v>297.57</v>
      </c>
      <c r="N545" s="822">
        <v>7</v>
      </c>
      <c r="O545" s="826">
        <v>3.5</v>
      </c>
      <c r="P545" s="825">
        <v>85.02</v>
      </c>
      <c r="Q545" s="827">
        <v>0.2857142857142857</v>
      </c>
      <c r="R545" s="822">
        <v>2</v>
      </c>
      <c r="S545" s="827">
        <v>0.2857142857142857</v>
      </c>
      <c r="T545" s="826">
        <v>1</v>
      </c>
      <c r="U545" s="828">
        <v>0.2857142857142857</v>
      </c>
    </row>
    <row r="546" spans="1:21" ht="14.45" customHeight="1" x14ac:dyDescent="0.2">
      <c r="A546" s="821">
        <v>50</v>
      </c>
      <c r="B546" s="822" t="s">
        <v>1684</v>
      </c>
      <c r="C546" s="822" t="s">
        <v>1690</v>
      </c>
      <c r="D546" s="823" t="s">
        <v>2577</v>
      </c>
      <c r="E546" s="824" t="s">
        <v>1700</v>
      </c>
      <c r="F546" s="822" t="s">
        <v>1685</v>
      </c>
      <c r="G546" s="822" t="s">
        <v>2535</v>
      </c>
      <c r="H546" s="822" t="s">
        <v>634</v>
      </c>
      <c r="I546" s="822" t="s">
        <v>2536</v>
      </c>
      <c r="J546" s="822" t="s">
        <v>2537</v>
      </c>
      <c r="K546" s="822" t="s">
        <v>2538</v>
      </c>
      <c r="L546" s="825">
        <v>305.51</v>
      </c>
      <c r="M546" s="825">
        <v>305.51</v>
      </c>
      <c r="N546" s="822">
        <v>1</v>
      </c>
      <c r="O546" s="826">
        <v>0.5</v>
      </c>
      <c r="P546" s="825">
        <v>305.51</v>
      </c>
      <c r="Q546" s="827">
        <v>1</v>
      </c>
      <c r="R546" s="822">
        <v>1</v>
      </c>
      <c r="S546" s="827">
        <v>1</v>
      </c>
      <c r="T546" s="826">
        <v>0.5</v>
      </c>
      <c r="U546" s="828">
        <v>1</v>
      </c>
    </row>
    <row r="547" spans="1:21" ht="14.45" customHeight="1" x14ac:dyDescent="0.2">
      <c r="A547" s="821">
        <v>50</v>
      </c>
      <c r="B547" s="822" t="s">
        <v>1684</v>
      </c>
      <c r="C547" s="822" t="s">
        <v>1690</v>
      </c>
      <c r="D547" s="823" t="s">
        <v>2577</v>
      </c>
      <c r="E547" s="824" t="s">
        <v>1700</v>
      </c>
      <c r="F547" s="822" t="s">
        <v>1685</v>
      </c>
      <c r="G547" s="822" t="s">
        <v>1973</v>
      </c>
      <c r="H547" s="822" t="s">
        <v>329</v>
      </c>
      <c r="I547" s="822" t="s">
        <v>1974</v>
      </c>
      <c r="J547" s="822" t="s">
        <v>842</v>
      </c>
      <c r="K547" s="822" t="s">
        <v>1975</v>
      </c>
      <c r="L547" s="825">
        <v>59.33</v>
      </c>
      <c r="M547" s="825">
        <v>237.32</v>
      </c>
      <c r="N547" s="822">
        <v>4</v>
      </c>
      <c r="O547" s="826">
        <v>3</v>
      </c>
      <c r="P547" s="825">
        <v>59.33</v>
      </c>
      <c r="Q547" s="827">
        <v>0.25</v>
      </c>
      <c r="R547" s="822">
        <v>1</v>
      </c>
      <c r="S547" s="827">
        <v>0.25</v>
      </c>
      <c r="T547" s="826">
        <v>0.5</v>
      </c>
      <c r="U547" s="828">
        <v>0.16666666666666666</v>
      </c>
    </row>
    <row r="548" spans="1:21" ht="14.45" customHeight="1" x14ac:dyDescent="0.2">
      <c r="A548" s="821">
        <v>50</v>
      </c>
      <c r="B548" s="822" t="s">
        <v>1684</v>
      </c>
      <c r="C548" s="822" t="s">
        <v>1690</v>
      </c>
      <c r="D548" s="823" t="s">
        <v>2577</v>
      </c>
      <c r="E548" s="824" t="s">
        <v>1700</v>
      </c>
      <c r="F548" s="822" t="s">
        <v>1685</v>
      </c>
      <c r="G548" s="822" t="s">
        <v>2539</v>
      </c>
      <c r="H548" s="822" t="s">
        <v>329</v>
      </c>
      <c r="I548" s="822" t="s">
        <v>2540</v>
      </c>
      <c r="J548" s="822" t="s">
        <v>2541</v>
      </c>
      <c r="K548" s="822" t="s">
        <v>2542</v>
      </c>
      <c r="L548" s="825">
        <v>45.89</v>
      </c>
      <c r="M548" s="825">
        <v>137.67000000000002</v>
      </c>
      <c r="N548" s="822">
        <v>3</v>
      </c>
      <c r="O548" s="826">
        <v>0.5</v>
      </c>
      <c r="P548" s="825">
        <v>137.67000000000002</v>
      </c>
      <c r="Q548" s="827">
        <v>1</v>
      </c>
      <c r="R548" s="822">
        <v>3</v>
      </c>
      <c r="S548" s="827">
        <v>1</v>
      </c>
      <c r="T548" s="826">
        <v>0.5</v>
      </c>
      <c r="U548" s="828">
        <v>1</v>
      </c>
    </row>
    <row r="549" spans="1:21" ht="14.45" customHeight="1" x14ac:dyDescent="0.2">
      <c r="A549" s="821">
        <v>50</v>
      </c>
      <c r="B549" s="822" t="s">
        <v>1684</v>
      </c>
      <c r="C549" s="822" t="s">
        <v>1690</v>
      </c>
      <c r="D549" s="823" t="s">
        <v>2577</v>
      </c>
      <c r="E549" s="824" t="s">
        <v>1700</v>
      </c>
      <c r="F549" s="822" t="s">
        <v>1685</v>
      </c>
      <c r="G549" s="822" t="s">
        <v>2427</v>
      </c>
      <c r="H549" s="822" t="s">
        <v>329</v>
      </c>
      <c r="I549" s="822" t="s">
        <v>2428</v>
      </c>
      <c r="J549" s="822" t="s">
        <v>1077</v>
      </c>
      <c r="K549" s="822" t="s">
        <v>2429</v>
      </c>
      <c r="L549" s="825">
        <v>25.53</v>
      </c>
      <c r="M549" s="825">
        <v>25.53</v>
      </c>
      <c r="N549" s="822">
        <v>1</v>
      </c>
      <c r="O549" s="826">
        <v>1</v>
      </c>
      <c r="P549" s="825"/>
      <c r="Q549" s="827">
        <v>0</v>
      </c>
      <c r="R549" s="822"/>
      <c r="S549" s="827">
        <v>0</v>
      </c>
      <c r="T549" s="826"/>
      <c r="U549" s="828">
        <v>0</v>
      </c>
    </row>
    <row r="550" spans="1:21" ht="14.45" customHeight="1" x14ac:dyDescent="0.2">
      <c r="A550" s="821">
        <v>50</v>
      </c>
      <c r="B550" s="822" t="s">
        <v>1684</v>
      </c>
      <c r="C550" s="822" t="s">
        <v>1690</v>
      </c>
      <c r="D550" s="823" t="s">
        <v>2577</v>
      </c>
      <c r="E550" s="824" t="s">
        <v>1700</v>
      </c>
      <c r="F550" s="822" t="s">
        <v>1685</v>
      </c>
      <c r="G550" s="822" t="s">
        <v>1925</v>
      </c>
      <c r="H550" s="822" t="s">
        <v>634</v>
      </c>
      <c r="I550" s="822" t="s">
        <v>1980</v>
      </c>
      <c r="J550" s="822" t="s">
        <v>1563</v>
      </c>
      <c r="K550" s="822" t="s">
        <v>1981</v>
      </c>
      <c r="L550" s="825">
        <v>93.43</v>
      </c>
      <c r="M550" s="825">
        <v>654.01</v>
      </c>
      <c r="N550" s="822">
        <v>7</v>
      </c>
      <c r="O550" s="826">
        <v>3.5</v>
      </c>
      <c r="P550" s="825">
        <v>280.29000000000002</v>
      </c>
      <c r="Q550" s="827">
        <v>0.4285714285714286</v>
      </c>
      <c r="R550" s="822">
        <v>3</v>
      </c>
      <c r="S550" s="827">
        <v>0.42857142857142855</v>
      </c>
      <c r="T550" s="826">
        <v>1.5</v>
      </c>
      <c r="U550" s="828">
        <v>0.42857142857142855</v>
      </c>
    </row>
    <row r="551" spans="1:21" ht="14.45" customHeight="1" x14ac:dyDescent="0.2">
      <c r="A551" s="821">
        <v>50</v>
      </c>
      <c r="B551" s="822" t="s">
        <v>1684</v>
      </c>
      <c r="C551" s="822" t="s">
        <v>1690</v>
      </c>
      <c r="D551" s="823" t="s">
        <v>2577</v>
      </c>
      <c r="E551" s="824" t="s">
        <v>1700</v>
      </c>
      <c r="F551" s="822" t="s">
        <v>1685</v>
      </c>
      <c r="G551" s="822" t="s">
        <v>1780</v>
      </c>
      <c r="H551" s="822" t="s">
        <v>329</v>
      </c>
      <c r="I551" s="822" t="s">
        <v>2440</v>
      </c>
      <c r="J551" s="822" t="s">
        <v>1782</v>
      </c>
      <c r="K551" s="822" t="s">
        <v>2441</v>
      </c>
      <c r="L551" s="825">
        <v>26.37</v>
      </c>
      <c r="M551" s="825">
        <v>26.37</v>
      </c>
      <c r="N551" s="822">
        <v>1</v>
      </c>
      <c r="O551" s="826">
        <v>0.5</v>
      </c>
      <c r="P551" s="825">
        <v>26.37</v>
      </c>
      <c r="Q551" s="827">
        <v>1</v>
      </c>
      <c r="R551" s="822">
        <v>1</v>
      </c>
      <c r="S551" s="827">
        <v>1</v>
      </c>
      <c r="T551" s="826">
        <v>0.5</v>
      </c>
      <c r="U551" s="828">
        <v>1</v>
      </c>
    </row>
    <row r="552" spans="1:21" ht="14.45" customHeight="1" x14ac:dyDescent="0.2">
      <c r="A552" s="821">
        <v>50</v>
      </c>
      <c r="B552" s="822" t="s">
        <v>1684</v>
      </c>
      <c r="C552" s="822" t="s">
        <v>1690</v>
      </c>
      <c r="D552" s="823" t="s">
        <v>2577</v>
      </c>
      <c r="E552" s="824" t="s">
        <v>1700</v>
      </c>
      <c r="F552" s="822" t="s">
        <v>1685</v>
      </c>
      <c r="G552" s="822" t="s">
        <v>1780</v>
      </c>
      <c r="H552" s="822" t="s">
        <v>329</v>
      </c>
      <c r="I552" s="822" t="s">
        <v>1982</v>
      </c>
      <c r="J552" s="822" t="s">
        <v>1782</v>
      </c>
      <c r="K552" s="822" t="s">
        <v>1983</v>
      </c>
      <c r="L552" s="825">
        <v>10.55</v>
      </c>
      <c r="M552" s="825">
        <v>31.650000000000002</v>
      </c>
      <c r="N552" s="822">
        <v>3</v>
      </c>
      <c r="O552" s="826">
        <v>1.5</v>
      </c>
      <c r="P552" s="825"/>
      <c r="Q552" s="827">
        <v>0</v>
      </c>
      <c r="R552" s="822"/>
      <c r="S552" s="827">
        <v>0</v>
      </c>
      <c r="T552" s="826"/>
      <c r="U552" s="828">
        <v>0</v>
      </c>
    </row>
    <row r="553" spans="1:21" ht="14.45" customHeight="1" x14ac:dyDescent="0.2">
      <c r="A553" s="821">
        <v>50</v>
      </c>
      <c r="B553" s="822" t="s">
        <v>1684</v>
      </c>
      <c r="C553" s="822" t="s">
        <v>1690</v>
      </c>
      <c r="D553" s="823" t="s">
        <v>2577</v>
      </c>
      <c r="E553" s="824" t="s">
        <v>1700</v>
      </c>
      <c r="F553" s="822" t="s">
        <v>1685</v>
      </c>
      <c r="G553" s="822" t="s">
        <v>1780</v>
      </c>
      <c r="H553" s="822" t="s">
        <v>329</v>
      </c>
      <c r="I553" s="822" t="s">
        <v>2543</v>
      </c>
      <c r="J553" s="822" t="s">
        <v>2187</v>
      </c>
      <c r="K553" s="822" t="s">
        <v>2544</v>
      </c>
      <c r="L553" s="825">
        <v>31.65</v>
      </c>
      <c r="M553" s="825">
        <v>31.65</v>
      </c>
      <c r="N553" s="822">
        <v>1</v>
      </c>
      <c r="O553" s="826">
        <v>0.5</v>
      </c>
      <c r="P553" s="825">
        <v>31.65</v>
      </c>
      <c r="Q553" s="827">
        <v>1</v>
      </c>
      <c r="R553" s="822">
        <v>1</v>
      </c>
      <c r="S553" s="827">
        <v>1</v>
      </c>
      <c r="T553" s="826">
        <v>0.5</v>
      </c>
      <c r="U553" s="828">
        <v>1</v>
      </c>
    </row>
    <row r="554" spans="1:21" ht="14.45" customHeight="1" x14ac:dyDescent="0.2">
      <c r="A554" s="821">
        <v>50</v>
      </c>
      <c r="B554" s="822" t="s">
        <v>1684</v>
      </c>
      <c r="C554" s="822" t="s">
        <v>1690</v>
      </c>
      <c r="D554" s="823" t="s">
        <v>2577</v>
      </c>
      <c r="E554" s="824" t="s">
        <v>1700</v>
      </c>
      <c r="F554" s="822" t="s">
        <v>1685</v>
      </c>
      <c r="G554" s="822" t="s">
        <v>1780</v>
      </c>
      <c r="H554" s="822" t="s">
        <v>329</v>
      </c>
      <c r="I554" s="822" t="s">
        <v>1984</v>
      </c>
      <c r="J554" s="822" t="s">
        <v>651</v>
      </c>
      <c r="K554" s="822" t="s">
        <v>1985</v>
      </c>
      <c r="L554" s="825">
        <v>10.55</v>
      </c>
      <c r="M554" s="825">
        <v>52.75</v>
      </c>
      <c r="N554" s="822">
        <v>5</v>
      </c>
      <c r="O554" s="826">
        <v>2.5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50</v>
      </c>
      <c r="B555" s="822" t="s">
        <v>1684</v>
      </c>
      <c r="C555" s="822" t="s">
        <v>1690</v>
      </c>
      <c r="D555" s="823" t="s">
        <v>2577</v>
      </c>
      <c r="E555" s="824" t="s">
        <v>1700</v>
      </c>
      <c r="F555" s="822" t="s">
        <v>1685</v>
      </c>
      <c r="G555" s="822" t="s">
        <v>1780</v>
      </c>
      <c r="H555" s="822" t="s">
        <v>329</v>
      </c>
      <c r="I555" s="822" t="s">
        <v>1784</v>
      </c>
      <c r="J555" s="822" t="s">
        <v>651</v>
      </c>
      <c r="K555" s="822" t="s">
        <v>1785</v>
      </c>
      <c r="L555" s="825">
        <v>31.65</v>
      </c>
      <c r="M555" s="825">
        <v>31.65</v>
      </c>
      <c r="N555" s="822">
        <v>1</v>
      </c>
      <c r="O555" s="826">
        <v>0.5</v>
      </c>
      <c r="P555" s="825"/>
      <c r="Q555" s="827">
        <v>0</v>
      </c>
      <c r="R555" s="822"/>
      <c r="S555" s="827">
        <v>0</v>
      </c>
      <c r="T555" s="826"/>
      <c r="U555" s="828">
        <v>0</v>
      </c>
    </row>
    <row r="556" spans="1:21" ht="14.45" customHeight="1" x14ac:dyDescent="0.2">
      <c r="A556" s="821">
        <v>50</v>
      </c>
      <c r="B556" s="822" t="s">
        <v>1684</v>
      </c>
      <c r="C556" s="822" t="s">
        <v>1690</v>
      </c>
      <c r="D556" s="823" t="s">
        <v>2577</v>
      </c>
      <c r="E556" s="824" t="s">
        <v>1700</v>
      </c>
      <c r="F556" s="822" t="s">
        <v>1685</v>
      </c>
      <c r="G556" s="822" t="s">
        <v>2545</v>
      </c>
      <c r="H556" s="822" t="s">
        <v>329</v>
      </c>
      <c r="I556" s="822" t="s">
        <v>2546</v>
      </c>
      <c r="J556" s="822" t="s">
        <v>2547</v>
      </c>
      <c r="K556" s="822" t="s">
        <v>2548</v>
      </c>
      <c r="L556" s="825">
        <v>7119.15</v>
      </c>
      <c r="M556" s="825">
        <v>7119.15</v>
      </c>
      <c r="N556" s="822">
        <v>1</v>
      </c>
      <c r="O556" s="826">
        <v>1</v>
      </c>
      <c r="P556" s="825"/>
      <c r="Q556" s="827">
        <v>0</v>
      </c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50</v>
      </c>
      <c r="B557" s="822" t="s">
        <v>1684</v>
      </c>
      <c r="C557" s="822" t="s">
        <v>1690</v>
      </c>
      <c r="D557" s="823" t="s">
        <v>2577</v>
      </c>
      <c r="E557" s="824" t="s">
        <v>1700</v>
      </c>
      <c r="F557" s="822" t="s">
        <v>1685</v>
      </c>
      <c r="G557" s="822" t="s">
        <v>1986</v>
      </c>
      <c r="H557" s="822" t="s">
        <v>329</v>
      </c>
      <c r="I557" s="822" t="s">
        <v>2549</v>
      </c>
      <c r="J557" s="822" t="s">
        <v>2550</v>
      </c>
      <c r="K557" s="822" t="s">
        <v>2551</v>
      </c>
      <c r="L557" s="825">
        <v>86.41</v>
      </c>
      <c r="M557" s="825">
        <v>86.41</v>
      </c>
      <c r="N557" s="822">
        <v>1</v>
      </c>
      <c r="O557" s="826">
        <v>0.5</v>
      </c>
      <c r="P557" s="825"/>
      <c r="Q557" s="827">
        <v>0</v>
      </c>
      <c r="R557" s="822"/>
      <c r="S557" s="827">
        <v>0</v>
      </c>
      <c r="T557" s="826"/>
      <c r="U557" s="828">
        <v>0</v>
      </c>
    </row>
    <row r="558" spans="1:21" ht="14.45" customHeight="1" x14ac:dyDescent="0.2">
      <c r="A558" s="821">
        <v>50</v>
      </c>
      <c r="B558" s="822" t="s">
        <v>1684</v>
      </c>
      <c r="C558" s="822" t="s">
        <v>1690</v>
      </c>
      <c r="D558" s="823" t="s">
        <v>2577</v>
      </c>
      <c r="E558" s="824" t="s">
        <v>1700</v>
      </c>
      <c r="F558" s="822" t="s">
        <v>1685</v>
      </c>
      <c r="G558" s="822" t="s">
        <v>2552</v>
      </c>
      <c r="H558" s="822" t="s">
        <v>329</v>
      </c>
      <c r="I558" s="822" t="s">
        <v>2553</v>
      </c>
      <c r="J558" s="822" t="s">
        <v>736</v>
      </c>
      <c r="K558" s="822" t="s">
        <v>2554</v>
      </c>
      <c r="L558" s="825">
        <v>158.76</v>
      </c>
      <c r="M558" s="825">
        <v>158.76</v>
      </c>
      <c r="N558" s="822">
        <v>1</v>
      </c>
      <c r="O558" s="826">
        <v>0.5</v>
      </c>
      <c r="P558" s="825">
        <v>158.76</v>
      </c>
      <c r="Q558" s="827">
        <v>1</v>
      </c>
      <c r="R558" s="822">
        <v>1</v>
      </c>
      <c r="S558" s="827">
        <v>1</v>
      </c>
      <c r="T558" s="826">
        <v>0.5</v>
      </c>
      <c r="U558" s="828">
        <v>1</v>
      </c>
    </row>
    <row r="559" spans="1:21" ht="14.45" customHeight="1" x14ac:dyDescent="0.2">
      <c r="A559" s="821">
        <v>50</v>
      </c>
      <c r="B559" s="822" t="s">
        <v>1684</v>
      </c>
      <c r="C559" s="822" t="s">
        <v>1690</v>
      </c>
      <c r="D559" s="823" t="s">
        <v>2577</v>
      </c>
      <c r="E559" s="824" t="s">
        <v>1700</v>
      </c>
      <c r="F559" s="822" t="s">
        <v>1685</v>
      </c>
      <c r="G559" s="822" t="s">
        <v>1798</v>
      </c>
      <c r="H559" s="822" t="s">
        <v>634</v>
      </c>
      <c r="I559" s="822" t="s">
        <v>1990</v>
      </c>
      <c r="J559" s="822" t="s">
        <v>1800</v>
      </c>
      <c r="K559" s="822" t="s">
        <v>1991</v>
      </c>
      <c r="L559" s="825">
        <v>10.65</v>
      </c>
      <c r="M559" s="825">
        <v>42.6</v>
      </c>
      <c r="N559" s="822">
        <v>4</v>
      </c>
      <c r="O559" s="826">
        <v>2</v>
      </c>
      <c r="P559" s="825"/>
      <c r="Q559" s="827">
        <v>0</v>
      </c>
      <c r="R559" s="822"/>
      <c r="S559" s="827">
        <v>0</v>
      </c>
      <c r="T559" s="826"/>
      <c r="U559" s="828">
        <v>0</v>
      </c>
    </row>
    <row r="560" spans="1:21" ht="14.45" customHeight="1" x14ac:dyDescent="0.2">
      <c r="A560" s="821">
        <v>50</v>
      </c>
      <c r="B560" s="822" t="s">
        <v>1684</v>
      </c>
      <c r="C560" s="822" t="s">
        <v>1690</v>
      </c>
      <c r="D560" s="823" t="s">
        <v>2577</v>
      </c>
      <c r="E560" s="824" t="s">
        <v>1700</v>
      </c>
      <c r="F560" s="822" t="s">
        <v>1685</v>
      </c>
      <c r="G560" s="822" t="s">
        <v>1798</v>
      </c>
      <c r="H560" s="822" t="s">
        <v>634</v>
      </c>
      <c r="I560" s="822" t="s">
        <v>1992</v>
      </c>
      <c r="J560" s="822" t="s">
        <v>1800</v>
      </c>
      <c r="K560" s="822" t="s">
        <v>1993</v>
      </c>
      <c r="L560" s="825">
        <v>35.11</v>
      </c>
      <c r="M560" s="825">
        <v>35.11</v>
      </c>
      <c r="N560" s="822">
        <v>1</v>
      </c>
      <c r="O560" s="826">
        <v>0.5</v>
      </c>
      <c r="P560" s="825"/>
      <c r="Q560" s="827">
        <v>0</v>
      </c>
      <c r="R560" s="822"/>
      <c r="S560" s="827">
        <v>0</v>
      </c>
      <c r="T560" s="826"/>
      <c r="U560" s="828">
        <v>0</v>
      </c>
    </row>
    <row r="561" spans="1:21" ht="14.45" customHeight="1" x14ac:dyDescent="0.2">
      <c r="A561" s="821">
        <v>50</v>
      </c>
      <c r="B561" s="822" t="s">
        <v>1684</v>
      </c>
      <c r="C561" s="822" t="s">
        <v>1690</v>
      </c>
      <c r="D561" s="823" t="s">
        <v>2577</v>
      </c>
      <c r="E561" s="824" t="s">
        <v>1700</v>
      </c>
      <c r="F561" s="822" t="s">
        <v>1685</v>
      </c>
      <c r="G561" s="822" t="s">
        <v>2555</v>
      </c>
      <c r="H561" s="822" t="s">
        <v>634</v>
      </c>
      <c r="I561" s="822" t="s">
        <v>2556</v>
      </c>
      <c r="J561" s="822" t="s">
        <v>2557</v>
      </c>
      <c r="K561" s="822" t="s">
        <v>2558</v>
      </c>
      <c r="L561" s="825">
        <v>161.06</v>
      </c>
      <c r="M561" s="825">
        <v>161.06</v>
      </c>
      <c r="N561" s="822">
        <v>1</v>
      </c>
      <c r="O561" s="826">
        <v>1</v>
      </c>
      <c r="P561" s="825"/>
      <c r="Q561" s="827">
        <v>0</v>
      </c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50</v>
      </c>
      <c r="B562" s="822" t="s">
        <v>1684</v>
      </c>
      <c r="C562" s="822" t="s">
        <v>1690</v>
      </c>
      <c r="D562" s="823" t="s">
        <v>2577</v>
      </c>
      <c r="E562" s="824" t="s">
        <v>1700</v>
      </c>
      <c r="F562" s="822" t="s">
        <v>1685</v>
      </c>
      <c r="G562" s="822" t="s">
        <v>2231</v>
      </c>
      <c r="H562" s="822" t="s">
        <v>329</v>
      </c>
      <c r="I562" s="822" t="s">
        <v>2559</v>
      </c>
      <c r="J562" s="822" t="s">
        <v>2233</v>
      </c>
      <c r="K562" s="822" t="s">
        <v>2560</v>
      </c>
      <c r="L562" s="825">
        <v>54.75</v>
      </c>
      <c r="M562" s="825">
        <v>164.25</v>
      </c>
      <c r="N562" s="822">
        <v>3</v>
      </c>
      <c r="O562" s="826">
        <v>0.5</v>
      </c>
      <c r="P562" s="825">
        <v>164.25</v>
      </c>
      <c r="Q562" s="827">
        <v>1</v>
      </c>
      <c r="R562" s="822">
        <v>3</v>
      </c>
      <c r="S562" s="827">
        <v>1</v>
      </c>
      <c r="T562" s="826">
        <v>0.5</v>
      </c>
      <c r="U562" s="828">
        <v>1</v>
      </c>
    </row>
    <row r="563" spans="1:21" ht="14.45" customHeight="1" x14ac:dyDescent="0.2">
      <c r="A563" s="821">
        <v>50</v>
      </c>
      <c r="B563" s="822" t="s">
        <v>1684</v>
      </c>
      <c r="C563" s="822" t="s">
        <v>1690</v>
      </c>
      <c r="D563" s="823" t="s">
        <v>2577</v>
      </c>
      <c r="E563" s="824" t="s">
        <v>1700</v>
      </c>
      <c r="F563" s="822" t="s">
        <v>1685</v>
      </c>
      <c r="G563" s="822" t="s">
        <v>1714</v>
      </c>
      <c r="H563" s="822" t="s">
        <v>329</v>
      </c>
      <c r="I563" s="822" t="s">
        <v>1715</v>
      </c>
      <c r="J563" s="822" t="s">
        <v>702</v>
      </c>
      <c r="K563" s="822" t="s">
        <v>1716</v>
      </c>
      <c r="L563" s="825">
        <v>27.37</v>
      </c>
      <c r="M563" s="825">
        <v>355.81</v>
      </c>
      <c r="N563" s="822">
        <v>13</v>
      </c>
      <c r="O563" s="826">
        <v>6.5</v>
      </c>
      <c r="P563" s="825">
        <v>82.11</v>
      </c>
      <c r="Q563" s="827">
        <v>0.23076923076923075</v>
      </c>
      <c r="R563" s="822">
        <v>3</v>
      </c>
      <c r="S563" s="827">
        <v>0.23076923076923078</v>
      </c>
      <c r="T563" s="826">
        <v>1.5</v>
      </c>
      <c r="U563" s="828">
        <v>0.23076923076923078</v>
      </c>
    </row>
    <row r="564" spans="1:21" ht="14.45" customHeight="1" x14ac:dyDescent="0.2">
      <c r="A564" s="821">
        <v>50</v>
      </c>
      <c r="B564" s="822" t="s">
        <v>1684</v>
      </c>
      <c r="C564" s="822" t="s">
        <v>1690</v>
      </c>
      <c r="D564" s="823" t="s">
        <v>2577</v>
      </c>
      <c r="E564" s="824" t="s">
        <v>1700</v>
      </c>
      <c r="F564" s="822" t="s">
        <v>1685</v>
      </c>
      <c r="G564" s="822" t="s">
        <v>1809</v>
      </c>
      <c r="H564" s="822" t="s">
        <v>634</v>
      </c>
      <c r="I564" s="822" t="s">
        <v>1810</v>
      </c>
      <c r="J564" s="822" t="s">
        <v>914</v>
      </c>
      <c r="K564" s="822" t="s">
        <v>678</v>
      </c>
      <c r="L564" s="825">
        <v>34.47</v>
      </c>
      <c r="M564" s="825">
        <v>103.41</v>
      </c>
      <c r="N564" s="822">
        <v>3</v>
      </c>
      <c r="O564" s="826">
        <v>1.5</v>
      </c>
      <c r="P564" s="825"/>
      <c r="Q564" s="827">
        <v>0</v>
      </c>
      <c r="R564" s="822"/>
      <c r="S564" s="827">
        <v>0</v>
      </c>
      <c r="T564" s="826"/>
      <c r="U564" s="828">
        <v>0</v>
      </c>
    </row>
    <row r="565" spans="1:21" ht="14.45" customHeight="1" x14ac:dyDescent="0.2">
      <c r="A565" s="821">
        <v>50</v>
      </c>
      <c r="B565" s="822" t="s">
        <v>1684</v>
      </c>
      <c r="C565" s="822" t="s">
        <v>1690</v>
      </c>
      <c r="D565" s="823" t="s">
        <v>2577</v>
      </c>
      <c r="E565" s="824" t="s">
        <v>1700</v>
      </c>
      <c r="F565" s="822" t="s">
        <v>1685</v>
      </c>
      <c r="G565" s="822" t="s">
        <v>1811</v>
      </c>
      <c r="H565" s="822" t="s">
        <v>634</v>
      </c>
      <c r="I565" s="822" t="s">
        <v>2452</v>
      </c>
      <c r="J565" s="822" t="s">
        <v>1813</v>
      </c>
      <c r="K565" s="822" t="s">
        <v>2453</v>
      </c>
      <c r="L565" s="825">
        <v>117.46</v>
      </c>
      <c r="M565" s="825">
        <v>117.46</v>
      </c>
      <c r="N565" s="822">
        <v>1</v>
      </c>
      <c r="O565" s="826">
        <v>0.5</v>
      </c>
      <c r="P565" s="825">
        <v>117.46</v>
      </c>
      <c r="Q565" s="827">
        <v>1</v>
      </c>
      <c r="R565" s="822">
        <v>1</v>
      </c>
      <c r="S565" s="827">
        <v>1</v>
      </c>
      <c r="T565" s="826">
        <v>0.5</v>
      </c>
      <c r="U565" s="828">
        <v>1</v>
      </c>
    </row>
    <row r="566" spans="1:21" ht="14.45" customHeight="1" x14ac:dyDescent="0.2">
      <c r="A566" s="821">
        <v>50</v>
      </c>
      <c r="B566" s="822" t="s">
        <v>1684</v>
      </c>
      <c r="C566" s="822" t="s">
        <v>1690</v>
      </c>
      <c r="D566" s="823" t="s">
        <v>2577</v>
      </c>
      <c r="E566" s="824" t="s">
        <v>1700</v>
      </c>
      <c r="F566" s="822" t="s">
        <v>1685</v>
      </c>
      <c r="G566" s="822" t="s">
        <v>1811</v>
      </c>
      <c r="H566" s="822" t="s">
        <v>634</v>
      </c>
      <c r="I566" s="822" t="s">
        <v>2561</v>
      </c>
      <c r="J566" s="822" t="s">
        <v>1813</v>
      </c>
      <c r="K566" s="822" t="s">
        <v>2562</v>
      </c>
      <c r="L566" s="825">
        <v>170.43</v>
      </c>
      <c r="M566" s="825">
        <v>170.43</v>
      </c>
      <c r="N566" s="822">
        <v>1</v>
      </c>
      <c r="O566" s="826">
        <v>0.5</v>
      </c>
      <c r="P566" s="825">
        <v>170.43</v>
      </c>
      <c r="Q566" s="827">
        <v>1</v>
      </c>
      <c r="R566" s="822">
        <v>1</v>
      </c>
      <c r="S566" s="827">
        <v>1</v>
      </c>
      <c r="T566" s="826">
        <v>0.5</v>
      </c>
      <c r="U566" s="828">
        <v>1</v>
      </c>
    </row>
    <row r="567" spans="1:21" ht="14.45" customHeight="1" x14ac:dyDescent="0.2">
      <c r="A567" s="821">
        <v>50</v>
      </c>
      <c r="B567" s="822" t="s">
        <v>1684</v>
      </c>
      <c r="C567" s="822" t="s">
        <v>1690</v>
      </c>
      <c r="D567" s="823" t="s">
        <v>2577</v>
      </c>
      <c r="E567" s="824" t="s">
        <v>1700</v>
      </c>
      <c r="F567" s="822" t="s">
        <v>1685</v>
      </c>
      <c r="G567" s="822" t="s">
        <v>1811</v>
      </c>
      <c r="H567" s="822" t="s">
        <v>634</v>
      </c>
      <c r="I567" s="822" t="s">
        <v>2563</v>
      </c>
      <c r="J567" s="822" t="s">
        <v>1813</v>
      </c>
      <c r="K567" s="822" t="s">
        <v>2564</v>
      </c>
      <c r="L567" s="825">
        <v>181.94</v>
      </c>
      <c r="M567" s="825">
        <v>181.94</v>
      </c>
      <c r="N567" s="822">
        <v>1</v>
      </c>
      <c r="O567" s="826">
        <v>1</v>
      </c>
      <c r="P567" s="825"/>
      <c r="Q567" s="827">
        <v>0</v>
      </c>
      <c r="R567" s="822"/>
      <c r="S567" s="827">
        <v>0</v>
      </c>
      <c r="T567" s="826"/>
      <c r="U567" s="828">
        <v>0</v>
      </c>
    </row>
    <row r="568" spans="1:21" ht="14.45" customHeight="1" x14ac:dyDescent="0.2">
      <c r="A568" s="821">
        <v>50</v>
      </c>
      <c r="B568" s="822" t="s">
        <v>1684</v>
      </c>
      <c r="C568" s="822" t="s">
        <v>1690</v>
      </c>
      <c r="D568" s="823" t="s">
        <v>2577</v>
      </c>
      <c r="E568" s="824" t="s">
        <v>1700</v>
      </c>
      <c r="F568" s="822" t="s">
        <v>1685</v>
      </c>
      <c r="G568" s="822" t="s">
        <v>1815</v>
      </c>
      <c r="H568" s="822" t="s">
        <v>329</v>
      </c>
      <c r="I568" s="822" t="s">
        <v>2000</v>
      </c>
      <c r="J568" s="822" t="s">
        <v>1817</v>
      </c>
      <c r="K568" s="822" t="s">
        <v>2001</v>
      </c>
      <c r="L568" s="825">
        <v>72.88</v>
      </c>
      <c r="M568" s="825">
        <v>145.76</v>
      </c>
      <c r="N568" s="822">
        <v>2</v>
      </c>
      <c r="O568" s="826">
        <v>1</v>
      </c>
      <c r="P568" s="825"/>
      <c r="Q568" s="827">
        <v>0</v>
      </c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50</v>
      </c>
      <c r="B569" s="822" t="s">
        <v>1684</v>
      </c>
      <c r="C569" s="822" t="s">
        <v>1690</v>
      </c>
      <c r="D569" s="823" t="s">
        <v>2577</v>
      </c>
      <c r="E569" s="824" t="s">
        <v>1700</v>
      </c>
      <c r="F569" s="822" t="s">
        <v>1685</v>
      </c>
      <c r="G569" s="822" t="s">
        <v>2488</v>
      </c>
      <c r="H569" s="822" t="s">
        <v>329</v>
      </c>
      <c r="I569" s="822" t="s">
        <v>2489</v>
      </c>
      <c r="J569" s="822" t="s">
        <v>2490</v>
      </c>
      <c r="K569" s="822" t="s">
        <v>2491</v>
      </c>
      <c r="L569" s="825">
        <v>79.099999999999994</v>
      </c>
      <c r="M569" s="825">
        <v>79.099999999999994</v>
      </c>
      <c r="N569" s="822">
        <v>1</v>
      </c>
      <c r="O569" s="826">
        <v>1</v>
      </c>
      <c r="P569" s="825">
        <v>79.099999999999994</v>
      </c>
      <c r="Q569" s="827">
        <v>1</v>
      </c>
      <c r="R569" s="822">
        <v>1</v>
      </c>
      <c r="S569" s="827">
        <v>1</v>
      </c>
      <c r="T569" s="826">
        <v>1</v>
      </c>
      <c r="U569" s="828">
        <v>1</v>
      </c>
    </row>
    <row r="570" spans="1:21" ht="14.45" customHeight="1" x14ac:dyDescent="0.2">
      <c r="A570" s="821">
        <v>50</v>
      </c>
      <c r="B570" s="822" t="s">
        <v>1684</v>
      </c>
      <c r="C570" s="822" t="s">
        <v>1690</v>
      </c>
      <c r="D570" s="823" t="s">
        <v>2577</v>
      </c>
      <c r="E570" s="824" t="s">
        <v>1700</v>
      </c>
      <c r="F570" s="822" t="s">
        <v>1685</v>
      </c>
      <c r="G570" s="822" t="s">
        <v>2565</v>
      </c>
      <c r="H570" s="822" t="s">
        <v>329</v>
      </c>
      <c r="I570" s="822" t="s">
        <v>2566</v>
      </c>
      <c r="J570" s="822" t="s">
        <v>2567</v>
      </c>
      <c r="K570" s="822" t="s">
        <v>2568</v>
      </c>
      <c r="L570" s="825">
        <v>170.56</v>
      </c>
      <c r="M570" s="825">
        <v>170.56</v>
      </c>
      <c r="N570" s="822">
        <v>1</v>
      </c>
      <c r="O570" s="826">
        <v>0.5</v>
      </c>
      <c r="P570" s="825"/>
      <c r="Q570" s="827">
        <v>0</v>
      </c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50</v>
      </c>
      <c r="B571" s="822" t="s">
        <v>1684</v>
      </c>
      <c r="C571" s="822" t="s">
        <v>1690</v>
      </c>
      <c r="D571" s="823" t="s">
        <v>2577</v>
      </c>
      <c r="E571" s="824" t="s">
        <v>1700</v>
      </c>
      <c r="F571" s="822" t="s">
        <v>1685</v>
      </c>
      <c r="G571" s="822" t="s">
        <v>1819</v>
      </c>
      <c r="H571" s="822" t="s">
        <v>634</v>
      </c>
      <c r="I571" s="822" t="s">
        <v>1935</v>
      </c>
      <c r="J571" s="822" t="s">
        <v>1487</v>
      </c>
      <c r="K571" s="822" t="s">
        <v>1936</v>
      </c>
      <c r="L571" s="825">
        <v>11.48</v>
      </c>
      <c r="M571" s="825">
        <v>11.48</v>
      </c>
      <c r="N571" s="822">
        <v>1</v>
      </c>
      <c r="O571" s="826">
        <v>0.5</v>
      </c>
      <c r="P571" s="825"/>
      <c r="Q571" s="827">
        <v>0</v>
      </c>
      <c r="R571" s="822"/>
      <c r="S571" s="827">
        <v>0</v>
      </c>
      <c r="T571" s="826"/>
      <c r="U571" s="828">
        <v>0</v>
      </c>
    </row>
    <row r="572" spans="1:21" ht="14.45" customHeight="1" x14ac:dyDescent="0.2">
      <c r="A572" s="821">
        <v>50</v>
      </c>
      <c r="B572" s="822" t="s">
        <v>1684</v>
      </c>
      <c r="C572" s="822" t="s">
        <v>1690</v>
      </c>
      <c r="D572" s="823" t="s">
        <v>2577</v>
      </c>
      <c r="E572" s="824" t="s">
        <v>1700</v>
      </c>
      <c r="F572" s="822" t="s">
        <v>1685</v>
      </c>
      <c r="G572" s="822" t="s">
        <v>1819</v>
      </c>
      <c r="H572" s="822" t="s">
        <v>634</v>
      </c>
      <c r="I572" s="822" t="s">
        <v>1489</v>
      </c>
      <c r="J572" s="822" t="s">
        <v>1487</v>
      </c>
      <c r="K572" s="822" t="s">
        <v>1490</v>
      </c>
      <c r="L572" s="825">
        <v>34.47</v>
      </c>
      <c r="M572" s="825">
        <v>103.41</v>
      </c>
      <c r="N572" s="822">
        <v>3</v>
      </c>
      <c r="O572" s="826">
        <v>2</v>
      </c>
      <c r="P572" s="825"/>
      <c r="Q572" s="827">
        <v>0</v>
      </c>
      <c r="R572" s="822"/>
      <c r="S572" s="827">
        <v>0</v>
      </c>
      <c r="T572" s="826"/>
      <c r="U572" s="828">
        <v>0</v>
      </c>
    </row>
    <row r="573" spans="1:21" ht="14.45" customHeight="1" x14ac:dyDescent="0.2">
      <c r="A573" s="821">
        <v>50</v>
      </c>
      <c r="B573" s="822" t="s">
        <v>1684</v>
      </c>
      <c r="C573" s="822" t="s">
        <v>1690</v>
      </c>
      <c r="D573" s="823" t="s">
        <v>2577</v>
      </c>
      <c r="E573" s="824" t="s">
        <v>1700</v>
      </c>
      <c r="F573" s="822" t="s">
        <v>1685</v>
      </c>
      <c r="G573" s="822" t="s">
        <v>1825</v>
      </c>
      <c r="H573" s="822" t="s">
        <v>329</v>
      </c>
      <c r="I573" s="822" t="s">
        <v>1937</v>
      </c>
      <c r="J573" s="822" t="s">
        <v>1827</v>
      </c>
      <c r="K573" s="822" t="s">
        <v>1938</v>
      </c>
      <c r="L573" s="825">
        <v>1277.98</v>
      </c>
      <c r="M573" s="825">
        <v>3833.94</v>
      </c>
      <c r="N573" s="822">
        <v>3</v>
      </c>
      <c r="O573" s="826">
        <v>1.5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50</v>
      </c>
      <c r="B574" s="822" t="s">
        <v>1684</v>
      </c>
      <c r="C574" s="822" t="s">
        <v>1690</v>
      </c>
      <c r="D574" s="823" t="s">
        <v>2577</v>
      </c>
      <c r="E574" s="824" t="s">
        <v>1700</v>
      </c>
      <c r="F574" s="822" t="s">
        <v>1685</v>
      </c>
      <c r="G574" s="822" t="s">
        <v>1825</v>
      </c>
      <c r="H574" s="822" t="s">
        <v>329</v>
      </c>
      <c r="I574" s="822" t="s">
        <v>2510</v>
      </c>
      <c r="J574" s="822" t="s">
        <v>1827</v>
      </c>
      <c r="K574" s="822" t="s">
        <v>2511</v>
      </c>
      <c r="L574" s="825">
        <v>958.49</v>
      </c>
      <c r="M574" s="825">
        <v>1916.98</v>
      </c>
      <c r="N574" s="822">
        <v>2</v>
      </c>
      <c r="O574" s="826">
        <v>1.5</v>
      </c>
      <c r="P574" s="825">
        <v>958.49</v>
      </c>
      <c r="Q574" s="827">
        <v>0.5</v>
      </c>
      <c r="R574" s="822">
        <v>1</v>
      </c>
      <c r="S574" s="827">
        <v>0.5</v>
      </c>
      <c r="T574" s="826">
        <v>0.5</v>
      </c>
      <c r="U574" s="828">
        <v>0.33333333333333331</v>
      </c>
    </row>
    <row r="575" spans="1:21" ht="14.45" customHeight="1" x14ac:dyDescent="0.2">
      <c r="A575" s="821">
        <v>50</v>
      </c>
      <c r="B575" s="822" t="s">
        <v>1684</v>
      </c>
      <c r="C575" s="822" t="s">
        <v>1690</v>
      </c>
      <c r="D575" s="823" t="s">
        <v>2577</v>
      </c>
      <c r="E575" s="824" t="s">
        <v>1700</v>
      </c>
      <c r="F575" s="822" t="s">
        <v>1685</v>
      </c>
      <c r="G575" s="822" t="s">
        <v>1829</v>
      </c>
      <c r="H575" s="822" t="s">
        <v>329</v>
      </c>
      <c r="I575" s="822" t="s">
        <v>2002</v>
      </c>
      <c r="J575" s="822" t="s">
        <v>1831</v>
      </c>
      <c r="K575" s="822" t="s">
        <v>1067</v>
      </c>
      <c r="L575" s="825">
        <v>84.83</v>
      </c>
      <c r="M575" s="825">
        <v>84.83</v>
      </c>
      <c r="N575" s="822">
        <v>1</v>
      </c>
      <c r="O575" s="826">
        <v>1</v>
      </c>
      <c r="P575" s="825">
        <v>84.83</v>
      </c>
      <c r="Q575" s="827">
        <v>1</v>
      </c>
      <c r="R575" s="822">
        <v>1</v>
      </c>
      <c r="S575" s="827">
        <v>1</v>
      </c>
      <c r="T575" s="826">
        <v>1</v>
      </c>
      <c r="U575" s="828">
        <v>1</v>
      </c>
    </row>
    <row r="576" spans="1:21" ht="14.45" customHeight="1" x14ac:dyDescent="0.2">
      <c r="A576" s="821">
        <v>50</v>
      </c>
      <c r="B576" s="822" t="s">
        <v>1684</v>
      </c>
      <c r="C576" s="822" t="s">
        <v>1690</v>
      </c>
      <c r="D576" s="823" t="s">
        <v>2577</v>
      </c>
      <c r="E576" s="824" t="s">
        <v>1700</v>
      </c>
      <c r="F576" s="822" t="s">
        <v>1685</v>
      </c>
      <c r="G576" s="822" t="s">
        <v>1829</v>
      </c>
      <c r="H576" s="822" t="s">
        <v>329</v>
      </c>
      <c r="I576" s="822" t="s">
        <v>2475</v>
      </c>
      <c r="J576" s="822" t="s">
        <v>1831</v>
      </c>
      <c r="K576" s="822" t="s">
        <v>1835</v>
      </c>
      <c r="L576" s="825">
        <v>130.51</v>
      </c>
      <c r="M576" s="825">
        <v>130.51</v>
      </c>
      <c r="N576" s="822">
        <v>1</v>
      </c>
      <c r="O576" s="826">
        <v>0.5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50</v>
      </c>
      <c r="B577" s="822" t="s">
        <v>1684</v>
      </c>
      <c r="C577" s="822" t="s">
        <v>1690</v>
      </c>
      <c r="D577" s="823" t="s">
        <v>2577</v>
      </c>
      <c r="E577" s="824" t="s">
        <v>1700</v>
      </c>
      <c r="F577" s="822" t="s">
        <v>1685</v>
      </c>
      <c r="G577" s="822" t="s">
        <v>2003</v>
      </c>
      <c r="H577" s="822" t="s">
        <v>329</v>
      </c>
      <c r="I577" s="822" t="s">
        <v>2004</v>
      </c>
      <c r="J577" s="822" t="s">
        <v>934</v>
      </c>
      <c r="K577" s="822" t="s">
        <v>2005</v>
      </c>
      <c r="L577" s="825">
        <v>128.69999999999999</v>
      </c>
      <c r="M577" s="825">
        <v>643.5</v>
      </c>
      <c r="N577" s="822">
        <v>5</v>
      </c>
      <c r="O577" s="826">
        <v>3</v>
      </c>
      <c r="P577" s="825">
        <v>128.69999999999999</v>
      </c>
      <c r="Q577" s="827">
        <v>0.19999999999999998</v>
      </c>
      <c r="R577" s="822">
        <v>1</v>
      </c>
      <c r="S577" s="827">
        <v>0.2</v>
      </c>
      <c r="T577" s="826">
        <v>0.5</v>
      </c>
      <c r="U577" s="828">
        <v>0.16666666666666666</v>
      </c>
    </row>
    <row r="578" spans="1:21" ht="14.45" customHeight="1" x14ac:dyDescent="0.2">
      <c r="A578" s="821">
        <v>50</v>
      </c>
      <c r="B578" s="822" t="s">
        <v>1684</v>
      </c>
      <c r="C578" s="822" t="s">
        <v>1690</v>
      </c>
      <c r="D578" s="823" t="s">
        <v>2577</v>
      </c>
      <c r="E578" s="824" t="s">
        <v>1700</v>
      </c>
      <c r="F578" s="822" t="s">
        <v>1685</v>
      </c>
      <c r="G578" s="822" t="s">
        <v>2003</v>
      </c>
      <c r="H578" s="822" t="s">
        <v>329</v>
      </c>
      <c r="I578" s="822" t="s">
        <v>2006</v>
      </c>
      <c r="J578" s="822" t="s">
        <v>934</v>
      </c>
      <c r="K578" s="822" t="s">
        <v>2007</v>
      </c>
      <c r="L578" s="825">
        <v>64.349999999999994</v>
      </c>
      <c r="M578" s="825">
        <v>64.349999999999994</v>
      </c>
      <c r="N578" s="822">
        <v>1</v>
      </c>
      <c r="O578" s="826">
        <v>0.5</v>
      </c>
      <c r="P578" s="825"/>
      <c r="Q578" s="827">
        <v>0</v>
      </c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50</v>
      </c>
      <c r="B579" s="822" t="s">
        <v>1684</v>
      </c>
      <c r="C579" s="822" t="s">
        <v>1690</v>
      </c>
      <c r="D579" s="823" t="s">
        <v>2577</v>
      </c>
      <c r="E579" s="824" t="s">
        <v>1700</v>
      </c>
      <c r="F579" s="822" t="s">
        <v>1685</v>
      </c>
      <c r="G579" s="822" t="s">
        <v>1939</v>
      </c>
      <c r="H579" s="822" t="s">
        <v>634</v>
      </c>
      <c r="I579" s="822" t="s">
        <v>1525</v>
      </c>
      <c r="J579" s="822" t="s">
        <v>893</v>
      </c>
      <c r="K579" s="822" t="s">
        <v>896</v>
      </c>
      <c r="L579" s="825">
        <v>0</v>
      </c>
      <c r="M579" s="825">
        <v>0</v>
      </c>
      <c r="N579" s="822">
        <v>1</v>
      </c>
      <c r="O579" s="826">
        <v>1</v>
      </c>
      <c r="P579" s="825">
        <v>0</v>
      </c>
      <c r="Q579" s="827"/>
      <c r="R579" s="822">
        <v>1</v>
      </c>
      <c r="S579" s="827">
        <v>1</v>
      </c>
      <c r="T579" s="826">
        <v>1</v>
      </c>
      <c r="U579" s="828">
        <v>1</v>
      </c>
    </row>
    <row r="580" spans="1:21" ht="14.45" customHeight="1" x14ac:dyDescent="0.2">
      <c r="A580" s="821">
        <v>50</v>
      </c>
      <c r="B580" s="822" t="s">
        <v>1684</v>
      </c>
      <c r="C580" s="822" t="s">
        <v>1690</v>
      </c>
      <c r="D580" s="823" t="s">
        <v>2577</v>
      </c>
      <c r="E580" s="824" t="s">
        <v>1700</v>
      </c>
      <c r="F580" s="822" t="s">
        <v>1685</v>
      </c>
      <c r="G580" s="822" t="s">
        <v>2008</v>
      </c>
      <c r="H580" s="822" t="s">
        <v>329</v>
      </c>
      <c r="I580" s="822" t="s">
        <v>2009</v>
      </c>
      <c r="J580" s="822" t="s">
        <v>971</v>
      </c>
      <c r="K580" s="822" t="s">
        <v>2010</v>
      </c>
      <c r="L580" s="825">
        <v>26.12</v>
      </c>
      <c r="M580" s="825">
        <v>104.48</v>
      </c>
      <c r="N580" s="822">
        <v>4</v>
      </c>
      <c r="O580" s="826">
        <v>2</v>
      </c>
      <c r="P580" s="825">
        <v>26.12</v>
      </c>
      <c r="Q580" s="827">
        <v>0.25</v>
      </c>
      <c r="R580" s="822">
        <v>1</v>
      </c>
      <c r="S580" s="827">
        <v>0.25</v>
      </c>
      <c r="T580" s="826">
        <v>0.5</v>
      </c>
      <c r="U580" s="828">
        <v>0.25</v>
      </c>
    </row>
    <row r="581" spans="1:21" ht="14.45" customHeight="1" x14ac:dyDescent="0.2">
      <c r="A581" s="821">
        <v>50</v>
      </c>
      <c r="B581" s="822" t="s">
        <v>1684</v>
      </c>
      <c r="C581" s="822" t="s">
        <v>1690</v>
      </c>
      <c r="D581" s="823" t="s">
        <v>2577</v>
      </c>
      <c r="E581" s="824" t="s">
        <v>1700</v>
      </c>
      <c r="F581" s="822" t="s">
        <v>1685</v>
      </c>
      <c r="G581" s="822" t="s">
        <v>1840</v>
      </c>
      <c r="H581" s="822" t="s">
        <v>329</v>
      </c>
      <c r="I581" s="822" t="s">
        <v>2569</v>
      </c>
      <c r="J581" s="822" t="s">
        <v>2570</v>
      </c>
      <c r="K581" s="822" t="s">
        <v>2571</v>
      </c>
      <c r="L581" s="825">
        <v>66.88</v>
      </c>
      <c r="M581" s="825">
        <v>66.88</v>
      </c>
      <c r="N581" s="822">
        <v>1</v>
      </c>
      <c r="O581" s="826">
        <v>0.5</v>
      </c>
      <c r="P581" s="825"/>
      <c r="Q581" s="827">
        <v>0</v>
      </c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50</v>
      </c>
      <c r="B582" s="822" t="s">
        <v>1684</v>
      </c>
      <c r="C582" s="822" t="s">
        <v>1690</v>
      </c>
      <c r="D582" s="823" t="s">
        <v>2577</v>
      </c>
      <c r="E582" s="824" t="s">
        <v>1700</v>
      </c>
      <c r="F582" s="822" t="s">
        <v>1685</v>
      </c>
      <c r="G582" s="822" t="s">
        <v>1840</v>
      </c>
      <c r="H582" s="822" t="s">
        <v>329</v>
      </c>
      <c r="I582" s="822" t="s">
        <v>1841</v>
      </c>
      <c r="J582" s="822" t="s">
        <v>1842</v>
      </c>
      <c r="K582" s="822" t="s">
        <v>1843</v>
      </c>
      <c r="L582" s="825">
        <v>59.56</v>
      </c>
      <c r="M582" s="825">
        <v>59.56</v>
      </c>
      <c r="N582" s="822">
        <v>1</v>
      </c>
      <c r="O582" s="826">
        <v>1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50</v>
      </c>
      <c r="B583" s="822" t="s">
        <v>1684</v>
      </c>
      <c r="C583" s="822" t="s">
        <v>1690</v>
      </c>
      <c r="D583" s="823" t="s">
        <v>2577</v>
      </c>
      <c r="E583" s="824" t="s">
        <v>1700</v>
      </c>
      <c r="F583" s="822" t="s">
        <v>1685</v>
      </c>
      <c r="G583" s="822" t="s">
        <v>1844</v>
      </c>
      <c r="H583" s="822" t="s">
        <v>634</v>
      </c>
      <c r="I583" s="822" t="s">
        <v>2476</v>
      </c>
      <c r="J583" s="822" t="s">
        <v>1846</v>
      </c>
      <c r="K583" s="822" t="s">
        <v>2477</v>
      </c>
      <c r="L583" s="825">
        <v>44.86</v>
      </c>
      <c r="M583" s="825">
        <v>44.86</v>
      </c>
      <c r="N583" s="822">
        <v>1</v>
      </c>
      <c r="O583" s="826">
        <v>0.5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50</v>
      </c>
      <c r="B584" s="822" t="s">
        <v>1684</v>
      </c>
      <c r="C584" s="822" t="s">
        <v>1690</v>
      </c>
      <c r="D584" s="823" t="s">
        <v>2577</v>
      </c>
      <c r="E584" s="824" t="s">
        <v>1700</v>
      </c>
      <c r="F584" s="822" t="s">
        <v>1685</v>
      </c>
      <c r="G584" s="822" t="s">
        <v>1864</v>
      </c>
      <c r="H584" s="822" t="s">
        <v>329</v>
      </c>
      <c r="I584" s="822" t="s">
        <v>1865</v>
      </c>
      <c r="J584" s="822" t="s">
        <v>1866</v>
      </c>
      <c r="K584" s="822" t="s">
        <v>1867</v>
      </c>
      <c r="L584" s="825">
        <v>93.43</v>
      </c>
      <c r="M584" s="825">
        <v>93.43</v>
      </c>
      <c r="N584" s="822">
        <v>1</v>
      </c>
      <c r="O584" s="826">
        <v>0.5</v>
      </c>
      <c r="P584" s="825"/>
      <c r="Q584" s="827">
        <v>0</v>
      </c>
      <c r="R584" s="822"/>
      <c r="S584" s="827">
        <v>0</v>
      </c>
      <c r="T584" s="826"/>
      <c r="U584" s="828">
        <v>0</v>
      </c>
    </row>
    <row r="585" spans="1:21" ht="14.45" customHeight="1" x14ac:dyDescent="0.2">
      <c r="A585" s="821">
        <v>50</v>
      </c>
      <c r="B585" s="822" t="s">
        <v>1684</v>
      </c>
      <c r="C585" s="822" t="s">
        <v>1690</v>
      </c>
      <c r="D585" s="823" t="s">
        <v>2577</v>
      </c>
      <c r="E585" s="824" t="s">
        <v>1700</v>
      </c>
      <c r="F585" s="822" t="s">
        <v>1685</v>
      </c>
      <c r="G585" s="822" t="s">
        <v>2043</v>
      </c>
      <c r="H585" s="822" t="s">
        <v>634</v>
      </c>
      <c r="I585" s="822" t="s">
        <v>1545</v>
      </c>
      <c r="J585" s="822" t="s">
        <v>985</v>
      </c>
      <c r="K585" s="822" t="s">
        <v>1546</v>
      </c>
      <c r="L585" s="825">
        <v>0</v>
      </c>
      <c r="M585" s="825">
        <v>0</v>
      </c>
      <c r="N585" s="822">
        <v>1</v>
      </c>
      <c r="O585" s="826">
        <v>1</v>
      </c>
      <c r="P585" s="825"/>
      <c r="Q585" s="827"/>
      <c r="R585" s="822"/>
      <c r="S585" s="827">
        <v>0</v>
      </c>
      <c r="T585" s="826"/>
      <c r="U585" s="828">
        <v>0</v>
      </c>
    </row>
    <row r="586" spans="1:21" ht="14.45" customHeight="1" x14ac:dyDescent="0.2">
      <c r="A586" s="821">
        <v>50</v>
      </c>
      <c r="B586" s="822" t="s">
        <v>1684</v>
      </c>
      <c r="C586" s="822" t="s">
        <v>1690</v>
      </c>
      <c r="D586" s="823" t="s">
        <v>2577</v>
      </c>
      <c r="E586" s="824" t="s">
        <v>1700</v>
      </c>
      <c r="F586" s="822" t="s">
        <v>1685</v>
      </c>
      <c r="G586" s="822" t="s">
        <v>1877</v>
      </c>
      <c r="H586" s="822" t="s">
        <v>634</v>
      </c>
      <c r="I586" s="822" t="s">
        <v>2325</v>
      </c>
      <c r="J586" s="822" t="s">
        <v>1879</v>
      </c>
      <c r="K586" s="822" t="s">
        <v>2326</v>
      </c>
      <c r="L586" s="825">
        <v>1906.97</v>
      </c>
      <c r="M586" s="825">
        <v>3813.94</v>
      </c>
      <c r="N586" s="822">
        <v>2</v>
      </c>
      <c r="O586" s="826">
        <v>1</v>
      </c>
      <c r="P586" s="825">
        <v>1906.97</v>
      </c>
      <c r="Q586" s="827">
        <v>0.5</v>
      </c>
      <c r="R586" s="822">
        <v>1</v>
      </c>
      <c r="S586" s="827">
        <v>0.5</v>
      </c>
      <c r="T586" s="826">
        <v>0.5</v>
      </c>
      <c r="U586" s="828">
        <v>0.5</v>
      </c>
    </row>
    <row r="587" spans="1:21" ht="14.45" customHeight="1" x14ac:dyDescent="0.2">
      <c r="A587" s="821">
        <v>50</v>
      </c>
      <c r="B587" s="822" t="s">
        <v>1684</v>
      </c>
      <c r="C587" s="822" t="s">
        <v>1690</v>
      </c>
      <c r="D587" s="823" t="s">
        <v>2577</v>
      </c>
      <c r="E587" s="824" t="s">
        <v>1700</v>
      </c>
      <c r="F587" s="822" t="s">
        <v>1685</v>
      </c>
      <c r="G587" s="822" t="s">
        <v>1883</v>
      </c>
      <c r="H587" s="822" t="s">
        <v>329</v>
      </c>
      <c r="I587" s="822" t="s">
        <v>2022</v>
      </c>
      <c r="J587" s="822" t="s">
        <v>1885</v>
      </c>
      <c r="K587" s="822" t="s">
        <v>2023</v>
      </c>
      <c r="L587" s="825">
        <v>218.32</v>
      </c>
      <c r="M587" s="825">
        <v>218.32</v>
      </c>
      <c r="N587" s="822">
        <v>1</v>
      </c>
      <c r="O587" s="826">
        <v>0.5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50</v>
      </c>
      <c r="B588" s="822" t="s">
        <v>1684</v>
      </c>
      <c r="C588" s="822" t="s">
        <v>1690</v>
      </c>
      <c r="D588" s="823" t="s">
        <v>2577</v>
      </c>
      <c r="E588" s="824" t="s">
        <v>1700</v>
      </c>
      <c r="F588" s="822" t="s">
        <v>1685</v>
      </c>
      <c r="G588" s="822" t="s">
        <v>1883</v>
      </c>
      <c r="H588" s="822" t="s">
        <v>329</v>
      </c>
      <c r="I588" s="822" t="s">
        <v>1887</v>
      </c>
      <c r="J588" s="822" t="s">
        <v>1885</v>
      </c>
      <c r="K588" s="822" t="s">
        <v>1888</v>
      </c>
      <c r="L588" s="825">
        <v>146.04</v>
      </c>
      <c r="M588" s="825">
        <v>146.04</v>
      </c>
      <c r="N588" s="822">
        <v>1</v>
      </c>
      <c r="O588" s="826">
        <v>0.5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50</v>
      </c>
      <c r="B589" s="822" t="s">
        <v>1684</v>
      </c>
      <c r="C589" s="822" t="s">
        <v>1690</v>
      </c>
      <c r="D589" s="823" t="s">
        <v>2577</v>
      </c>
      <c r="E589" s="824" t="s">
        <v>1700</v>
      </c>
      <c r="F589" s="822" t="s">
        <v>1685</v>
      </c>
      <c r="G589" s="822" t="s">
        <v>1889</v>
      </c>
      <c r="H589" s="822" t="s">
        <v>634</v>
      </c>
      <c r="I589" s="822" t="s">
        <v>1890</v>
      </c>
      <c r="J589" s="822" t="s">
        <v>1891</v>
      </c>
      <c r="K589" s="822" t="s">
        <v>1892</v>
      </c>
      <c r="L589" s="825">
        <v>255</v>
      </c>
      <c r="M589" s="825">
        <v>510</v>
      </c>
      <c r="N589" s="822">
        <v>2</v>
      </c>
      <c r="O589" s="826">
        <v>1.5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50</v>
      </c>
      <c r="B590" s="822" t="s">
        <v>1684</v>
      </c>
      <c r="C590" s="822" t="s">
        <v>1690</v>
      </c>
      <c r="D590" s="823" t="s">
        <v>2577</v>
      </c>
      <c r="E590" s="824" t="s">
        <v>1700</v>
      </c>
      <c r="F590" s="822" t="s">
        <v>1685</v>
      </c>
      <c r="G590" s="822" t="s">
        <v>1947</v>
      </c>
      <c r="H590" s="822" t="s">
        <v>634</v>
      </c>
      <c r="I590" s="822" t="s">
        <v>1948</v>
      </c>
      <c r="J590" s="822" t="s">
        <v>991</v>
      </c>
      <c r="K590" s="822" t="s">
        <v>1949</v>
      </c>
      <c r="L590" s="825">
        <v>154.36000000000001</v>
      </c>
      <c r="M590" s="825">
        <v>154.36000000000001</v>
      </c>
      <c r="N590" s="822">
        <v>1</v>
      </c>
      <c r="O590" s="826">
        <v>1</v>
      </c>
      <c r="P590" s="825"/>
      <c r="Q590" s="827">
        <v>0</v>
      </c>
      <c r="R590" s="822"/>
      <c r="S590" s="827">
        <v>0</v>
      </c>
      <c r="T590" s="826"/>
      <c r="U590" s="828">
        <v>0</v>
      </c>
    </row>
    <row r="591" spans="1:21" ht="14.45" customHeight="1" x14ac:dyDescent="0.2">
      <c r="A591" s="821">
        <v>50</v>
      </c>
      <c r="B591" s="822" t="s">
        <v>1684</v>
      </c>
      <c r="C591" s="822" t="s">
        <v>1690</v>
      </c>
      <c r="D591" s="823" t="s">
        <v>2577</v>
      </c>
      <c r="E591" s="824" t="s">
        <v>1700</v>
      </c>
      <c r="F591" s="822" t="s">
        <v>1685</v>
      </c>
      <c r="G591" s="822" t="s">
        <v>1947</v>
      </c>
      <c r="H591" s="822" t="s">
        <v>329</v>
      </c>
      <c r="I591" s="822" t="s">
        <v>2365</v>
      </c>
      <c r="J591" s="822" t="s">
        <v>991</v>
      </c>
      <c r="K591" s="822" t="s">
        <v>2366</v>
      </c>
      <c r="L591" s="825">
        <v>225.06</v>
      </c>
      <c r="M591" s="825">
        <v>225.06</v>
      </c>
      <c r="N591" s="822">
        <v>1</v>
      </c>
      <c r="O591" s="826">
        <v>1</v>
      </c>
      <c r="P591" s="825"/>
      <c r="Q591" s="827">
        <v>0</v>
      </c>
      <c r="R591" s="822"/>
      <c r="S591" s="827">
        <v>0</v>
      </c>
      <c r="T591" s="826"/>
      <c r="U591" s="828">
        <v>0</v>
      </c>
    </row>
    <row r="592" spans="1:21" ht="14.45" customHeight="1" x14ac:dyDescent="0.2">
      <c r="A592" s="821">
        <v>50</v>
      </c>
      <c r="B592" s="822" t="s">
        <v>1684</v>
      </c>
      <c r="C592" s="822" t="s">
        <v>1690</v>
      </c>
      <c r="D592" s="823" t="s">
        <v>2577</v>
      </c>
      <c r="E592" s="824" t="s">
        <v>1700</v>
      </c>
      <c r="F592" s="822" t="s">
        <v>1686</v>
      </c>
      <c r="G592" s="822" t="s">
        <v>1904</v>
      </c>
      <c r="H592" s="822" t="s">
        <v>329</v>
      </c>
      <c r="I592" s="822" t="s">
        <v>2572</v>
      </c>
      <c r="J592" s="822" t="s">
        <v>2466</v>
      </c>
      <c r="K592" s="822"/>
      <c r="L592" s="825">
        <v>0</v>
      </c>
      <c r="M592" s="825">
        <v>0</v>
      </c>
      <c r="N592" s="822">
        <v>3</v>
      </c>
      <c r="O592" s="826">
        <v>3</v>
      </c>
      <c r="P592" s="825"/>
      <c r="Q592" s="827"/>
      <c r="R592" s="822"/>
      <c r="S592" s="827">
        <v>0</v>
      </c>
      <c r="T592" s="826"/>
      <c r="U592" s="828">
        <v>0</v>
      </c>
    </row>
    <row r="593" spans="1:21" ht="14.45" customHeight="1" thickBot="1" x14ac:dyDescent="0.25">
      <c r="A593" s="813">
        <v>50</v>
      </c>
      <c r="B593" s="814" t="s">
        <v>1684</v>
      </c>
      <c r="C593" s="814" t="s">
        <v>1690</v>
      </c>
      <c r="D593" s="815" t="s">
        <v>2577</v>
      </c>
      <c r="E593" s="816" t="s">
        <v>1700</v>
      </c>
      <c r="F593" s="814" t="s">
        <v>1687</v>
      </c>
      <c r="G593" s="814" t="s">
        <v>1904</v>
      </c>
      <c r="H593" s="814" t="s">
        <v>329</v>
      </c>
      <c r="I593" s="814" t="s">
        <v>2573</v>
      </c>
      <c r="J593" s="814" t="s">
        <v>2574</v>
      </c>
      <c r="K593" s="814" t="s">
        <v>2575</v>
      </c>
      <c r="L593" s="817">
        <v>400.2</v>
      </c>
      <c r="M593" s="817">
        <v>400.2</v>
      </c>
      <c r="N593" s="814">
        <v>1</v>
      </c>
      <c r="O593" s="818">
        <v>1</v>
      </c>
      <c r="P593" s="817">
        <v>400.2</v>
      </c>
      <c r="Q593" s="819">
        <v>1</v>
      </c>
      <c r="R593" s="814">
        <v>1</v>
      </c>
      <c r="S593" s="819">
        <v>1</v>
      </c>
      <c r="T593" s="818">
        <v>1</v>
      </c>
      <c r="U593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E935294F-D2B4-4428-B1E5-51EEDA080040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2579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1704</v>
      </c>
      <c r="B5" s="225">
        <v>7823.2100000000009</v>
      </c>
      <c r="C5" s="812">
        <v>6.4339465745931648E-2</v>
      </c>
      <c r="D5" s="225">
        <v>113769.5</v>
      </c>
      <c r="E5" s="812">
        <v>0.93566053425406825</v>
      </c>
      <c r="F5" s="830">
        <v>121592.71</v>
      </c>
    </row>
    <row r="6" spans="1:6" ht="14.45" customHeight="1" x14ac:dyDescent="0.2">
      <c r="A6" s="836" t="s">
        <v>1696</v>
      </c>
      <c r="B6" s="831">
        <v>1392.47</v>
      </c>
      <c r="C6" s="827">
        <v>0.18916422253527632</v>
      </c>
      <c r="D6" s="831">
        <v>5968.7</v>
      </c>
      <c r="E6" s="827">
        <v>0.81083577746472368</v>
      </c>
      <c r="F6" s="832">
        <v>7361.17</v>
      </c>
    </row>
    <row r="7" spans="1:6" ht="14.45" customHeight="1" x14ac:dyDescent="0.2">
      <c r="A7" s="836" t="s">
        <v>1709</v>
      </c>
      <c r="B7" s="831">
        <v>340.31</v>
      </c>
      <c r="C7" s="827">
        <v>1.9214937862422142E-2</v>
      </c>
      <c r="D7" s="831">
        <v>17370.390000000007</v>
      </c>
      <c r="E7" s="827">
        <v>0.98078506213757777</v>
      </c>
      <c r="F7" s="832">
        <v>17710.700000000008</v>
      </c>
    </row>
    <row r="8" spans="1:6" ht="14.45" customHeight="1" x14ac:dyDescent="0.2">
      <c r="A8" s="836" t="s">
        <v>1698</v>
      </c>
      <c r="B8" s="831">
        <v>321.27999999999997</v>
      </c>
      <c r="C8" s="827">
        <v>1.2666272422629604E-2</v>
      </c>
      <c r="D8" s="831">
        <v>25043.720000000005</v>
      </c>
      <c r="E8" s="827">
        <v>0.98733372757737048</v>
      </c>
      <c r="F8" s="832">
        <v>25365.000000000004</v>
      </c>
    </row>
    <row r="9" spans="1:6" ht="14.45" customHeight="1" x14ac:dyDescent="0.2">
      <c r="A9" s="836" t="s">
        <v>1695</v>
      </c>
      <c r="B9" s="831">
        <v>317.39</v>
      </c>
      <c r="C9" s="827">
        <v>0.16867194558112342</v>
      </c>
      <c r="D9" s="831">
        <v>1564.3100000000002</v>
      </c>
      <c r="E9" s="827">
        <v>0.83132805441887647</v>
      </c>
      <c r="F9" s="832">
        <v>1881.7000000000003</v>
      </c>
    </row>
    <row r="10" spans="1:6" ht="14.45" customHeight="1" x14ac:dyDescent="0.2">
      <c r="A10" s="836" t="s">
        <v>1700</v>
      </c>
      <c r="B10" s="831">
        <v>299.02</v>
      </c>
      <c r="C10" s="827">
        <v>2.9973186317504064E-2</v>
      </c>
      <c r="D10" s="831">
        <v>9677.2300000000014</v>
      </c>
      <c r="E10" s="827">
        <v>0.97002681368249588</v>
      </c>
      <c r="F10" s="832">
        <v>9976.2500000000018</v>
      </c>
    </row>
    <row r="11" spans="1:6" ht="14.45" customHeight="1" x14ac:dyDescent="0.2">
      <c r="A11" s="836" t="s">
        <v>1705</v>
      </c>
      <c r="B11" s="831">
        <v>234.99</v>
      </c>
      <c r="C11" s="827">
        <v>0.26936964819973175</v>
      </c>
      <c r="D11" s="831">
        <v>637.38000000000011</v>
      </c>
      <c r="E11" s="827">
        <v>0.73063035180026825</v>
      </c>
      <c r="F11" s="832">
        <v>872.37000000000012</v>
      </c>
    </row>
    <row r="12" spans="1:6" ht="14.45" customHeight="1" x14ac:dyDescent="0.2">
      <c r="A12" s="836" t="s">
        <v>1701</v>
      </c>
      <c r="B12" s="831">
        <v>135.22</v>
      </c>
      <c r="C12" s="827">
        <v>3.0958589852487658E-2</v>
      </c>
      <c r="D12" s="831">
        <v>4232.5499999999993</v>
      </c>
      <c r="E12" s="827">
        <v>0.96904141014751233</v>
      </c>
      <c r="F12" s="832">
        <v>4367.7699999999995</v>
      </c>
    </row>
    <row r="13" spans="1:6" ht="14.45" customHeight="1" x14ac:dyDescent="0.2">
      <c r="A13" s="836" t="s">
        <v>1706</v>
      </c>
      <c r="B13" s="831"/>
      <c r="C13" s="827">
        <v>0</v>
      </c>
      <c r="D13" s="831">
        <v>320.20999999999998</v>
      </c>
      <c r="E13" s="827">
        <v>1</v>
      </c>
      <c r="F13" s="832">
        <v>320.20999999999998</v>
      </c>
    </row>
    <row r="14" spans="1:6" ht="14.45" customHeight="1" x14ac:dyDescent="0.2">
      <c r="A14" s="836" t="s">
        <v>1703</v>
      </c>
      <c r="B14" s="831"/>
      <c r="C14" s="827"/>
      <c r="D14" s="831">
        <v>0</v>
      </c>
      <c r="E14" s="827"/>
      <c r="F14" s="832">
        <v>0</v>
      </c>
    </row>
    <row r="15" spans="1:6" ht="14.45" customHeight="1" x14ac:dyDescent="0.2">
      <c r="A15" s="836" t="s">
        <v>1708</v>
      </c>
      <c r="B15" s="831"/>
      <c r="C15" s="827">
        <v>0</v>
      </c>
      <c r="D15" s="831">
        <v>165.62</v>
      </c>
      <c r="E15" s="827">
        <v>1</v>
      </c>
      <c r="F15" s="832">
        <v>165.62</v>
      </c>
    </row>
    <row r="16" spans="1:6" ht="14.45" customHeight="1" x14ac:dyDescent="0.2">
      <c r="A16" s="836" t="s">
        <v>1697</v>
      </c>
      <c r="B16" s="831"/>
      <c r="C16" s="827">
        <v>0</v>
      </c>
      <c r="D16" s="831">
        <v>773.46</v>
      </c>
      <c r="E16" s="827">
        <v>1</v>
      </c>
      <c r="F16" s="832">
        <v>773.46</v>
      </c>
    </row>
    <row r="17" spans="1:6" ht="14.45" customHeight="1" x14ac:dyDescent="0.2">
      <c r="A17" s="836" t="s">
        <v>1702</v>
      </c>
      <c r="B17" s="831"/>
      <c r="C17" s="827">
        <v>0</v>
      </c>
      <c r="D17" s="831">
        <v>6578.3900000000012</v>
      </c>
      <c r="E17" s="827">
        <v>1</v>
      </c>
      <c r="F17" s="832">
        <v>6578.3900000000012</v>
      </c>
    </row>
    <row r="18" spans="1:6" ht="14.45" customHeight="1" thickBot="1" x14ac:dyDescent="0.25">
      <c r="A18" s="759" t="s">
        <v>1699</v>
      </c>
      <c r="B18" s="750"/>
      <c r="C18" s="751">
        <v>0</v>
      </c>
      <c r="D18" s="750">
        <v>1102.04</v>
      </c>
      <c r="E18" s="751">
        <v>1</v>
      </c>
      <c r="F18" s="752">
        <v>1102.04</v>
      </c>
    </row>
    <row r="19" spans="1:6" ht="14.45" customHeight="1" thickBot="1" x14ac:dyDescent="0.25">
      <c r="A19" s="753" t="s">
        <v>3</v>
      </c>
      <c r="B19" s="754">
        <v>10863.89</v>
      </c>
      <c r="C19" s="755">
        <v>5.4849463104451456E-2</v>
      </c>
      <c r="D19" s="754">
        <v>187203.50000000003</v>
      </c>
      <c r="E19" s="755">
        <v>0.94515053689554851</v>
      </c>
      <c r="F19" s="756">
        <v>198067.39000000004</v>
      </c>
    </row>
    <row r="20" spans="1:6" ht="14.45" customHeight="1" thickBot="1" x14ac:dyDescent="0.25"/>
    <row r="21" spans="1:6" ht="14.45" customHeight="1" x14ac:dyDescent="0.2">
      <c r="A21" s="835" t="s">
        <v>1373</v>
      </c>
      <c r="B21" s="225">
        <v>3060.89</v>
      </c>
      <c r="C21" s="812">
        <v>0.37318369685812169</v>
      </c>
      <c r="D21" s="225">
        <v>5141.21</v>
      </c>
      <c r="E21" s="812">
        <v>0.62681630314187831</v>
      </c>
      <c r="F21" s="830">
        <v>8202.1</v>
      </c>
    </row>
    <row r="22" spans="1:6" ht="14.45" customHeight="1" x14ac:dyDescent="0.2">
      <c r="A22" s="836" t="s">
        <v>1369</v>
      </c>
      <c r="B22" s="831">
        <v>1410.25</v>
      </c>
      <c r="C22" s="827">
        <v>0.4716176627962973</v>
      </c>
      <c r="D22" s="831">
        <v>1579.9899999999996</v>
      </c>
      <c r="E22" s="827">
        <v>0.52838233720370265</v>
      </c>
      <c r="F22" s="832">
        <v>2990.24</v>
      </c>
    </row>
    <row r="23" spans="1:6" ht="14.45" customHeight="1" x14ac:dyDescent="0.2">
      <c r="A23" s="836" t="s">
        <v>1385</v>
      </c>
      <c r="B23" s="831">
        <v>1392.47</v>
      </c>
      <c r="C23" s="827">
        <v>0.5</v>
      </c>
      <c r="D23" s="831">
        <v>1392.47</v>
      </c>
      <c r="E23" s="827">
        <v>0.5</v>
      </c>
      <c r="F23" s="832">
        <v>2784.94</v>
      </c>
    </row>
    <row r="24" spans="1:6" ht="14.45" customHeight="1" x14ac:dyDescent="0.2">
      <c r="A24" s="836" t="s">
        <v>2580</v>
      </c>
      <c r="B24" s="831">
        <v>1068.8000000000002</v>
      </c>
      <c r="C24" s="827">
        <v>0.18910254141925989</v>
      </c>
      <c r="D24" s="831">
        <v>4583.16</v>
      </c>
      <c r="E24" s="827">
        <v>0.81089745858074014</v>
      </c>
      <c r="F24" s="832">
        <v>5651.96</v>
      </c>
    </row>
    <row r="25" spans="1:6" ht="14.45" customHeight="1" x14ac:dyDescent="0.2">
      <c r="A25" s="836" t="s">
        <v>2581</v>
      </c>
      <c r="B25" s="831">
        <v>819.22</v>
      </c>
      <c r="C25" s="827">
        <v>0.77777250329918646</v>
      </c>
      <c r="D25" s="831">
        <v>234.07</v>
      </c>
      <c r="E25" s="827">
        <v>0.22222749670081365</v>
      </c>
      <c r="F25" s="832">
        <v>1053.29</v>
      </c>
    </row>
    <row r="26" spans="1:6" ht="14.45" customHeight="1" x14ac:dyDescent="0.2">
      <c r="A26" s="836" t="s">
        <v>2582</v>
      </c>
      <c r="B26" s="831">
        <v>598.62</v>
      </c>
      <c r="C26" s="827">
        <v>1</v>
      </c>
      <c r="D26" s="831"/>
      <c r="E26" s="827">
        <v>0</v>
      </c>
      <c r="F26" s="832">
        <v>598.62</v>
      </c>
    </row>
    <row r="27" spans="1:6" ht="14.45" customHeight="1" x14ac:dyDescent="0.2">
      <c r="A27" s="836" t="s">
        <v>2583</v>
      </c>
      <c r="B27" s="831">
        <v>494.34</v>
      </c>
      <c r="C27" s="827">
        <v>1</v>
      </c>
      <c r="D27" s="831"/>
      <c r="E27" s="827">
        <v>0</v>
      </c>
      <c r="F27" s="832">
        <v>494.34</v>
      </c>
    </row>
    <row r="28" spans="1:6" ht="14.45" customHeight="1" x14ac:dyDescent="0.2">
      <c r="A28" s="836" t="s">
        <v>1370</v>
      </c>
      <c r="B28" s="831">
        <v>445.64</v>
      </c>
      <c r="C28" s="827">
        <v>0.67187311542636596</v>
      </c>
      <c r="D28" s="831">
        <v>217.64000000000001</v>
      </c>
      <c r="E28" s="827">
        <v>0.32812688457363409</v>
      </c>
      <c r="F28" s="832">
        <v>663.28</v>
      </c>
    </row>
    <row r="29" spans="1:6" ht="14.45" customHeight="1" x14ac:dyDescent="0.2">
      <c r="A29" s="836" t="s">
        <v>2584</v>
      </c>
      <c r="B29" s="831">
        <v>439.14</v>
      </c>
      <c r="C29" s="827">
        <v>0.24509683540771338</v>
      </c>
      <c r="D29" s="831">
        <v>1352.56</v>
      </c>
      <c r="E29" s="827">
        <v>0.75490316459228668</v>
      </c>
      <c r="F29" s="832">
        <v>1791.6999999999998</v>
      </c>
    </row>
    <row r="30" spans="1:6" ht="14.45" customHeight="1" x14ac:dyDescent="0.2">
      <c r="A30" s="836" t="s">
        <v>1364</v>
      </c>
      <c r="B30" s="831">
        <v>393.94</v>
      </c>
      <c r="C30" s="827">
        <v>0.42855899567024214</v>
      </c>
      <c r="D30" s="831">
        <v>525.28</v>
      </c>
      <c r="E30" s="827">
        <v>0.57144100432975775</v>
      </c>
      <c r="F30" s="832">
        <v>919.22</v>
      </c>
    </row>
    <row r="31" spans="1:6" ht="14.45" customHeight="1" x14ac:dyDescent="0.2">
      <c r="A31" s="836" t="s">
        <v>2585</v>
      </c>
      <c r="B31" s="831">
        <v>194.41000000000003</v>
      </c>
      <c r="C31" s="827">
        <v>0.46427377370205858</v>
      </c>
      <c r="D31" s="831">
        <v>224.33</v>
      </c>
      <c r="E31" s="827">
        <v>0.53572622629794142</v>
      </c>
      <c r="F31" s="832">
        <v>418.74</v>
      </c>
    </row>
    <row r="32" spans="1:6" ht="14.45" customHeight="1" x14ac:dyDescent="0.2">
      <c r="A32" s="836" t="s">
        <v>2586</v>
      </c>
      <c r="B32" s="831">
        <v>184.74</v>
      </c>
      <c r="C32" s="827">
        <v>7.1699694944461267E-2</v>
      </c>
      <c r="D32" s="831">
        <v>2391.8399999999997</v>
      </c>
      <c r="E32" s="827">
        <v>0.92830030505553862</v>
      </c>
      <c r="F32" s="832">
        <v>2576.58</v>
      </c>
    </row>
    <row r="33" spans="1:6" ht="14.45" customHeight="1" x14ac:dyDescent="0.2">
      <c r="A33" s="836" t="s">
        <v>1368</v>
      </c>
      <c r="B33" s="831">
        <v>109.96</v>
      </c>
      <c r="C33" s="827">
        <v>4.3010416218478516E-2</v>
      </c>
      <c r="D33" s="831">
        <v>2446.63</v>
      </c>
      <c r="E33" s="827">
        <v>0.95698958378152144</v>
      </c>
      <c r="F33" s="832">
        <v>2556.59</v>
      </c>
    </row>
    <row r="34" spans="1:6" ht="14.45" customHeight="1" x14ac:dyDescent="0.2">
      <c r="A34" s="836" t="s">
        <v>1361</v>
      </c>
      <c r="B34" s="831">
        <v>100.11</v>
      </c>
      <c r="C34" s="827">
        <v>3.563064570090331E-2</v>
      </c>
      <c r="D34" s="831">
        <v>2709.55</v>
      </c>
      <c r="E34" s="827">
        <v>0.96436935429909665</v>
      </c>
      <c r="F34" s="832">
        <v>2809.6600000000003</v>
      </c>
    </row>
    <row r="35" spans="1:6" ht="14.45" customHeight="1" x14ac:dyDescent="0.2">
      <c r="A35" s="836" t="s">
        <v>2587</v>
      </c>
      <c r="B35" s="831">
        <v>86.41</v>
      </c>
      <c r="C35" s="827">
        <v>0.2</v>
      </c>
      <c r="D35" s="831">
        <v>345.64</v>
      </c>
      <c r="E35" s="827">
        <v>0.8</v>
      </c>
      <c r="F35" s="832">
        <v>432.04999999999995</v>
      </c>
    </row>
    <row r="36" spans="1:6" ht="14.45" customHeight="1" x14ac:dyDescent="0.2">
      <c r="A36" s="836" t="s">
        <v>1366</v>
      </c>
      <c r="B36" s="831">
        <v>42.51</v>
      </c>
      <c r="C36" s="827">
        <v>1.9901219540741085E-2</v>
      </c>
      <c r="D36" s="831">
        <v>2093.54</v>
      </c>
      <c r="E36" s="827">
        <v>0.9800987804592588</v>
      </c>
      <c r="F36" s="832">
        <v>2136.0500000000002</v>
      </c>
    </row>
    <row r="37" spans="1:6" ht="14.45" customHeight="1" x14ac:dyDescent="0.2">
      <c r="A37" s="836" t="s">
        <v>2588</v>
      </c>
      <c r="B37" s="831">
        <v>22.44</v>
      </c>
      <c r="C37" s="827">
        <v>5.2642691252023366E-2</v>
      </c>
      <c r="D37" s="831">
        <v>403.83000000000004</v>
      </c>
      <c r="E37" s="827">
        <v>0.94735730874797663</v>
      </c>
      <c r="F37" s="832">
        <v>426.27000000000004</v>
      </c>
    </row>
    <row r="38" spans="1:6" ht="14.45" customHeight="1" x14ac:dyDescent="0.2">
      <c r="A38" s="836" t="s">
        <v>2589</v>
      </c>
      <c r="B38" s="831"/>
      <c r="C38" s="827">
        <v>0</v>
      </c>
      <c r="D38" s="831">
        <v>320.20999999999998</v>
      </c>
      <c r="E38" s="827">
        <v>1</v>
      </c>
      <c r="F38" s="832">
        <v>320.20999999999998</v>
      </c>
    </row>
    <row r="39" spans="1:6" ht="14.45" customHeight="1" x14ac:dyDescent="0.2">
      <c r="A39" s="836" t="s">
        <v>1391</v>
      </c>
      <c r="B39" s="831"/>
      <c r="C39" s="827">
        <v>0</v>
      </c>
      <c r="D39" s="831">
        <v>732.62</v>
      </c>
      <c r="E39" s="827">
        <v>1</v>
      </c>
      <c r="F39" s="832">
        <v>732.62</v>
      </c>
    </row>
    <row r="40" spans="1:6" ht="14.45" customHeight="1" x14ac:dyDescent="0.2">
      <c r="A40" s="836" t="s">
        <v>2590</v>
      </c>
      <c r="B40" s="831"/>
      <c r="C40" s="827">
        <v>0</v>
      </c>
      <c r="D40" s="831">
        <v>1829.1100000000001</v>
      </c>
      <c r="E40" s="827">
        <v>1</v>
      </c>
      <c r="F40" s="832">
        <v>1829.1100000000001</v>
      </c>
    </row>
    <row r="41" spans="1:6" ht="14.45" customHeight="1" x14ac:dyDescent="0.2">
      <c r="A41" s="836" t="s">
        <v>2591</v>
      </c>
      <c r="B41" s="831"/>
      <c r="C41" s="827">
        <v>0</v>
      </c>
      <c r="D41" s="831">
        <v>280.3</v>
      </c>
      <c r="E41" s="827">
        <v>1</v>
      </c>
      <c r="F41" s="832">
        <v>280.3</v>
      </c>
    </row>
    <row r="42" spans="1:6" ht="14.45" customHeight="1" x14ac:dyDescent="0.2">
      <c r="A42" s="836" t="s">
        <v>1371</v>
      </c>
      <c r="B42" s="831"/>
      <c r="C42" s="827">
        <v>0</v>
      </c>
      <c r="D42" s="831">
        <v>1482.0800000000002</v>
      </c>
      <c r="E42" s="827">
        <v>1</v>
      </c>
      <c r="F42" s="832">
        <v>1482.0800000000002</v>
      </c>
    </row>
    <row r="43" spans="1:6" ht="14.45" customHeight="1" x14ac:dyDescent="0.2">
      <c r="A43" s="836" t="s">
        <v>2592</v>
      </c>
      <c r="B43" s="831"/>
      <c r="C43" s="827">
        <v>0</v>
      </c>
      <c r="D43" s="831">
        <v>667.39</v>
      </c>
      <c r="E43" s="827">
        <v>1</v>
      </c>
      <c r="F43" s="832">
        <v>667.39</v>
      </c>
    </row>
    <row r="44" spans="1:6" ht="14.45" customHeight="1" x14ac:dyDescent="0.2">
      <c r="A44" s="836" t="s">
        <v>1372</v>
      </c>
      <c r="B44" s="831"/>
      <c r="C44" s="827">
        <v>0</v>
      </c>
      <c r="D44" s="831">
        <v>1082.75</v>
      </c>
      <c r="E44" s="827">
        <v>1</v>
      </c>
      <c r="F44" s="832">
        <v>1082.75</v>
      </c>
    </row>
    <row r="45" spans="1:6" ht="14.45" customHeight="1" x14ac:dyDescent="0.2">
      <c r="A45" s="836" t="s">
        <v>1394</v>
      </c>
      <c r="B45" s="831"/>
      <c r="C45" s="827">
        <v>0</v>
      </c>
      <c r="D45" s="831">
        <v>468.21999999999997</v>
      </c>
      <c r="E45" s="827">
        <v>1</v>
      </c>
      <c r="F45" s="832">
        <v>468.21999999999997</v>
      </c>
    </row>
    <row r="46" spans="1:6" ht="14.45" customHeight="1" x14ac:dyDescent="0.2">
      <c r="A46" s="836" t="s">
        <v>2593</v>
      </c>
      <c r="B46" s="831"/>
      <c r="C46" s="827">
        <v>0</v>
      </c>
      <c r="D46" s="831">
        <v>3844.4200000000005</v>
      </c>
      <c r="E46" s="827">
        <v>1</v>
      </c>
      <c r="F46" s="832">
        <v>3844.4200000000005</v>
      </c>
    </row>
    <row r="47" spans="1:6" ht="14.45" customHeight="1" x14ac:dyDescent="0.2">
      <c r="A47" s="836" t="s">
        <v>2594</v>
      </c>
      <c r="B47" s="831"/>
      <c r="C47" s="827">
        <v>0</v>
      </c>
      <c r="D47" s="831">
        <v>168.41</v>
      </c>
      <c r="E47" s="827">
        <v>1</v>
      </c>
      <c r="F47" s="832">
        <v>168.41</v>
      </c>
    </row>
    <row r="48" spans="1:6" ht="14.45" customHeight="1" x14ac:dyDescent="0.2">
      <c r="A48" s="836" t="s">
        <v>2595</v>
      </c>
      <c r="B48" s="831"/>
      <c r="C48" s="827">
        <v>0</v>
      </c>
      <c r="D48" s="831">
        <v>132</v>
      </c>
      <c r="E48" s="827">
        <v>1</v>
      </c>
      <c r="F48" s="832">
        <v>132</v>
      </c>
    </row>
    <row r="49" spans="1:6" ht="14.45" customHeight="1" x14ac:dyDescent="0.2">
      <c r="A49" s="836" t="s">
        <v>1360</v>
      </c>
      <c r="B49" s="831"/>
      <c r="C49" s="827">
        <v>0</v>
      </c>
      <c r="D49" s="831">
        <v>12991.609999999999</v>
      </c>
      <c r="E49" s="827">
        <v>1</v>
      </c>
      <c r="F49" s="832">
        <v>12991.609999999999</v>
      </c>
    </row>
    <row r="50" spans="1:6" ht="14.45" customHeight="1" x14ac:dyDescent="0.2">
      <c r="A50" s="836" t="s">
        <v>2596</v>
      </c>
      <c r="B50" s="831"/>
      <c r="C50" s="827">
        <v>0</v>
      </c>
      <c r="D50" s="831">
        <v>161.06</v>
      </c>
      <c r="E50" s="827">
        <v>1</v>
      </c>
      <c r="F50" s="832">
        <v>161.06</v>
      </c>
    </row>
    <row r="51" spans="1:6" ht="14.45" customHeight="1" x14ac:dyDescent="0.2">
      <c r="A51" s="836" t="s">
        <v>1405</v>
      </c>
      <c r="B51" s="831"/>
      <c r="C51" s="827">
        <v>0</v>
      </c>
      <c r="D51" s="831">
        <v>8894.6899999999987</v>
      </c>
      <c r="E51" s="827">
        <v>1</v>
      </c>
      <c r="F51" s="832">
        <v>8894.6899999999987</v>
      </c>
    </row>
    <row r="52" spans="1:6" ht="14.45" customHeight="1" x14ac:dyDescent="0.2">
      <c r="A52" s="836" t="s">
        <v>1396</v>
      </c>
      <c r="B52" s="831">
        <v>0</v>
      </c>
      <c r="C52" s="827"/>
      <c r="D52" s="831">
        <v>0</v>
      </c>
      <c r="E52" s="827"/>
      <c r="F52" s="832">
        <v>0</v>
      </c>
    </row>
    <row r="53" spans="1:6" ht="14.45" customHeight="1" x14ac:dyDescent="0.2">
      <c r="A53" s="836" t="s">
        <v>1390</v>
      </c>
      <c r="B53" s="831"/>
      <c r="C53" s="827"/>
      <c r="D53" s="831">
        <v>0</v>
      </c>
      <c r="E53" s="827"/>
      <c r="F53" s="832">
        <v>0</v>
      </c>
    </row>
    <row r="54" spans="1:6" ht="14.45" customHeight="1" x14ac:dyDescent="0.2">
      <c r="A54" s="836" t="s">
        <v>1363</v>
      </c>
      <c r="B54" s="831"/>
      <c r="C54" s="827">
        <v>0</v>
      </c>
      <c r="D54" s="831">
        <v>1600.22</v>
      </c>
      <c r="E54" s="827">
        <v>1</v>
      </c>
      <c r="F54" s="832">
        <v>1600.22</v>
      </c>
    </row>
    <row r="55" spans="1:6" ht="14.45" customHeight="1" x14ac:dyDescent="0.2">
      <c r="A55" s="836" t="s">
        <v>2597</v>
      </c>
      <c r="B55" s="831"/>
      <c r="C55" s="827">
        <v>0</v>
      </c>
      <c r="D55" s="831">
        <v>305.51</v>
      </c>
      <c r="E55" s="827">
        <v>1</v>
      </c>
      <c r="F55" s="832">
        <v>305.51</v>
      </c>
    </row>
    <row r="56" spans="1:6" ht="14.45" customHeight="1" x14ac:dyDescent="0.2">
      <c r="A56" s="836" t="s">
        <v>1367</v>
      </c>
      <c r="B56" s="831">
        <v>0</v>
      </c>
      <c r="C56" s="827"/>
      <c r="D56" s="831"/>
      <c r="E56" s="827"/>
      <c r="F56" s="832">
        <v>0</v>
      </c>
    </row>
    <row r="57" spans="1:6" ht="14.45" customHeight="1" x14ac:dyDescent="0.2">
      <c r="A57" s="836" t="s">
        <v>2598</v>
      </c>
      <c r="B57" s="831"/>
      <c r="C57" s="827">
        <v>0</v>
      </c>
      <c r="D57" s="831">
        <v>259.13</v>
      </c>
      <c r="E57" s="827">
        <v>1</v>
      </c>
      <c r="F57" s="832">
        <v>259.13</v>
      </c>
    </row>
    <row r="58" spans="1:6" ht="14.45" customHeight="1" x14ac:dyDescent="0.2">
      <c r="A58" s="836" t="s">
        <v>2599</v>
      </c>
      <c r="B58" s="831"/>
      <c r="C58" s="827">
        <v>0</v>
      </c>
      <c r="D58" s="831">
        <v>2750.3100000000004</v>
      </c>
      <c r="E58" s="827">
        <v>1</v>
      </c>
      <c r="F58" s="832">
        <v>2750.3100000000004</v>
      </c>
    </row>
    <row r="59" spans="1:6" ht="14.45" customHeight="1" x14ac:dyDescent="0.2">
      <c r="A59" s="836" t="s">
        <v>2600</v>
      </c>
      <c r="B59" s="831">
        <v>0</v>
      </c>
      <c r="C59" s="827"/>
      <c r="D59" s="831"/>
      <c r="E59" s="827"/>
      <c r="F59" s="832">
        <v>0</v>
      </c>
    </row>
    <row r="60" spans="1:6" ht="14.45" customHeight="1" x14ac:dyDescent="0.2">
      <c r="A60" s="836" t="s">
        <v>2601</v>
      </c>
      <c r="B60" s="831"/>
      <c r="C60" s="827">
        <v>0</v>
      </c>
      <c r="D60" s="831">
        <v>474.61</v>
      </c>
      <c r="E60" s="827">
        <v>1</v>
      </c>
      <c r="F60" s="832">
        <v>474.61</v>
      </c>
    </row>
    <row r="61" spans="1:6" ht="14.45" customHeight="1" x14ac:dyDescent="0.2">
      <c r="A61" s="836" t="s">
        <v>1402</v>
      </c>
      <c r="B61" s="831"/>
      <c r="C61" s="827"/>
      <c r="D61" s="831">
        <v>0</v>
      </c>
      <c r="E61" s="827"/>
      <c r="F61" s="832">
        <v>0</v>
      </c>
    </row>
    <row r="62" spans="1:6" ht="14.45" customHeight="1" x14ac:dyDescent="0.2">
      <c r="A62" s="836" t="s">
        <v>2602</v>
      </c>
      <c r="B62" s="831"/>
      <c r="C62" s="827">
        <v>0</v>
      </c>
      <c r="D62" s="831">
        <v>110485.27</v>
      </c>
      <c r="E62" s="827">
        <v>1</v>
      </c>
      <c r="F62" s="832">
        <v>110485.27</v>
      </c>
    </row>
    <row r="63" spans="1:6" ht="14.45" customHeight="1" x14ac:dyDescent="0.2">
      <c r="A63" s="836" t="s">
        <v>2603</v>
      </c>
      <c r="B63" s="831"/>
      <c r="C63" s="827">
        <v>0</v>
      </c>
      <c r="D63" s="831">
        <v>1116.69</v>
      </c>
      <c r="E63" s="827">
        <v>1</v>
      </c>
      <c r="F63" s="832">
        <v>1116.69</v>
      </c>
    </row>
    <row r="64" spans="1:6" ht="14.45" customHeight="1" x14ac:dyDescent="0.2">
      <c r="A64" s="836" t="s">
        <v>2604</v>
      </c>
      <c r="B64" s="831"/>
      <c r="C64" s="827">
        <v>0</v>
      </c>
      <c r="D64" s="831">
        <v>1801.18</v>
      </c>
      <c r="E64" s="827">
        <v>1</v>
      </c>
      <c r="F64" s="832">
        <v>1801.18</v>
      </c>
    </row>
    <row r="65" spans="1:6" ht="14.45" customHeight="1" x14ac:dyDescent="0.2">
      <c r="A65" s="836" t="s">
        <v>2605</v>
      </c>
      <c r="B65" s="831"/>
      <c r="C65" s="827">
        <v>0</v>
      </c>
      <c r="D65" s="831">
        <v>5710.8899999999994</v>
      </c>
      <c r="E65" s="827">
        <v>1</v>
      </c>
      <c r="F65" s="832">
        <v>5710.8899999999994</v>
      </c>
    </row>
    <row r="66" spans="1:6" ht="14.45" customHeight="1" x14ac:dyDescent="0.2">
      <c r="A66" s="836" t="s">
        <v>1407</v>
      </c>
      <c r="B66" s="831"/>
      <c r="C66" s="827">
        <v>0</v>
      </c>
      <c r="D66" s="831">
        <v>579.70000000000005</v>
      </c>
      <c r="E66" s="827">
        <v>1</v>
      </c>
      <c r="F66" s="832">
        <v>579.70000000000005</v>
      </c>
    </row>
    <row r="67" spans="1:6" ht="14.45" customHeight="1" x14ac:dyDescent="0.2">
      <c r="A67" s="836" t="s">
        <v>2606</v>
      </c>
      <c r="B67" s="831"/>
      <c r="C67" s="827">
        <v>0</v>
      </c>
      <c r="D67" s="831">
        <v>1714.1800000000003</v>
      </c>
      <c r="E67" s="827">
        <v>1</v>
      </c>
      <c r="F67" s="832">
        <v>1714.1800000000003</v>
      </c>
    </row>
    <row r="68" spans="1:6" ht="14.45" customHeight="1" x14ac:dyDescent="0.2">
      <c r="A68" s="836" t="s">
        <v>2607</v>
      </c>
      <c r="B68" s="831"/>
      <c r="C68" s="827">
        <v>0</v>
      </c>
      <c r="D68" s="831">
        <v>83.87</v>
      </c>
      <c r="E68" s="827">
        <v>1</v>
      </c>
      <c r="F68" s="832">
        <v>83.87</v>
      </c>
    </row>
    <row r="69" spans="1:6" ht="14.45" customHeight="1" x14ac:dyDescent="0.2">
      <c r="A69" s="836" t="s">
        <v>2608</v>
      </c>
      <c r="B69" s="831"/>
      <c r="C69" s="827">
        <v>0</v>
      </c>
      <c r="D69" s="831">
        <v>771.80000000000007</v>
      </c>
      <c r="E69" s="827">
        <v>1</v>
      </c>
      <c r="F69" s="832">
        <v>771.80000000000007</v>
      </c>
    </row>
    <row r="70" spans="1:6" ht="14.45" customHeight="1" x14ac:dyDescent="0.2">
      <c r="A70" s="836" t="s">
        <v>1412</v>
      </c>
      <c r="B70" s="831"/>
      <c r="C70" s="827">
        <v>0</v>
      </c>
      <c r="D70" s="831">
        <v>406.77999999999992</v>
      </c>
      <c r="E70" s="827">
        <v>1</v>
      </c>
      <c r="F70" s="832">
        <v>406.77999999999992</v>
      </c>
    </row>
    <row r="71" spans="1:6" ht="14.45" customHeight="1" x14ac:dyDescent="0.2">
      <c r="A71" s="836" t="s">
        <v>1358</v>
      </c>
      <c r="B71" s="831"/>
      <c r="C71" s="827">
        <v>0</v>
      </c>
      <c r="D71" s="831">
        <v>307.02</v>
      </c>
      <c r="E71" s="827">
        <v>1</v>
      </c>
      <c r="F71" s="832">
        <v>307.02</v>
      </c>
    </row>
    <row r="72" spans="1:6" ht="14.45" customHeight="1" thickBot="1" x14ac:dyDescent="0.25">
      <c r="A72" s="759" t="s">
        <v>2609</v>
      </c>
      <c r="B72" s="750"/>
      <c r="C72" s="751">
        <v>0</v>
      </c>
      <c r="D72" s="750">
        <v>139.72999999999999</v>
      </c>
      <c r="E72" s="751">
        <v>1</v>
      </c>
      <c r="F72" s="752">
        <v>139.72999999999999</v>
      </c>
    </row>
    <row r="73" spans="1:6" ht="14.45" customHeight="1" thickBot="1" x14ac:dyDescent="0.25">
      <c r="A73" s="753" t="s">
        <v>3</v>
      </c>
      <c r="B73" s="754">
        <v>10863.89</v>
      </c>
      <c r="C73" s="755">
        <v>5.4849463104451469E-2</v>
      </c>
      <c r="D73" s="754">
        <v>187203.50000000003</v>
      </c>
      <c r="E73" s="755">
        <v>0.94515053689554873</v>
      </c>
      <c r="F73" s="756">
        <v>198067.38999999998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{066FA9AF-69A2-4BBA-B3F5-320D9463312F}</x14:id>
        </ext>
      </extLst>
    </cfRule>
  </conditionalFormatting>
  <conditionalFormatting sqref="F21:F7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{C749907A-0B1B-4EAA-9F24-A3940E6CBC5E}</x14:id>
        </ext>
      </extLst>
    </cfRule>
  </conditionalFormatting>
  <hyperlinks>
    <hyperlink ref="A2" location="Obsah!A1" display="Zpět na Obsah  KL 01  1.-4.měsíc" xr:uid="{6ECDE7CE-D163-4582-B436-9F0AB1674E0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6FA9AF-69A2-4BBA-B3F5-320D9463312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F5:F18</xm:sqref>
        </x14:conditionalFormatting>
        <x14:conditionalFormatting xmlns:xm="http://schemas.microsoft.com/office/excel/2006/main">
          <x14:cfRule type="dataBar" id="{C749907A-0B1B-4EAA-9F24-A3940E6CBC5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F21:F72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6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2640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89</v>
      </c>
      <c r="G3" s="47">
        <f>SUBTOTAL(9,G6:G1048576)</f>
        <v>10863.889999999998</v>
      </c>
      <c r="H3" s="48">
        <f>IF(M3=0,0,G3/M3)</f>
        <v>5.4849463104451456E-2</v>
      </c>
      <c r="I3" s="47">
        <f>SUBTOTAL(9,I6:I1048576)</f>
        <v>569</v>
      </c>
      <c r="J3" s="47">
        <f>SUBTOTAL(9,J6:J1048576)</f>
        <v>187203.5</v>
      </c>
      <c r="K3" s="48">
        <f>IF(M3=0,0,J3/M3)</f>
        <v>0.94515053689554851</v>
      </c>
      <c r="L3" s="47">
        <f>SUBTOTAL(9,L6:L1048576)</f>
        <v>658</v>
      </c>
      <c r="M3" s="49">
        <f>SUBTOTAL(9,M6:M1048576)</f>
        <v>198067.39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1695</v>
      </c>
      <c r="B6" s="807" t="s">
        <v>2610</v>
      </c>
      <c r="C6" s="807" t="s">
        <v>2498</v>
      </c>
      <c r="D6" s="807" t="s">
        <v>1945</v>
      </c>
      <c r="E6" s="807" t="s">
        <v>2057</v>
      </c>
      <c r="F6" s="225">
        <v>1</v>
      </c>
      <c r="G6" s="225">
        <v>184.74</v>
      </c>
      <c r="H6" s="812">
        <v>1</v>
      </c>
      <c r="I6" s="225"/>
      <c r="J6" s="225"/>
      <c r="K6" s="812">
        <v>0</v>
      </c>
      <c r="L6" s="225">
        <v>1</v>
      </c>
      <c r="M6" s="830">
        <v>184.74</v>
      </c>
    </row>
    <row r="7" spans="1:13" ht="14.45" customHeight="1" x14ac:dyDescent="0.2">
      <c r="A7" s="821" t="s">
        <v>1695</v>
      </c>
      <c r="B7" s="822" t="s">
        <v>1430</v>
      </c>
      <c r="C7" s="822" t="s">
        <v>1435</v>
      </c>
      <c r="D7" s="822" t="s">
        <v>772</v>
      </c>
      <c r="E7" s="822" t="s">
        <v>1436</v>
      </c>
      <c r="F7" s="831"/>
      <c r="G7" s="831"/>
      <c r="H7" s="827">
        <v>0</v>
      </c>
      <c r="I7" s="831">
        <v>2</v>
      </c>
      <c r="J7" s="831">
        <v>736.32</v>
      </c>
      <c r="K7" s="827">
        <v>1</v>
      </c>
      <c r="L7" s="831">
        <v>2</v>
      </c>
      <c r="M7" s="832">
        <v>736.32</v>
      </c>
    </row>
    <row r="8" spans="1:13" ht="14.45" customHeight="1" x14ac:dyDescent="0.2">
      <c r="A8" s="821" t="s">
        <v>1695</v>
      </c>
      <c r="B8" s="822" t="s">
        <v>1561</v>
      </c>
      <c r="C8" s="822" t="s">
        <v>1980</v>
      </c>
      <c r="D8" s="822" t="s">
        <v>1563</v>
      </c>
      <c r="E8" s="822" t="s">
        <v>1981</v>
      </c>
      <c r="F8" s="831"/>
      <c r="G8" s="831"/>
      <c r="H8" s="827">
        <v>0</v>
      </c>
      <c r="I8" s="831">
        <v>1</v>
      </c>
      <c r="J8" s="831">
        <v>93.43</v>
      </c>
      <c r="K8" s="827">
        <v>1</v>
      </c>
      <c r="L8" s="831">
        <v>1</v>
      </c>
      <c r="M8" s="832">
        <v>93.43</v>
      </c>
    </row>
    <row r="9" spans="1:13" ht="14.45" customHeight="1" x14ac:dyDescent="0.2">
      <c r="A9" s="821" t="s">
        <v>1695</v>
      </c>
      <c r="B9" s="822" t="s">
        <v>1447</v>
      </c>
      <c r="C9" s="822" t="s">
        <v>1565</v>
      </c>
      <c r="D9" s="822" t="s">
        <v>710</v>
      </c>
      <c r="E9" s="822" t="s">
        <v>1566</v>
      </c>
      <c r="F9" s="831"/>
      <c r="G9" s="831"/>
      <c r="H9" s="827">
        <v>0</v>
      </c>
      <c r="I9" s="831">
        <v>1</v>
      </c>
      <c r="J9" s="831">
        <v>80.010000000000005</v>
      </c>
      <c r="K9" s="827">
        <v>1</v>
      </c>
      <c r="L9" s="831">
        <v>1</v>
      </c>
      <c r="M9" s="832">
        <v>80.010000000000005</v>
      </c>
    </row>
    <row r="10" spans="1:13" ht="14.45" customHeight="1" x14ac:dyDescent="0.2">
      <c r="A10" s="821" t="s">
        <v>1695</v>
      </c>
      <c r="B10" s="822" t="s">
        <v>1468</v>
      </c>
      <c r="C10" s="822" t="s">
        <v>2482</v>
      </c>
      <c r="D10" s="822" t="s">
        <v>2483</v>
      </c>
      <c r="E10" s="822" t="s">
        <v>676</v>
      </c>
      <c r="F10" s="831">
        <v>1</v>
      </c>
      <c r="G10" s="831">
        <v>17.559999999999999</v>
      </c>
      <c r="H10" s="827">
        <v>1</v>
      </c>
      <c r="I10" s="831"/>
      <c r="J10" s="831"/>
      <c r="K10" s="827">
        <v>0</v>
      </c>
      <c r="L10" s="831">
        <v>1</v>
      </c>
      <c r="M10" s="832">
        <v>17.559999999999999</v>
      </c>
    </row>
    <row r="11" spans="1:13" ht="14.45" customHeight="1" x14ac:dyDescent="0.2">
      <c r="A11" s="821" t="s">
        <v>1695</v>
      </c>
      <c r="B11" s="822" t="s">
        <v>1468</v>
      </c>
      <c r="C11" s="822" t="s">
        <v>2484</v>
      </c>
      <c r="D11" s="822" t="s">
        <v>2483</v>
      </c>
      <c r="E11" s="822" t="s">
        <v>1049</v>
      </c>
      <c r="F11" s="831">
        <v>1</v>
      </c>
      <c r="G11" s="831">
        <v>70.23</v>
      </c>
      <c r="H11" s="827">
        <v>1</v>
      </c>
      <c r="I11" s="831"/>
      <c r="J11" s="831"/>
      <c r="K11" s="827">
        <v>0</v>
      </c>
      <c r="L11" s="831">
        <v>1</v>
      </c>
      <c r="M11" s="832">
        <v>70.23</v>
      </c>
    </row>
    <row r="12" spans="1:13" ht="14.45" customHeight="1" x14ac:dyDescent="0.2">
      <c r="A12" s="821" t="s">
        <v>1695</v>
      </c>
      <c r="B12" s="822" t="s">
        <v>1480</v>
      </c>
      <c r="C12" s="822" t="s">
        <v>1810</v>
      </c>
      <c r="D12" s="822" t="s">
        <v>914</v>
      </c>
      <c r="E12" s="822" t="s">
        <v>678</v>
      </c>
      <c r="F12" s="831"/>
      <c r="G12" s="831"/>
      <c r="H12" s="827">
        <v>0</v>
      </c>
      <c r="I12" s="831">
        <v>2</v>
      </c>
      <c r="J12" s="831">
        <v>68.94</v>
      </c>
      <c r="K12" s="827">
        <v>1</v>
      </c>
      <c r="L12" s="831">
        <v>2</v>
      </c>
      <c r="M12" s="832">
        <v>68.94</v>
      </c>
    </row>
    <row r="13" spans="1:13" ht="14.45" customHeight="1" x14ac:dyDescent="0.2">
      <c r="A13" s="821" t="s">
        <v>1695</v>
      </c>
      <c r="B13" s="822" t="s">
        <v>1485</v>
      </c>
      <c r="C13" s="822" t="s">
        <v>1489</v>
      </c>
      <c r="D13" s="822" t="s">
        <v>1487</v>
      </c>
      <c r="E13" s="822" t="s">
        <v>1490</v>
      </c>
      <c r="F13" s="831"/>
      <c r="G13" s="831"/>
      <c r="H13" s="827">
        <v>0</v>
      </c>
      <c r="I13" s="831">
        <v>1</v>
      </c>
      <c r="J13" s="831">
        <v>34.47</v>
      </c>
      <c r="K13" s="827">
        <v>1</v>
      </c>
      <c r="L13" s="831">
        <v>1</v>
      </c>
      <c r="M13" s="832">
        <v>34.47</v>
      </c>
    </row>
    <row r="14" spans="1:13" ht="14.45" customHeight="1" x14ac:dyDescent="0.2">
      <c r="A14" s="821" t="s">
        <v>1695</v>
      </c>
      <c r="B14" s="822" t="s">
        <v>1578</v>
      </c>
      <c r="C14" s="822" t="s">
        <v>1579</v>
      </c>
      <c r="D14" s="822" t="s">
        <v>1580</v>
      </c>
      <c r="E14" s="822" t="s">
        <v>1581</v>
      </c>
      <c r="F14" s="831"/>
      <c r="G14" s="831"/>
      <c r="H14" s="827">
        <v>0</v>
      </c>
      <c r="I14" s="831">
        <v>1</v>
      </c>
      <c r="J14" s="831">
        <v>130.51</v>
      </c>
      <c r="K14" s="827">
        <v>1</v>
      </c>
      <c r="L14" s="831">
        <v>1</v>
      </c>
      <c r="M14" s="832">
        <v>130.51</v>
      </c>
    </row>
    <row r="15" spans="1:13" ht="14.45" customHeight="1" x14ac:dyDescent="0.2">
      <c r="A15" s="821" t="s">
        <v>1695</v>
      </c>
      <c r="B15" s="822" t="s">
        <v>2611</v>
      </c>
      <c r="C15" s="822" t="s">
        <v>2492</v>
      </c>
      <c r="D15" s="822" t="s">
        <v>2289</v>
      </c>
      <c r="E15" s="822" t="s">
        <v>2493</v>
      </c>
      <c r="F15" s="831">
        <v>1</v>
      </c>
      <c r="G15" s="831">
        <v>44.86</v>
      </c>
      <c r="H15" s="827">
        <v>1</v>
      </c>
      <c r="I15" s="831"/>
      <c r="J15" s="831"/>
      <c r="K15" s="827">
        <v>0</v>
      </c>
      <c r="L15" s="831">
        <v>1</v>
      </c>
      <c r="M15" s="832">
        <v>44.86</v>
      </c>
    </row>
    <row r="16" spans="1:13" ht="14.45" customHeight="1" x14ac:dyDescent="0.2">
      <c r="A16" s="821" t="s">
        <v>1695</v>
      </c>
      <c r="B16" s="822" t="s">
        <v>1420</v>
      </c>
      <c r="C16" s="822" t="s">
        <v>1421</v>
      </c>
      <c r="D16" s="822" t="s">
        <v>846</v>
      </c>
      <c r="E16" s="822" t="s">
        <v>847</v>
      </c>
      <c r="F16" s="831"/>
      <c r="G16" s="831"/>
      <c r="H16" s="827">
        <v>0</v>
      </c>
      <c r="I16" s="831">
        <v>1</v>
      </c>
      <c r="J16" s="831">
        <v>165.63</v>
      </c>
      <c r="K16" s="827">
        <v>1</v>
      </c>
      <c r="L16" s="831">
        <v>1</v>
      </c>
      <c r="M16" s="832">
        <v>165.63</v>
      </c>
    </row>
    <row r="17" spans="1:13" ht="14.45" customHeight="1" x14ac:dyDescent="0.2">
      <c r="A17" s="821" t="s">
        <v>1695</v>
      </c>
      <c r="B17" s="822" t="s">
        <v>2612</v>
      </c>
      <c r="C17" s="822" t="s">
        <v>1890</v>
      </c>
      <c r="D17" s="822" t="s">
        <v>1891</v>
      </c>
      <c r="E17" s="822" t="s">
        <v>1892</v>
      </c>
      <c r="F17" s="831"/>
      <c r="G17" s="831"/>
      <c r="H17" s="827">
        <v>0</v>
      </c>
      <c r="I17" s="831">
        <v>1</v>
      </c>
      <c r="J17" s="831">
        <v>255</v>
      </c>
      <c r="K17" s="827">
        <v>1</v>
      </c>
      <c r="L17" s="831">
        <v>1</v>
      </c>
      <c r="M17" s="832">
        <v>255</v>
      </c>
    </row>
    <row r="18" spans="1:13" ht="14.45" customHeight="1" x14ac:dyDescent="0.2">
      <c r="A18" s="821" t="s">
        <v>1696</v>
      </c>
      <c r="B18" s="822" t="s">
        <v>1561</v>
      </c>
      <c r="C18" s="822" t="s">
        <v>1980</v>
      </c>
      <c r="D18" s="822" t="s">
        <v>1563</v>
      </c>
      <c r="E18" s="822" t="s">
        <v>1981</v>
      </c>
      <c r="F18" s="831"/>
      <c r="G18" s="831"/>
      <c r="H18" s="827">
        <v>0</v>
      </c>
      <c r="I18" s="831">
        <v>1</v>
      </c>
      <c r="J18" s="831">
        <v>93.43</v>
      </c>
      <c r="K18" s="827">
        <v>1</v>
      </c>
      <c r="L18" s="831">
        <v>1</v>
      </c>
      <c r="M18" s="832">
        <v>93.43</v>
      </c>
    </row>
    <row r="19" spans="1:13" ht="14.45" customHeight="1" x14ac:dyDescent="0.2">
      <c r="A19" s="821" t="s">
        <v>1696</v>
      </c>
      <c r="B19" s="822" t="s">
        <v>2613</v>
      </c>
      <c r="C19" s="822" t="s">
        <v>1948</v>
      </c>
      <c r="D19" s="822" t="s">
        <v>991</v>
      </c>
      <c r="E19" s="822" t="s">
        <v>1949</v>
      </c>
      <c r="F19" s="831"/>
      <c r="G19" s="831"/>
      <c r="H19" s="827">
        <v>0</v>
      </c>
      <c r="I19" s="831">
        <v>1</v>
      </c>
      <c r="J19" s="831">
        <v>154.36000000000001</v>
      </c>
      <c r="K19" s="827">
        <v>1</v>
      </c>
      <c r="L19" s="831">
        <v>1</v>
      </c>
      <c r="M19" s="832">
        <v>154.36000000000001</v>
      </c>
    </row>
    <row r="20" spans="1:13" ht="14.45" customHeight="1" x14ac:dyDescent="0.2">
      <c r="A20" s="821" t="s">
        <v>1696</v>
      </c>
      <c r="B20" s="822" t="s">
        <v>1615</v>
      </c>
      <c r="C20" s="822" t="s">
        <v>2500</v>
      </c>
      <c r="D20" s="822" t="s">
        <v>2501</v>
      </c>
      <c r="E20" s="822" t="s">
        <v>2502</v>
      </c>
      <c r="F20" s="831">
        <v>1</v>
      </c>
      <c r="G20" s="831">
        <v>1392.47</v>
      </c>
      <c r="H20" s="827">
        <v>1</v>
      </c>
      <c r="I20" s="831"/>
      <c r="J20" s="831"/>
      <c r="K20" s="827">
        <v>0</v>
      </c>
      <c r="L20" s="831">
        <v>1</v>
      </c>
      <c r="M20" s="832">
        <v>1392.47</v>
      </c>
    </row>
    <row r="21" spans="1:13" ht="14.45" customHeight="1" x14ac:dyDescent="0.2">
      <c r="A21" s="821" t="s">
        <v>1696</v>
      </c>
      <c r="B21" s="822" t="s">
        <v>2614</v>
      </c>
      <c r="C21" s="822" t="s">
        <v>1712</v>
      </c>
      <c r="D21" s="822" t="s">
        <v>642</v>
      </c>
      <c r="E21" s="822" t="s">
        <v>1713</v>
      </c>
      <c r="F21" s="831">
        <v>2</v>
      </c>
      <c r="G21" s="831">
        <v>0</v>
      </c>
      <c r="H21" s="827"/>
      <c r="I21" s="831"/>
      <c r="J21" s="831"/>
      <c r="K21" s="827"/>
      <c r="L21" s="831">
        <v>2</v>
      </c>
      <c r="M21" s="832">
        <v>0</v>
      </c>
    </row>
    <row r="22" spans="1:13" ht="14.45" customHeight="1" x14ac:dyDescent="0.2">
      <c r="A22" s="821" t="s">
        <v>1696</v>
      </c>
      <c r="B22" s="822" t="s">
        <v>2615</v>
      </c>
      <c r="C22" s="822" t="s">
        <v>2325</v>
      </c>
      <c r="D22" s="822" t="s">
        <v>1879</v>
      </c>
      <c r="E22" s="822" t="s">
        <v>2326</v>
      </c>
      <c r="F22" s="831"/>
      <c r="G22" s="831"/>
      <c r="H22" s="827">
        <v>0</v>
      </c>
      <c r="I22" s="831">
        <v>3</v>
      </c>
      <c r="J22" s="831">
        <v>5720.91</v>
      </c>
      <c r="K22" s="827">
        <v>1</v>
      </c>
      <c r="L22" s="831">
        <v>3</v>
      </c>
      <c r="M22" s="832">
        <v>5720.91</v>
      </c>
    </row>
    <row r="23" spans="1:13" ht="14.45" customHeight="1" x14ac:dyDescent="0.2">
      <c r="A23" s="821" t="s">
        <v>1697</v>
      </c>
      <c r="B23" s="822" t="s">
        <v>1516</v>
      </c>
      <c r="C23" s="822" t="s">
        <v>1517</v>
      </c>
      <c r="D23" s="822" t="s">
        <v>836</v>
      </c>
      <c r="E23" s="822" t="s">
        <v>1518</v>
      </c>
      <c r="F23" s="831"/>
      <c r="G23" s="831"/>
      <c r="H23" s="827">
        <v>0</v>
      </c>
      <c r="I23" s="831">
        <v>2</v>
      </c>
      <c r="J23" s="831">
        <v>773.46</v>
      </c>
      <c r="K23" s="827">
        <v>1</v>
      </c>
      <c r="L23" s="831">
        <v>2</v>
      </c>
      <c r="M23" s="832">
        <v>773.46</v>
      </c>
    </row>
    <row r="24" spans="1:13" ht="14.45" customHeight="1" x14ac:dyDescent="0.2">
      <c r="A24" s="821" t="s">
        <v>1698</v>
      </c>
      <c r="B24" s="822" t="s">
        <v>1447</v>
      </c>
      <c r="C24" s="822" t="s">
        <v>1565</v>
      </c>
      <c r="D24" s="822" t="s">
        <v>710</v>
      </c>
      <c r="E24" s="822" t="s">
        <v>1566</v>
      </c>
      <c r="F24" s="831"/>
      <c r="G24" s="831"/>
      <c r="H24" s="827">
        <v>0</v>
      </c>
      <c r="I24" s="831">
        <v>2</v>
      </c>
      <c r="J24" s="831">
        <v>160.02000000000001</v>
      </c>
      <c r="K24" s="827">
        <v>1</v>
      </c>
      <c r="L24" s="831">
        <v>2</v>
      </c>
      <c r="M24" s="832">
        <v>160.02000000000001</v>
      </c>
    </row>
    <row r="25" spans="1:13" ht="14.45" customHeight="1" x14ac:dyDescent="0.2">
      <c r="A25" s="821" t="s">
        <v>1698</v>
      </c>
      <c r="B25" s="822" t="s">
        <v>1453</v>
      </c>
      <c r="C25" s="822" t="s">
        <v>1454</v>
      </c>
      <c r="D25" s="822" t="s">
        <v>1455</v>
      </c>
      <c r="E25" s="822" t="s">
        <v>1456</v>
      </c>
      <c r="F25" s="831"/>
      <c r="G25" s="831"/>
      <c r="H25" s="827">
        <v>0</v>
      </c>
      <c r="I25" s="831">
        <v>1</v>
      </c>
      <c r="J25" s="831">
        <v>131.32</v>
      </c>
      <c r="K25" s="827">
        <v>1</v>
      </c>
      <c r="L25" s="831">
        <v>1</v>
      </c>
      <c r="M25" s="832">
        <v>131.32</v>
      </c>
    </row>
    <row r="26" spans="1:13" ht="14.45" customHeight="1" x14ac:dyDescent="0.2">
      <c r="A26" s="821" t="s">
        <v>1698</v>
      </c>
      <c r="B26" s="822" t="s">
        <v>2616</v>
      </c>
      <c r="C26" s="822" t="s">
        <v>1765</v>
      </c>
      <c r="D26" s="822" t="s">
        <v>1766</v>
      </c>
      <c r="E26" s="822" t="s">
        <v>1767</v>
      </c>
      <c r="F26" s="831"/>
      <c r="G26" s="831"/>
      <c r="H26" s="827">
        <v>0</v>
      </c>
      <c r="I26" s="831">
        <v>1</v>
      </c>
      <c r="J26" s="831">
        <v>134.61000000000001</v>
      </c>
      <c r="K26" s="827">
        <v>1</v>
      </c>
      <c r="L26" s="831">
        <v>1</v>
      </c>
      <c r="M26" s="832">
        <v>134.61000000000001</v>
      </c>
    </row>
    <row r="27" spans="1:13" ht="14.45" customHeight="1" x14ac:dyDescent="0.2">
      <c r="A27" s="821" t="s">
        <v>1698</v>
      </c>
      <c r="B27" s="822" t="s">
        <v>1457</v>
      </c>
      <c r="C27" s="822" t="s">
        <v>1574</v>
      </c>
      <c r="D27" s="822" t="s">
        <v>1459</v>
      </c>
      <c r="E27" s="822" t="s">
        <v>1575</v>
      </c>
      <c r="F27" s="831"/>
      <c r="G27" s="831"/>
      <c r="H27" s="827">
        <v>0</v>
      </c>
      <c r="I27" s="831">
        <v>1</v>
      </c>
      <c r="J27" s="831">
        <v>42.51</v>
      </c>
      <c r="K27" s="827">
        <v>1</v>
      </c>
      <c r="L27" s="831">
        <v>1</v>
      </c>
      <c r="M27" s="832">
        <v>42.51</v>
      </c>
    </row>
    <row r="28" spans="1:13" ht="14.45" customHeight="1" x14ac:dyDescent="0.2">
      <c r="A28" s="821" t="s">
        <v>1698</v>
      </c>
      <c r="B28" s="822" t="s">
        <v>1457</v>
      </c>
      <c r="C28" s="822" t="s">
        <v>1458</v>
      </c>
      <c r="D28" s="822" t="s">
        <v>1459</v>
      </c>
      <c r="E28" s="822" t="s">
        <v>1460</v>
      </c>
      <c r="F28" s="831"/>
      <c r="G28" s="831"/>
      <c r="H28" s="827">
        <v>0</v>
      </c>
      <c r="I28" s="831">
        <v>1</v>
      </c>
      <c r="J28" s="831">
        <v>85.02</v>
      </c>
      <c r="K28" s="827">
        <v>1</v>
      </c>
      <c r="L28" s="831">
        <v>1</v>
      </c>
      <c r="M28" s="832">
        <v>85.02</v>
      </c>
    </row>
    <row r="29" spans="1:13" ht="14.45" customHeight="1" x14ac:dyDescent="0.2">
      <c r="A29" s="821" t="s">
        <v>1698</v>
      </c>
      <c r="B29" s="822" t="s">
        <v>1466</v>
      </c>
      <c r="C29" s="822" t="s">
        <v>1799</v>
      </c>
      <c r="D29" s="822" t="s">
        <v>1800</v>
      </c>
      <c r="E29" s="822" t="s">
        <v>1801</v>
      </c>
      <c r="F29" s="831"/>
      <c r="G29" s="831"/>
      <c r="H29" s="827">
        <v>0</v>
      </c>
      <c r="I29" s="831">
        <v>2</v>
      </c>
      <c r="J29" s="831">
        <v>234.06</v>
      </c>
      <c r="K29" s="827">
        <v>1</v>
      </c>
      <c r="L29" s="831">
        <v>2</v>
      </c>
      <c r="M29" s="832">
        <v>234.06</v>
      </c>
    </row>
    <row r="30" spans="1:13" ht="14.45" customHeight="1" x14ac:dyDescent="0.2">
      <c r="A30" s="821" t="s">
        <v>1698</v>
      </c>
      <c r="B30" s="822" t="s">
        <v>1466</v>
      </c>
      <c r="C30" s="822" t="s">
        <v>1802</v>
      </c>
      <c r="D30" s="822" t="s">
        <v>1800</v>
      </c>
      <c r="E30" s="822" t="s">
        <v>1803</v>
      </c>
      <c r="F30" s="831"/>
      <c r="G30" s="831"/>
      <c r="H30" s="827">
        <v>0</v>
      </c>
      <c r="I30" s="831">
        <v>1</v>
      </c>
      <c r="J30" s="831">
        <v>58.52</v>
      </c>
      <c r="K30" s="827">
        <v>1</v>
      </c>
      <c r="L30" s="831">
        <v>1</v>
      </c>
      <c r="M30" s="832">
        <v>58.52</v>
      </c>
    </row>
    <row r="31" spans="1:13" ht="14.45" customHeight="1" x14ac:dyDescent="0.2">
      <c r="A31" s="821" t="s">
        <v>1698</v>
      </c>
      <c r="B31" s="822" t="s">
        <v>2617</v>
      </c>
      <c r="C31" s="822" t="s">
        <v>1744</v>
      </c>
      <c r="D31" s="822" t="s">
        <v>1745</v>
      </c>
      <c r="E31" s="822" t="s">
        <v>1746</v>
      </c>
      <c r="F31" s="831">
        <v>1</v>
      </c>
      <c r="G31" s="831">
        <v>229.38</v>
      </c>
      <c r="H31" s="827">
        <v>1</v>
      </c>
      <c r="I31" s="831"/>
      <c r="J31" s="831"/>
      <c r="K31" s="827">
        <v>0</v>
      </c>
      <c r="L31" s="831">
        <v>1</v>
      </c>
      <c r="M31" s="832">
        <v>229.38</v>
      </c>
    </row>
    <row r="32" spans="1:13" ht="14.45" customHeight="1" x14ac:dyDescent="0.2">
      <c r="A32" s="821" t="s">
        <v>1698</v>
      </c>
      <c r="B32" s="822" t="s">
        <v>2617</v>
      </c>
      <c r="C32" s="822" t="s">
        <v>1747</v>
      </c>
      <c r="D32" s="822" t="s">
        <v>1748</v>
      </c>
      <c r="E32" s="822" t="s">
        <v>1749</v>
      </c>
      <c r="F32" s="831"/>
      <c r="G32" s="831"/>
      <c r="H32" s="827">
        <v>0</v>
      </c>
      <c r="I32" s="831">
        <v>1</v>
      </c>
      <c r="J32" s="831">
        <v>234.07</v>
      </c>
      <c r="K32" s="827">
        <v>1</v>
      </c>
      <c r="L32" s="831">
        <v>1</v>
      </c>
      <c r="M32" s="832">
        <v>234.07</v>
      </c>
    </row>
    <row r="33" spans="1:13" ht="14.45" customHeight="1" x14ac:dyDescent="0.2">
      <c r="A33" s="821" t="s">
        <v>1698</v>
      </c>
      <c r="B33" s="822" t="s">
        <v>1468</v>
      </c>
      <c r="C33" s="822" t="s">
        <v>1469</v>
      </c>
      <c r="D33" s="822" t="s">
        <v>1048</v>
      </c>
      <c r="E33" s="822" t="s">
        <v>676</v>
      </c>
      <c r="F33" s="831"/>
      <c r="G33" s="831"/>
      <c r="H33" s="827">
        <v>0</v>
      </c>
      <c r="I33" s="831">
        <v>2</v>
      </c>
      <c r="J33" s="831">
        <v>35.119999999999997</v>
      </c>
      <c r="K33" s="827">
        <v>1</v>
      </c>
      <c r="L33" s="831">
        <v>2</v>
      </c>
      <c r="M33" s="832">
        <v>35.119999999999997</v>
      </c>
    </row>
    <row r="34" spans="1:13" ht="14.45" customHeight="1" x14ac:dyDescent="0.2">
      <c r="A34" s="821" t="s">
        <v>1698</v>
      </c>
      <c r="B34" s="822" t="s">
        <v>1468</v>
      </c>
      <c r="C34" s="822" t="s">
        <v>1471</v>
      </c>
      <c r="D34" s="822" t="s">
        <v>1048</v>
      </c>
      <c r="E34" s="822" t="s">
        <v>1472</v>
      </c>
      <c r="F34" s="831"/>
      <c r="G34" s="831"/>
      <c r="H34" s="827">
        <v>0</v>
      </c>
      <c r="I34" s="831">
        <v>2</v>
      </c>
      <c r="J34" s="831">
        <v>234.06</v>
      </c>
      <c r="K34" s="827">
        <v>1</v>
      </c>
      <c r="L34" s="831">
        <v>2</v>
      </c>
      <c r="M34" s="832">
        <v>234.06</v>
      </c>
    </row>
    <row r="35" spans="1:13" ht="14.45" customHeight="1" x14ac:dyDescent="0.2">
      <c r="A35" s="821" t="s">
        <v>1698</v>
      </c>
      <c r="B35" s="822" t="s">
        <v>1468</v>
      </c>
      <c r="C35" s="822" t="s">
        <v>1470</v>
      </c>
      <c r="D35" s="822" t="s">
        <v>1048</v>
      </c>
      <c r="E35" s="822" t="s">
        <v>678</v>
      </c>
      <c r="F35" s="831"/>
      <c r="G35" s="831"/>
      <c r="H35" s="827">
        <v>0</v>
      </c>
      <c r="I35" s="831">
        <v>3</v>
      </c>
      <c r="J35" s="831">
        <v>105.33</v>
      </c>
      <c r="K35" s="827">
        <v>1</v>
      </c>
      <c r="L35" s="831">
        <v>3</v>
      </c>
      <c r="M35" s="832">
        <v>105.33</v>
      </c>
    </row>
    <row r="36" spans="1:13" ht="14.45" customHeight="1" x14ac:dyDescent="0.2">
      <c r="A36" s="821" t="s">
        <v>1698</v>
      </c>
      <c r="B36" s="822" t="s">
        <v>2618</v>
      </c>
      <c r="C36" s="822" t="s">
        <v>1805</v>
      </c>
      <c r="D36" s="822" t="s">
        <v>1806</v>
      </c>
      <c r="E36" s="822" t="s">
        <v>1807</v>
      </c>
      <c r="F36" s="831"/>
      <c r="G36" s="831"/>
      <c r="H36" s="827">
        <v>0</v>
      </c>
      <c r="I36" s="831">
        <v>3</v>
      </c>
      <c r="J36" s="831">
        <v>155.49</v>
      </c>
      <c r="K36" s="827">
        <v>1</v>
      </c>
      <c r="L36" s="831">
        <v>3</v>
      </c>
      <c r="M36" s="832">
        <v>155.49</v>
      </c>
    </row>
    <row r="37" spans="1:13" ht="14.45" customHeight="1" x14ac:dyDescent="0.2">
      <c r="A37" s="821" t="s">
        <v>1698</v>
      </c>
      <c r="B37" s="822" t="s">
        <v>2619</v>
      </c>
      <c r="C37" s="822" t="s">
        <v>1874</v>
      </c>
      <c r="D37" s="822" t="s">
        <v>1875</v>
      </c>
      <c r="E37" s="822" t="s">
        <v>1876</v>
      </c>
      <c r="F37" s="831"/>
      <c r="G37" s="831"/>
      <c r="H37" s="827">
        <v>0</v>
      </c>
      <c r="I37" s="831">
        <v>2</v>
      </c>
      <c r="J37" s="831">
        <v>152.19999999999999</v>
      </c>
      <c r="K37" s="827">
        <v>1</v>
      </c>
      <c r="L37" s="831">
        <v>2</v>
      </c>
      <c r="M37" s="832">
        <v>152.19999999999999</v>
      </c>
    </row>
    <row r="38" spans="1:13" ht="14.45" customHeight="1" x14ac:dyDescent="0.2">
      <c r="A38" s="821" t="s">
        <v>1698</v>
      </c>
      <c r="B38" s="822" t="s">
        <v>1480</v>
      </c>
      <c r="C38" s="822" t="s">
        <v>1810</v>
      </c>
      <c r="D38" s="822" t="s">
        <v>914</v>
      </c>
      <c r="E38" s="822" t="s">
        <v>678</v>
      </c>
      <c r="F38" s="831"/>
      <c r="G38" s="831"/>
      <c r="H38" s="827">
        <v>0</v>
      </c>
      <c r="I38" s="831">
        <v>2</v>
      </c>
      <c r="J38" s="831">
        <v>68.94</v>
      </c>
      <c r="K38" s="827">
        <v>1</v>
      </c>
      <c r="L38" s="831">
        <v>2</v>
      </c>
      <c r="M38" s="832">
        <v>68.94</v>
      </c>
    </row>
    <row r="39" spans="1:13" ht="14.45" customHeight="1" x14ac:dyDescent="0.2">
      <c r="A39" s="821" t="s">
        <v>1698</v>
      </c>
      <c r="B39" s="822" t="s">
        <v>1480</v>
      </c>
      <c r="C39" s="822" t="s">
        <v>1481</v>
      </c>
      <c r="D39" s="822" t="s">
        <v>914</v>
      </c>
      <c r="E39" s="822" t="s">
        <v>1482</v>
      </c>
      <c r="F39" s="831"/>
      <c r="G39" s="831"/>
      <c r="H39" s="827">
        <v>0</v>
      </c>
      <c r="I39" s="831">
        <v>3</v>
      </c>
      <c r="J39" s="831">
        <v>310.20000000000005</v>
      </c>
      <c r="K39" s="827">
        <v>1</v>
      </c>
      <c r="L39" s="831">
        <v>3</v>
      </c>
      <c r="M39" s="832">
        <v>310.20000000000005</v>
      </c>
    </row>
    <row r="40" spans="1:13" ht="14.45" customHeight="1" x14ac:dyDescent="0.2">
      <c r="A40" s="821" t="s">
        <v>1698</v>
      </c>
      <c r="B40" s="822" t="s">
        <v>1480</v>
      </c>
      <c r="C40" s="822" t="s">
        <v>1483</v>
      </c>
      <c r="D40" s="822" t="s">
        <v>916</v>
      </c>
      <c r="E40" s="822" t="s">
        <v>1484</v>
      </c>
      <c r="F40" s="831"/>
      <c r="G40" s="831"/>
      <c r="H40" s="827">
        <v>0</v>
      </c>
      <c r="I40" s="831">
        <v>1</v>
      </c>
      <c r="J40" s="831">
        <v>206.78</v>
      </c>
      <c r="K40" s="827">
        <v>1</v>
      </c>
      <c r="L40" s="831">
        <v>1</v>
      </c>
      <c r="M40" s="832">
        <v>206.78</v>
      </c>
    </row>
    <row r="41" spans="1:13" ht="14.45" customHeight="1" x14ac:dyDescent="0.2">
      <c r="A41" s="821" t="s">
        <v>1698</v>
      </c>
      <c r="B41" s="822" t="s">
        <v>1485</v>
      </c>
      <c r="C41" s="822" t="s">
        <v>1820</v>
      </c>
      <c r="D41" s="822" t="s">
        <v>1487</v>
      </c>
      <c r="E41" s="822" t="s">
        <v>1807</v>
      </c>
      <c r="F41" s="831"/>
      <c r="G41" s="831"/>
      <c r="H41" s="827">
        <v>0</v>
      </c>
      <c r="I41" s="831">
        <v>1</v>
      </c>
      <c r="J41" s="831">
        <v>229.76</v>
      </c>
      <c r="K41" s="827">
        <v>1</v>
      </c>
      <c r="L41" s="831">
        <v>1</v>
      </c>
      <c r="M41" s="832">
        <v>229.76</v>
      </c>
    </row>
    <row r="42" spans="1:13" ht="14.45" customHeight="1" x14ac:dyDescent="0.2">
      <c r="A42" s="821" t="s">
        <v>1698</v>
      </c>
      <c r="B42" s="822" t="s">
        <v>2620</v>
      </c>
      <c r="C42" s="822" t="s">
        <v>1812</v>
      </c>
      <c r="D42" s="822" t="s">
        <v>1813</v>
      </c>
      <c r="E42" s="822" t="s">
        <v>1814</v>
      </c>
      <c r="F42" s="831"/>
      <c r="G42" s="831"/>
      <c r="H42" s="827">
        <v>0</v>
      </c>
      <c r="I42" s="831">
        <v>1</v>
      </c>
      <c r="J42" s="831">
        <v>545.82000000000005</v>
      </c>
      <c r="K42" s="827">
        <v>1</v>
      </c>
      <c r="L42" s="831">
        <v>1</v>
      </c>
      <c r="M42" s="832">
        <v>545.82000000000005</v>
      </c>
    </row>
    <row r="43" spans="1:13" ht="14.45" customHeight="1" x14ac:dyDescent="0.2">
      <c r="A43" s="821" t="s">
        <v>1698</v>
      </c>
      <c r="B43" s="822" t="s">
        <v>2621</v>
      </c>
      <c r="C43" s="822" t="s">
        <v>1790</v>
      </c>
      <c r="D43" s="822" t="s">
        <v>1791</v>
      </c>
      <c r="E43" s="822" t="s">
        <v>1792</v>
      </c>
      <c r="F43" s="831"/>
      <c r="G43" s="831"/>
      <c r="H43" s="827">
        <v>0</v>
      </c>
      <c r="I43" s="831">
        <v>1</v>
      </c>
      <c r="J43" s="831">
        <v>118.65</v>
      </c>
      <c r="K43" s="827">
        <v>1</v>
      </c>
      <c r="L43" s="831">
        <v>1</v>
      </c>
      <c r="M43" s="832">
        <v>118.65</v>
      </c>
    </row>
    <row r="44" spans="1:13" ht="14.45" customHeight="1" x14ac:dyDescent="0.2">
      <c r="A44" s="821" t="s">
        <v>1698</v>
      </c>
      <c r="B44" s="822" t="s">
        <v>2621</v>
      </c>
      <c r="C44" s="822" t="s">
        <v>1793</v>
      </c>
      <c r="D44" s="822" t="s">
        <v>1791</v>
      </c>
      <c r="E44" s="822" t="s">
        <v>1794</v>
      </c>
      <c r="F44" s="831"/>
      <c r="G44" s="831"/>
      <c r="H44" s="827">
        <v>0</v>
      </c>
      <c r="I44" s="831">
        <v>1</v>
      </c>
      <c r="J44" s="831">
        <v>237.31</v>
      </c>
      <c r="K44" s="827">
        <v>1</v>
      </c>
      <c r="L44" s="831">
        <v>1</v>
      </c>
      <c r="M44" s="832">
        <v>237.31</v>
      </c>
    </row>
    <row r="45" spans="1:13" ht="14.45" customHeight="1" x14ac:dyDescent="0.2">
      <c r="A45" s="821" t="s">
        <v>1698</v>
      </c>
      <c r="B45" s="822" t="s">
        <v>2622</v>
      </c>
      <c r="C45" s="822" t="s">
        <v>1859</v>
      </c>
      <c r="D45" s="822" t="s">
        <v>1860</v>
      </c>
      <c r="E45" s="822" t="s">
        <v>1861</v>
      </c>
      <c r="F45" s="831"/>
      <c r="G45" s="831"/>
      <c r="H45" s="827">
        <v>0</v>
      </c>
      <c r="I45" s="831">
        <v>1</v>
      </c>
      <c r="J45" s="831">
        <v>345.69</v>
      </c>
      <c r="K45" s="827">
        <v>1</v>
      </c>
      <c r="L45" s="831">
        <v>1</v>
      </c>
      <c r="M45" s="832">
        <v>345.69</v>
      </c>
    </row>
    <row r="46" spans="1:13" ht="14.45" customHeight="1" x14ac:dyDescent="0.2">
      <c r="A46" s="821" t="s">
        <v>1698</v>
      </c>
      <c r="B46" s="822" t="s">
        <v>2622</v>
      </c>
      <c r="C46" s="822" t="s">
        <v>1862</v>
      </c>
      <c r="D46" s="822" t="s">
        <v>1860</v>
      </c>
      <c r="E46" s="822" t="s">
        <v>1863</v>
      </c>
      <c r="F46" s="831"/>
      <c r="G46" s="831"/>
      <c r="H46" s="827">
        <v>0</v>
      </c>
      <c r="I46" s="831">
        <v>3</v>
      </c>
      <c r="J46" s="831">
        <v>260.19</v>
      </c>
      <c r="K46" s="827">
        <v>1</v>
      </c>
      <c r="L46" s="831">
        <v>3</v>
      </c>
      <c r="M46" s="832">
        <v>260.19</v>
      </c>
    </row>
    <row r="47" spans="1:13" ht="14.45" customHeight="1" x14ac:dyDescent="0.2">
      <c r="A47" s="821" t="s">
        <v>1698</v>
      </c>
      <c r="B47" s="822" t="s">
        <v>2623</v>
      </c>
      <c r="C47" s="822" t="s">
        <v>1855</v>
      </c>
      <c r="D47" s="822" t="s">
        <v>1856</v>
      </c>
      <c r="E47" s="822" t="s">
        <v>1857</v>
      </c>
      <c r="F47" s="831"/>
      <c r="G47" s="831"/>
      <c r="H47" s="827">
        <v>0</v>
      </c>
      <c r="I47" s="831">
        <v>7</v>
      </c>
      <c r="J47" s="831">
        <v>923.0200000000001</v>
      </c>
      <c r="K47" s="827">
        <v>1</v>
      </c>
      <c r="L47" s="831">
        <v>7</v>
      </c>
      <c r="M47" s="832">
        <v>923.0200000000001</v>
      </c>
    </row>
    <row r="48" spans="1:13" ht="14.45" customHeight="1" x14ac:dyDescent="0.2">
      <c r="A48" s="821" t="s">
        <v>1698</v>
      </c>
      <c r="B48" s="822" t="s">
        <v>1578</v>
      </c>
      <c r="C48" s="822" t="s">
        <v>1579</v>
      </c>
      <c r="D48" s="822" t="s">
        <v>1580</v>
      </c>
      <c r="E48" s="822" t="s">
        <v>1581</v>
      </c>
      <c r="F48" s="831"/>
      <c r="G48" s="831"/>
      <c r="H48" s="827">
        <v>0</v>
      </c>
      <c r="I48" s="831">
        <v>4</v>
      </c>
      <c r="J48" s="831">
        <v>522.04</v>
      </c>
      <c r="K48" s="827">
        <v>1</v>
      </c>
      <c r="L48" s="831">
        <v>4</v>
      </c>
      <c r="M48" s="832">
        <v>522.04</v>
      </c>
    </row>
    <row r="49" spans="1:13" ht="14.45" customHeight="1" x14ac:dyDescent="0.2">
      <c r="A49" s="821" t="s">
        <v>1698</v>
      </c>
      <c r="B49" s="822" t="s">
        <v>1578</v>
      </c>
      <c r="C49" s="822" t="s">
        <v>1730</v>
      </c>
      <c r="D49" s="822" t="s">
        <v>1731</v>
      </c>
      <c r="E49" s="822" t="s">
        <v>1732</v>
      </c>
      <c r="F49" s="831"/>
      <c r="G49" s="831"/>
      <c r="H49" s="827">
        <v>0</v>
      </c>
      <c r="I49" s="831">
        <v>3</v>
      </c>
      <c r="J49" s="831">
        <v>496.23</v>
      </c>
      <c r="K49" s="827">
        <v>1</v>
      </c>
      <c r="L49" s="831">
        <v>3</v>
      </c>
      <c r="M49" s="832">
        <v>496.23</v>
      </c>
    </row>
    <row r="50" spans="1:13" ht="14.45" customHeight="1" x14ac:dyDescent="0.2">
      <c r="A50" s="821" t="s">
        <v>1698</v>
      </c>
      <c r="B50" s="822" t="s">
        <v>1578</v>
      </c>
      <c r="C50" s="822" t="s">
        <v>1733</v>
      </c>
      <c r="D50" s="822" t="s">
        <v>1580</v>
      </c>
      <c r="E50" s="822" t="s">
        <v>1734</v>
      </c>
      <c r="F50" s="831">
        <v>1</v>
      </c>
      <c r="G50" s="831">
        <v>91.9</v>
      </c>
      <c r="H50" s="827">
        <v>1</v>
      </c>
      <c r="I50" s="831"/>
      <c r="J50" s="831"/>
      <c r="K50" s="827">
        <v>0</v>
      </c>
      <c r="L50" s="831">
        <v>1</v>
      </c>
      <c r="M50" s="832">
        <v>91.9</v>
      </c>
    </row>
    <row r="51" spans="1:13" ht="14.45" customHeight="1" x14ac:dyDescent="0.2">
      <c r="A51" s="821" t="s">
        <v>1698</v>
      </c>
      <c r="B51" s="822" t="s">
        <v>2624</v>
      </c>
      <c r="C51" s="822" t="s">
        <v>1772</v>
      </c>
      <c r="D51" s="822" t="s">
        <v>1773</v>
      </c>
      <c r="E51" s="822" t="s">
        <v>1774</v>
      </c>
      <c r="F51" s="831"/>
      <c r="G51" s="831"/>
      <c r="H51" s="827">
        <v>0</v>
      </c>
      <c r="I51" s="831">
        <v>1</v>
      </c>
      <c r="J51" s="831">
        <v>139.72999999999999</v>
      </c>
      <c r="K51" s="827">
        <v>1</v>
      </c>
      <c r="L51" s="831">
        <v>1</v>
      </c>
      <c r="M51" s="832">
        <v>139.72999999999999</v>
      </c>
    </row>
    <row r="52" spans="1:13" ht="14.45" customHeight="1" x14ac:dyDescent="0.2">
      <c r="A52" s="821" t="s">
        <v>1698</v>
      </c>
      <c r="B52" s="822" t="s">
        <v>2611</v>
      </c>
      <c r="C52" s="822" t="s">
        <v>1845</v>
      </c>
      <c r="D52" s="822" t="s">
        <v>1846</v>
      </c>
      <c r="E52" s="822" t="s">
        <v>1847</v>
      </c>
      <c r="F52" s="831"/>
      <c r="G52" s="831"/>
      <c r="H52" s="827">
        <v>0</v>
      </c>
      <c r="I52" s="831">
        <v>1</v>
      </c>
      <c r="J52" s="831">
        <v>134.61000000000001</v>
      </c>
      <c r="K52" s="827">
        <v>1</v>
      </c>
      <c r="L52" s="831">
        <v>1</v>
      </c>
      <c r="M52" s="832">
        <v>134.61000000000001</v>
      </c>
    </row>
    <row r="53" spans="1:13" ht="14.45" customHeight="1" x14ac:dyDescent="0.2">
      <c r="A53" s="821" t="s">
        <v>1698</v>
      </c>
      <c r="B53" s="822" t="s">
        <v>1494</v>
      </c>
      <c r="C53" s="822" t="s">
        <v>1582</v>
      </c>
      <c r="D53" s="822" t="s">
        <v>1583</v>
      </c>
      <c r="E53" s="822" t="s">
        <v>1584</v>
      </c>
      <c r="F53" s="831"/>
      <c r="G53" s="831"/>
      <c r="H53" s="827">
        <v>0</v>
      </c>
      <c r="I53" s="831">
        <v>1</v>
      </c>
      <c r="J53" s="831">
        <v>63.14</v>
      </c>
      <c r="K53" s="827">
        <v>1</v>
      </c>
      <c r="L53" s="831">
        <v>1</v>
      </c>
      <c r="M53" s="832">
        <v>63.14</v>
      </c>
    </row>
    <row r="54" spans="1:13" ht="14.45" customHeight="1" x14ac:dyDescent="0.2">
      <c r="A54" s="821" t="s">
        <v>1698</v>
      </c>
      <c r="B54" s="822" t="s">
        <v>1494</v>
      </c>
      <c r="C54" s="822" t="s">
        <v>1900</v>
      </c>
      <c r="D54" s="822" t="s">
        <v>1496</v>
      </c>
      <c r="E54" s="822" t="s">
        <v>1901</v>
      </c>
      <c r="F54" s="831"/>
      <c r="G54" s="831"/>
      <c r="H54" s="827">
        <v>0</v>
      </c>
      <c r="I54" s="831">
        <v>1</v>
      </c>
      <c r="J54" s="831">
        <v>84.18</v>
      </c>
      <c r="K54" s="827">
        <v>1</v>
      </c>
      <c r="L54" s="831">
        <v>1</v>
      </c>
      <c r="M54" s="832">
        <v>84.18</v>
      </c>
    </row>
    <row r="55" spans="1:13" ht="14.45" customHeight="1" x14ac:dyDescent="0.2">
      <c r="A55" s="821" t="s">
        <v>1698</v>
      </c>
      <c r="B55" s="822" t="s">
        <v>2625</v>
      </c>
      <c r="C55" s="822" t="s">
        <v>1722</v>
      </c>
      <c r="D55" s="822" t="s">
        <v>1723</v>
      </c>
      <c r="E55" s="822" t="s">
        <v>1724</v>
      </c>
      <c r="F55" s="831"/>
      <c r="G55" s="831"/>
      <c r="H55" s="827">
        <v>0</v>
      </c>
      <c r="I55" s="831">
        <v>4</v>
      </c>
      <c r="J55" s="831">
        <v>261.12</v>
      </c>
      <c r="K55" s="827">
        <v>1</v>
      </c>
      <c r="L55" s="831">
        <v>4</v>
      </c>
      <c r="M55" s="832">
        <v>261.12</v>
      </c>
    </row>
    <row r="56" spans="1:13" ht="14.45" customHeight="1" x14ac:dyDescent="0.2">
      <c r="A56" s="821" t="s">
        <v>1698</v>
      </c>
      <c r="B56" s="822" t="s">
        <v>1534</v>
      </c>
      <c r="C56" s="822" t="s">
        <v>1726</v>
      </c>
      <c r="D56" s="822" t="s">
        <v>1536</v>
      </c>
      <c r="E56" s="822" t="s">
        <v>1727</v>
      </c>
      <c r="F56" s="831"/>
      <c r="G56" s="831"/>
      <c r="H56" s="827">
        <v>0</v>
      </c>
      <c r="I56" s="831">
        <v>6</v>
      </c>
      <c r="J56" s="831">
        <v>280.86</v>
      </c>
      <c r="K56" s="827">
        <v>1</v>
      </c>
      <c r="L56" s="831">
        <v>6</v>
      </c>
      <c r="M56" s="832">
        <v>280.86</v>
      </c>
    </row>
    <row r="57" spans="1:13" ht="14.45" customHeight="1" x14ac:dyDescent="0.2">
      <c r="A57" s="821" t="s">
        <v>1698</v>
      </c>
      <c r="B57" s="822" t="s">
        <v>1534</v>
      </c>
      <c r="C57" s="822" t="s">
        <v>1535</v>
      </c>
      <c r="D57" s="822" t="s">
        <v>1536</v>
      </c>
      <c r="E57" s="822" t="s">
        <v>1537</v>
      </c>
      <c r="F57" s="831"/>
      <c r="G57" s="831"/>
      <c r="H57" s="827">
        <v>0</v>
      </c>
      <c r="I57" s="831">
        <v>9</v>
      </c>
      <c r="J57" s="831">
        <v>105.39000000000001</v>
      </c>
      <c r="K57" s="827">
        <v>1</v>
      </c>
      <c r="L57" s="831">
        <v>9</v>
      </c>
      <c r="M57" s="832">
        <v>105.39000000000001</v>
      </c>
    </row>
    <row r="58" spans="1:13" ht="14.45" customHeight="1" x14ac:dyDescent="0.2">
      <c r="A58" s="821" t="s">
        <v>1698</v>
      </c>
      <c r="B58" s="822" t="s">
        <v>2615</v>
      </c>
      <c r="C58" s="822" t="s">
        <v>1878</v>
      </c>
      <c r="D58" s="822" t="s">
        <v>1879</v>
      </c>
      <c r="E58" s="822" t="s">
        <v>1880</v>
      </c>
      <c r="F58" s="831"/>
      <c r="G58" s="831"/>
      <c r="H58" s="827">
        <v>0</v>
      </c>
      <c r="I58" s="831">
        <v>3</v>
      </c>
      <c r="J58" s="831">
        <v>14512.980000000001</v>
      </c>
      <c r="K58" s="827">
        <v>1</v>
      </c>
      <c r="L58" s="831">
        <v>3</v>
      </c>
      <c r="M58" s="832">
        <v>14512.980000000001</v>
      </c>
    </row>
    <row r="59" spans="1:13" ht="14.45" customHeight="1" x14ac:dyDescent="0.2">
      <c r="A59" s="821" t="s">
        <v>1698</v>
      </c>
      <c r="B59" s="822" t="s">
        <v>2615</v>
      </c>
      <c r="C59" s="822" t="s">
        <v>1881</v>
      </c>
      <c r="D59" s="822" t="s">
        <v>1879</v>
      </c>
      <c r="E59" s="822" t="s">
        <v>1882</v>
      </c>
      <c r="F59" s="831"/>
      <c r="G59" s="831"/>
      <c r="H59" s="827">
        <v>0</v>
      </c>
      <c r="I59" s="831">
        <v>1</v>
      </c>
      <c r="J59" s="831">
        <v>2669.75</v>
      </c>
      <c r="K59" s="827">
        <v>1</v>
      </c>
      <c r="L59" s="831">
        <v>1</v>
      </c>
      <c r="M59" s="832">
        <v>2669.75</v>
      </c>
    </row>
    <row r="60" spans="1:13" ht="14.45" customHeight="1" x14ac:dyDescent="0.2">
      <c r="A60" s="821" t="s">
        <v>1698</v>
      </c>
      <c r="B60" s="822" t="s">
        <v>2612</v>
      </c>
      <c r="C60" s="822" t="s">
        <v>1890</v>
      </c>
      <c r="D60" s="822" t="s">
        <v>1891</v>
      </c>
      <c r="E60" s="822" t="s">
        <v>1892</v>
      </c>
      <c r="F60" s="831"/>
      <c r="G60" s="831"/>
      <c r="H60" s="827">
        <v>0</v>
      </c>
      <c r="I60" s="831">
        <v>3</v>
      </c>
      <c r="J60" s="831">
        <v>765</v>
      </c>
      <c r="K60" s="827">
        <v>1</v>
      </c>
      <c r="L60" s="831">
        <v>3</v>
      </c>
      <c r="M60" s="832">
        <v>765</v>
      </c>
    </row>
    <row r="61" spans="1:13" ht="14.45" customHeight="1" x14ac:dyDescent="0.2">
      <c r="A61" s="821" t="s">
        <v>1699</v>
      </c>
      <c r="B61" s="822" t="s">
        <v>2610</v>
      </c>
      <c r="C61" s="822" t="s">
        <v>1941</v>
      </c>
      <c r="D61" s="822" t="s">
        <v>1942</v>
      </c>
      <c r="E61" s="822" t="s">
        <v>1943</v>
      </c>
      <c r="F61" s="831"/>
      <c r="G61" s="831"/>
      <c r="H61" s="827">
        <v>0</v>
      </c>
      <c r="I61" s="831">
        <v>1</v>
      </c>
      <c r="J61" s="831">
        <v>184.74</v>
      </c>
      <c r="K61" s="827">
        <v>1</v>
      </c>
      <c r="L61" s="831">
        <v>1</v>
      </c>
      <c r="M61" s="832">
        <v>184.74</v>
      </c>
    </row>
    <row r="62" spans="1:13" ht="14.45" customHeight="1" x14ac:dyDescent="0.2">
      <c r="A62" s="821" t="s">
        <v>1699</v>
      </c>
      <c r="B62" s="822" t="s">
        <v>1447</v>
      </c>
      <c r="C62" s="822" t="s">
        <v>1565</v>
      </c>
      <c r="D62" s="822" t="s">
        <v>710</v>
      </c>
      <c r="E62" s="822" t="s">
        <v>1566</v>
      </c>
      <c r="F62" s="831"/>
      <c r="G62" s="831"/>
      <c r="H62" s="827">
        <v>0</v>
      </c>
      <c r="I62" s="831">
        <v>2</v>
      </c>
      <c r="J62" s="831">
        <v>160.02000000000001</v>
      </c>
      <c r="K62" s="827">
        <v>1</v>
      </c>
      <c r="L62" s="831">
        <v>2</v>
      </c>
      <c r="M62" s="832">
        <v>160.02000000000001</v>
      </c>
    </row>
    <row r="63" spans="1:13" ht="14.45" customHeight="1" x14ac:dyDescent="0.2">
      <c r="A63" s="821" t="s">
        <v>1699</v>
      </c>
      <c r="B63" s="822" t="s">
        <v>1457</v>
      </c>
      <c r="C63" s="822" t="s">
        <v>1574</v>
      </c>
      <c r="D63" s="822" t="s">
        <v>1459</v>
      </c>
      <c r="E63" s="822" t="s">
        <v>1575</v>
      </c>
      <c r="F63" s="831"/>
      <c r="G63" s="831"/>
      <c r="H63" s="827">
        <v>0</v>
      </c>
      <c r="I63" s="831">
        <v>3</v>
      </c>
      <c r="J63" s="831">
        <v>127.53</v>
      </c>
      <c r="K63" s="827">
        <v>1</v>
      </c>
      <c r="L63" s="831">
        <v>3</v>
      </c>
      <c r="M63" s="832">
        <v>127.53</v>
      </c>
    </row>
    <row r="64" spans="1:13" ht="14.45" customHeight="1" x14ac:dyDescent="0.2">
      <c r="A64" s="821" t="s">
        <v>1699</v>
      </c>
      <c r="B64" s="822" t="s">
        <v>1468</v>
      </c>
      <c r="C64" s="822" t="s">
        <v>1469</v>
      </c>
      <c r="D64" s="822" t="s">
        <v>1048</v>
      </c>
      <c r="E64" s="822" t="s">
        <v>676</v>
      </c>
      <c r="F64" s="831"/>
      <c r="G64" s="831"/>
      <c r="H64" s="827">
        <v>0</v>
      </c>
      <c r="I64" s="831">
        <v>3</v>
      </c>
      <c r="J64" s="831">
        <v>52.679999999999993</v>
      </c>
      <c r="K64" s="827">
        <v>1</v>
      </c>
      <c r="L64" s="831">
        <v>3</v>
      </c>
      <c r="M64" s="832">
        <v>52.679999999999993</v>
      </c>
    </row>
    <row r="65" spans="1:13" ht="14.45" customHeight="1" x14ac:dyDescent="0.2">
      <c r="A65" s="821" t="s">
        <v>1699</v>
      </c>
      <c r="B65" s="822" t="s">
        <v>1480</v>
      </c>
      <c r="C65" s="822" t="s">
        <v>1810</v>
      </c>
      <c r="D65" s="822" t="s">
        <v>914</v>
      </c>
      <c r="E65" s="822" t="s">
        <v>678</v>
      </c>
      <c r="F65" s="831"/>
      <c r="G65" s="831"/>
      <c r="H65" s="827">
        <v>0</v>
      </c>
      <c r="I65" s="831">
        <v>2</v>
      </c>
      <c r="J65" s="831">
        <v>68.94</v>
      </c>
      <c r="K65" s="827">
        <v>1</v>
      </c>
      <c r="L65" s="831">
        <v>2</v>
      </c>
      <c r="M65" s="832">
        <v>68.94</v>
      </c>
    </row>
    <row r="66" spans="1:13" ht="14.45" customHeight="1" x14ac:dyDescent="0.2">
      <c r="A66" s="821" t="s">
        <v>1699</v>
      </c>
      <c r="B66" s="822" t="s">
        <v>1485</v>
      </c>
      <c r="C66" s="822" t="s">
        <v>1489</v>
      </c>
      <c r="D66" s="822" t="s">
        <v>1487</v>
      </c>
      <c r="E66" s="822" t="s">
        <v>1490</v>
      </c>
      <c r="F66" s="831"/>
      <c r="G66" s="831"/>
      <c r="H66" s="827">
        <v>0</v>
      </c>
      <c r="I66" s="831">
        <v>1</v>
      </c>
      <c r="J66" s="831">
        <v>34.47</v>
      </c>
      <c r="K66" s="827">
        <v>1</v>
      </c>
      <c r="L66" s="831">
        <v>1</v>
      </c>
      <c r="M66" s="832">
        <v>34.47</v>
      </c>
    </row>
    <row r="67" spans="1:13" ht="14.45" customHeight="1" x14ac:dyDescent="0.2">
      <c r="A67" s="821" t="s">
        <v>1699</v>
      </c>
      <c r="B67" s="822" t="s">
        <v>2620</v>
      </c>
      <c r="C67" s="822" t="s">
        <v>2452</v>
      </c>
      <c r="D67" s="822" t="s">
        <v>1813</v>
      </c>
      <c r="E67" s="822" t="s">
        <v>2453</v>
      </c>
      <c r="F67" s="831"/>
      <c r="G67" s="831"/>
      <c r="H67" s="827">
        <v>0</v>
      </c>
      <c r="I67" s="831">
        <v>1</v>
      </c>
      <c r="J67" s="831">
        <v>117.46</v>
      </c>
      <c r="K67" s="827">
        <v>1</v>
      </c>
      <c r="L67" s="831">
        <v>1</v>
      </c>
      <c r="M67" s="832">
        <v>117.46</v>
      </c>
    </row>
    <row r="68" spans="1:13" ht="14.45" customHeight="1" x14ac:dyDescent="0.2">
      <c r="A68" s="821" t="s">
        <v>1699</v>
      </c>
      <c r="B68" s="822" t="s">
        <v>1578</v>
      </c>
      <c r="C68" s="822" t="s">
        <v>1579</v>
      </c>
      <c r="D68" s="822" t="s">
        <v>1580</v>
      </c>
      <c r="E68" s="822" t="s">
        <v>1581</v>
      </c>
      <c r="F68" s="831"/>
      <c r="G68" s="831"/>
      <c r="H68" s="827">
        <v>0</v>
      </c>
      <c r="I68" s="831">
        <v>2</v>
      </c>
      <c r="J68" s="831">
        <v>261.02</v>
      </c>
      <c r="K68" s="827">
        <v>1</v>
      </c>
      <c r="L68" s="831">
        <v>2</v>
      </c>
      <c r="M68" s="832">
        <v>261.02</v>
      </c>
    </row>
    <row r="69" spans="1:13" ht="14.45" customHeight="1" x14ac:dyDescent="0.2">
      <c r="A69" s="821" t="s">
        <v>1699</v>
      </c>
      <c r="B69" s="822" t="s">
        <v>2611</v>
      </c>
      <c r="C69" s="822" t="s">
        <v>2476</v>
      </c>
      <c r="D69" s="822" t="s">
        <v>1846</v>
      </c>
      <c r="E69" s="822" t="s">
        <v>2477</v>
      </c>
      <c r="F69" s="831"/>
      <c r="G69" s="831"/>
      <c r="H69" s="827">
        <v>0</v>
      </c>
      <c r="I69" s="831">
        <v>1</v>
      </c>
      <c r="J69" s="831">
        <v>44.86</v>
      </c>
      <c r="K69" s="827">
        <v>1</v>
      </c>
      <c r="L69" s="831">
        <v>1</v>
      </c>
      <c r="M69" s="832">
        <v>44.86</v>
      </c>
    </row>
    <row r="70" spans="1:13" ht="14.45" customHeight="1" x14ac:dyDescent="0.2">
      <c r="A70" s="821" t="s">
        <v>1699</v>
      </c>
      <c r="B70" s="822" t="s">
        <v>1523</v>
      </c>
      <c r="C70" s="822" t="s">
        <v>1525</v>
      </c>
      <c r="D70" s="822" t="s">
        <v>893</v>
      </c>
      <c r="E70" s="822" t="s">
        <v>896</v>
      </c>
      <c r="F70" s="831"/>
      <c r="G70" s="831"/>
      <c r="H70" s="827"/>
      <c r="I70" s="831">
        <v>1</v>
      </c>
      <c r="J70" s="831">
        <v>0</v>
      </c>
      <c r="K70" s="827"/>
      <c r="L70" s="831">
        <v>1</v>
      </c>
      <c r="M70" s="832">
        <v>0</v>
      </c>
    </row>
    <row r="71" spans="1:13" ht="14.45" customHeight="1" x14ac:dyDescent="0.2">
      <c r="A71" s="821" t="s">
        <v>1699</v>
      </c>
      <c r="B71" s="822" t="s">
        <v>2626</v>
      </c>
      <c r="C71" s="822" t="s">
        <v>2478</v>
      </c>
      <c r="D71" s="822" t="s">
        <v>2030</v>
      </c>
      <c r="E71" s="822" t="s">
        <v>2479</v>
      </c>
      <c r="F71" s="831"/>
      <c r="G71" s="831"/>
      <c r="H71" s="827">
        <v>0</v>
      </c>
      <c r="I71" s="831">
        <v>1</v>
      </c>
      <c r="J71" s="831">
        <v>50.32</v>
      </c>
      <c r="K71" s="827">
        <v>1</v>
      </c>
      <c r="L71" s="831">
        <v>1</v>
      </c>
      <c r="M71" s="832">
        <v>50.32</v>
      </c>
    </row>
    <row r="72" spans="1:13" ht="14.45" customHeight="1" x14ac:dyDescent="0.2">
      <c r="A72" s="821" t="s">
        <v>1700</v>
      </c>
      <c r="B72" s="822" t="s">
        <v>2627</v>
      </c>
      <c r="C72" s="822" t="s">
        <v>2549</v>
      </c>
      <c r="D72" s="822" t="s">
        <v>2550</v>
      </c>
      <c r="E72" s="822" t="s">
        <v>2551</v>
      </c>
      <c r="F72" s="831">
        <v>1</v>
      </c>
      <c r="G72" s="831">
        <v>86.41</v>
      </c>
      <c r="H72" s="827">
        <v>1</v>
      </c>
      <c r="I72" s="831"/>
      <c r="J72" s="831"/>
      <c r="K72" s="827">
        <v>0</v>
      </c>
      <c r="L72" s="831">
        <v>1</v>
      </c>
      <c r="M72" s="832">
        <v>86.41</v>
      </c>
    </row>
    <row r="73" spans="1:13" ht="14.45" customHeight="1" x14ac:dyDescent="0.2">
      <c r="A73" s="821" t="s">
        <v>1700</v>
      </c>
      <c r="B73" s="822" t="s">
        <v>1561</v>
      </c>
      <c r="C73" s="822" t="s">
        <v>1980</v>
      </c>
      <c r="D73" s="822" t="s">
        <v>1563</v>
      </c>
      <c r="E73" s="822" t="s">
        <v>1981</v>
      </c>
      <c r="F73" s="831"/>
      <c r="G73" s="831"/>
      <c r="H73" s="827">
        <v>0</v>
      </c>
      <c r="I73" s="831">
        <v>7</v>
      </c>
      <c r="J73" s="831">
        <v>654.01</v>
      </c>
      <c r="K73" s="827">
        <v>1</v>
      </c>
      <c r="L73" s="831">
        <v>7</v>
      </c>
      <c r="M73" s="832">
        <v>654.01</v>
      </c>
    </row>
    <row r="74" spans="1:13" ht="14.45" customHeight="1" x14ac:dyDescent="0.2">
      <c r="A74" s="821" t="s">
        <v>1700</v>
      </c>
      <c r="B74" s="822" t="s">
        <v>1447</v>
      </c>
      <c r="C74" s="822" t="s">
        <v>1565</v>
      </c>
      <c r="D74" s="822" t="s">
        <v>710</v>
      </c>
      <c r="E74" s="822" t="s">
        <v>1566</v>
      </c>
      <c r="F74" s="831"/>
      <c r="G74" s="831"/>
      <c r="H74" s="827">
        <v>0</v>
      </c>
      <c r="I74" s="831">
        <v>4</v>
      </c>
      <c r="J74" s="831">
        <v>320.04000000000002</v>
      </c>
      <c r="K74" s="827">
        <v>1</v>
      </c>
      <c r="L74" s="831">
        <v>4</v>
      </c>
      <c r="M74" s="832">
        <v>320.04000000000002</v>
      </c>
    </row>
    <row r="75" spans="1:13" ht="14.45" customHeight="1" x14ac:dyDescent="0.2">
      <c r="A75" s="821" t="s">
        <v>1700</v>
      </c>
      <c r="B75" s="822" t="s">
        <v>2616</v>
      </c>
      <c r="C75" s="822" t="s">
        <v>2530</v>
      </c>
      <c r="D75" s="822" t="s">
        <v>1766</v>
      </c>
      <c r="E75" s="822" t="s">
        <v>2531</v>
      </c>
      <c r="F75" s="831">
        <v>1</v>
      </c>
      <c r="G75" s="831">
        <v>22.44</v>
      </c>
      <c r="H75" s="827">
        <v>1</v>
      </c>
      <c r="I75" s="831"/>
      <c r="J75" s="831"/>
      <c r="K75" s="827">
        <v>0</v>
      </c>
      <c r="L75" s="831">
        <v>1</v>
      </c>
      <c r="M75" s="832">
        <v>22.44</v>
      </c>
    </row>
    <row r="76" spans="1:13" ht="14.45" customHeight="1" x14ac:dyDescent="0.2">
      <c r="A76" s="821" t="s">
        <v>1700</v>
      </c>
      <c r="B76" s="822" t="s">
        <v>1457</v>
      </c>
      <c r="C76" s="822" t="s">
        <v>1574</v>
      </c>
      <c r="D76" s="822" t="s">
        <v>1459</v>
      </c>
      <c r="E76" s="822" t="s">
        <v>1575</v>
      </c>
      <c r="F76" s="831"/>
      <c r="G76" s="831"/>
      <c r="H76" s="827">
        <v>0</v>
      </c>
      <c r="I76" s="831">
        <v>7</v>
      </c>
      <c r="J76" s="831">
        <v>297.57</v>
      </c>
      <c r="K76" s="827">
        <v>1</v>
      </c>
      <c r="L76" s="831">
        <v>7</v>
      </c>
      <c r="M76" s="832">
        <v>297.57</v>
      </c>
    </row>
    <row r="77" spans="1:13" ht="14.45" customHeight="1" x14ac:dyDescent="0.2">
      <c r="A77" s="821" t="s">
        <v>1700</v>
      </c>
      <c r="B77" s="822" t="s">
        <v>1466</v>
      </c>
      <c r="C77" s="822" t="s">
        <v>1990</v>
      </c>
      <c r="D77" s="822" t="s">
        <v>1800</v>
      </c>
      <c r="E77" s="822" t="s">
        <v>1991</v>
      </c>
      <c r="F77" s="831"/>
      <c r="G77" s="831"/>
      <c r="H77" s="827">
        <v>0</v>
      </c>
      <c r="I77" s="831">
        <v>4</v>
      </c>
      <c r="J77" s="831">
        <v>42.6</v>
      </c>
      <c r="K77" s="827">
        <v>1</v>
      </c>
      <c r="L77" s="831">
        <v>4</v>
      </c>
      <c r="M77" s="832">
        <v>42.6</v>
      </c>
    </row>
    <row r="78" spans="1:13" ht="14.45" customHeight="1" x14ac:dyDescent="0.2">
      <c r="A78" s="821" t="s">
        <v>1700</v>
      </c>
      <c r="B78" s="822" t="s">
        <v>1466</v>
      </c>
      <c r="C78" s="822" t="s">
        <v>1992</v>
      </c>
      <c r="D78" s="822" t="s">
        <v>1800</v>
      </c>
      <c r="E78" s="822" t="s">
        <v>1993</v>
      </c>
      <c r="F78" s="831"/>
      <c r="G78" s="831"/>
      <c r="H78" s="827">
        <v>0</v>
      </c>
      <c r="I78" s="831">
        <v>1</v>
      </c>
      <c r="J78" s="831">
        <v>35.11</v>
      </c>
      <c r="K78" s="827">
        <v>1</v>
      </c>
      <c r="L78" s="831">
        <v>1</v>
      </c>
      <c r="M78" s="832">
        <v>35.11</v>
      </c>
    </row>
    <row r="79" spans="1:13" ht="14.45" customHeight="1" x14ac:dyDescent="0.2">
      <c r="A79" s="821" t="s">
        <v>1700</v>
      </c>
      <c r="B79" s="822" t="s">
        <v>1468</v>
      </c>
      <c r="C79" s="822" t="s">
        <v>1919</v>
      </c>
      <c r="D79" s="822" t="s">
        <v>1920</v>
      </c>
      <c r="E79" s="822" t="s">
        <v>678</v>
      </c>
      <c r="F79" s="831">
        <v>1</v>
      </c>
      <c r="G79" s="831">
        <v>35.11</v>
      </c>
      <c r="H79" s="827">
        <v>1</v>
      </c>
      <c r="I79" s="831"/>
      <c r="J79" s="831"/>
      <c r="K79" s="827">
        <v>0</v>
      </c>
      <c r="L79" s="831">
        <v>1</v>
      </c>
      <c r="M79" s="832">
        <v>35.11</v>
      </c>
    </row>
    <row r="80" spans="1:13" ht="14.45" customHeight="1" x14ac:dyDescent="0.2">
      <c r="A80" s="821" t="s">
        <v>1700</v>
      </c>
      <c r="B80" s="822" t="s">
        <v>1468</v>
      </c>
      <c r="C80" s="822" t="s">
        <v>2521</v>
      </c>
      <c r="D80" s="822" t="s">
        <v>1920</v>
      </c>
      <c r="E80" s="822" t="s">
        <v>1049</v>
      </c>
      <c r="F80" s="831">
        <v>1</v>
      </c>
      <c r="G80" s="831">
        <v>70.23</v>
      </c>
      <c r="H80" s="827">
        <v>1</v>
      </c>
      <c r="I80" s="831"/>
      <c r="J80" s="831"/>
      <c r="K80" s="827">
        <v>0</v>
      </c>
      <c r="L80" s="831">
        <v>1</v>
      </c>
      <c r="M80" s="832">
        <v>70.23</v>
      </c>
    </row>
    <row r="81" spans="1:13" ht="14.45" customHeight="1" x14ac:dyDescent="0.2">
      <c r="A81" s="821" t="s">
        <v>1700</v>
      </c>
      <c r="B81" s="822" t="s">
        <v>1468</v>
      </c>
      <c r="C81" s="822" t="s">
        <v>1469</v>
      </c>
      <c r="D81" s="822" t="s">
        <v>1048</v>
      </c>
      <c r="E81" s="822" t="s">
        <v>676</v>
      </c>
      <c r="F81" s="831"/>
      <c r="G81" s="831"/>
      <c r="H81" s="827">
        <v>0</v>
      </c>
      <c r="I81" s="831">
        <v>1</v>
      </c>
      <c r="J81" s="831">
        <v>17.559999999999999</v>
      </c>
      <c r="K81" s="827">
        <v>1</v>
      </c>
      <c r="L81" s="831">
        <v>1</v>
      </c>
      <c r="M81" s="832">
        <v>17.559999999999999</v>
      </c>
    </row>
    <row r="82" spans="1:13" ht="14.45" customHeight="1" x14ac:dyDescent="0.2">
      <c r="A82" s="821" t="s">
        <v>1700</v>
      </c>
      <c r="B82" s="822" t="s">
        <v>1468</v>
      </c>
      <c r="C82" s="822" t="s">
        <v>1470</v>
      </c>
      <c r="D82" s="822" t="s">
        <v>1048</v>
      </c>
      <c r="E82" s="822" t="s">
        <v>678</v>
      </c>
      <c r="F82" s="831"/>
      <c r="G82" s="831"/>
      <c r="H82" s="827">
        <v>0</v>
      </c>
      <c r="I82" s="831">
        <v>2</v>
      </c>
      <c r="J82" s="831">
        <v>70.22</v>
      </c>
      <c r="K82" s="827">
        <v>1</v>
      </c>
      <c r="L82" s="831">
        <v>2</v>
      </c>
      <c r="M82" s="832">
        <v>70.22</v>
      </c>
    </row>
    <row r="83" spans="1:13" ht="14.45" customHeight="1" x14ac:dyDescent="0.2">
      <c r="A83" s="821" t="s">
        <v>1700</v>
      </c>
      <c r="B83" s="822" t="s">
        <v>1473</v>
      </c>
      <c r="C83" s="822" t="s">
        <v>2515</v>
      </c>
      <c r="D83" s="822" t="s">
        <v>1475</v>
      </c>
      <c r="E83" s="822" t="s">
        <v>1490</v>
      </c>
      <c r="F83" s="831"/>
      <c r="G83" s="831"/>
      <c r="H83" s="827">
        <v>0</v>
      </c>
      <c r="I83" s="831">
        <v>1</v>
      </c>
      <c r="J83" s="831">
        <v>31.09</v>
      </c>
      <c r="K83" s="827">
        <v>1</v>
      </c>
      <c r="L83" s="831">
        <v>1</v>
      </c>
      <c r="M83" s="832">
        <v>31.09</v>
      </c>
    </row>
    <row r="84" spans="1:13" ht="14.45" customHeight="1" x14ac:dyDescent="0.2">
      <c r="A84" s="821" t="s">
        <v>1700</v>
      </c>
      <c r="B84" s="822" t="s">
        <v>1480</v>
      </c>
      <c r="C84" s="822" t="s">
        <v>1810</v>
      </c>
      <c r="D84" s="822" t="s">
        <v>914</v>
      </c>
      <c r="E84" s="822" t="s">
        <v>678</v>
      </c>
      <c r="F84" s="831"/>
      <c r="G84" s="831"/>
      <c r="H84" s="827">
        <v>0</v>
      </c>
      <c r="I84" s="831">
        <v>3</v>
      </c>
      <c r="J84" s="831">
        <v>103.41</v>
      </c>
      <c r="K84" s="827">
        <v>1</v>
      </c>
      <c r="L84" s="831">
        <v>3</v>
      </c>
      <c r="M84" s="832">
        <v>103.41</v>
      </c>
    </row>
    <row r="85" spans="1:13" ht="14.45" customHeight="1" x14ac:dyDescent="0.2">
      <c r="A85" s="821" t="s">
        <v>1700</v>
      </c>
      <c r="B85" s="822" t="s">
        <v>1485</v>
      </c>
      <c r="C85" s="822" t="s">
        <v>1935</v>
      </c>
      <c r="D85" s="822" t="s">
        <v>1487</v>
      </c>
      <c r="E85" s="822" t="s">
        <v>1936</v>
      </c>
      <c r="F85" s="831"/>
      <c r="G85" s="831"/>
      <c r="H85" s="827">
        <v>0</v>
      </c>
      <c r="I85" s="831">
        <v>1</v>
      </c>
      <c r="J85" s="831">
        <v>11.48</v>
      </c>
      <c r="K85" s="827">
        <v>1</v>
      </c>
      <c r="L85" s="831">
        <v>1</v>
      </c>
      <c r="M85" s="832">
        <v>11.48</v>
      </c>
    </row>
    <row r="86" spans="1:13" ht="14.45" customHeight="1" x14ac:dyDescent="0.2">
      <c r="A86" s="821" t="s">
        <v>1700</v>
      </c>
      <c r="B86" s="822" t="s">
        <v>1485</v>
      </c>
      <c r="C86" s="822" t="s">
        <v>1489</v>
      </c>
      <c r="D86" s="822" t="s">
        <v>1487</v>
      </c>
      <c r="E86" s="822" t="s">
        <v>1490</v>
      </c>
      <c r="F86" s="831"/>
      <c r="G86" s="831"/>
      <c r="H86" s="827">
        <v>0</v>
      </c>
      <c r="I86" s="831">
        <v>3</v>
      </c>
      <c r="J86" s="831">
        <v>103.41</v>
      </c>
      <c r="K86" s="827">
        <v>1</v>
      </c>
      <c r="L86" s="831">
        <v>3</v>
      </c>
      <c r="M86" s="832">
        <v>103.41</v>
      </c>
    </row>
    <row r="87" spans="1:13" ht="14.45" customHeight="1" x14ac:dyDescent="0.2">
      <c r="A87" s="821" t="s">
        <v>1700</v>
      </c>
      <c r="B87" s="822" t="s">
        <v>2620</v>
      </c>
      <c r="C87" s="822" t="s">
        <v>2452</v>
      </c>
      <c r="D87" s="822" t="s">
        <v>1813</v>
      </c>
      <c r="E87" s="822" t="s">
        <v>2453</v>
      </c>
      <c r="F87" s="831"/>
      <c r="G87" s="831"/>
      <c r="H87" s="827">
        <v>0</v>
      </c>
      <c r="I87" s="831">
        <v>1</v>
      </c>
      <c r="J87" s="831">
        <v>117.46</v>
      </c>
      <c r="K87" s="827">
        <v>1</v>
      </c>
      <c r="L87" s="831">
        <v>1</v>
      </c>
      <c r="M87" s="832">
        <v>117.46</v>
      </c>
    </row>
    <row r="88" spans="1:13" ht="14.45" customHeight="1" x14ac:dyDescent="0.2">
      <c r="A88" s="821" t="s">
        <v>1700</v>
      </c>
      <c r="B88" s="822" t="s">
        <v>2620</v>
      </c>
      <c r="C88" s="822" t="s">
        <v>2561</v>
      </c>
      <c r="D88" s="822" t="s">
        <v>1813</v>
      </c>
      <c r="E88" s="822" t="s">
        <v>2562</v>
      </c>
      <c r="F88" s="831"/>
      <c r="G88" s="831"/>
      <c r="H88" s="827">
        <v>0</v>
      </c>
      <c r="I88" s="831">
        <v>1</v>
      </c>
      <c r="J88" s="831">
        <v>170.43</v>
      </c>
      <c r="K88" s="827">
        <v>1</v>
      </c>
      <c r="L88" s="831">
        <v>1</v>
      </c>
      <c r="M88" s="832">
        <v>170.43</v>
      </c>
    </row>
    <row r="89" spans="1:13" ht="14.45" customHeight="1" x14ac:dyDescent="0.2">
      <c r="A89" s="821" t="s">
        <v>1700</v>
      </c>
      <c r="B89" s="822" t="s">
        <v>2620</v>
      </c>
      <c r="C89" s="822" t="s">
        <v>2563</v>
      </c>
      <c r="D89" s="822" t="s">
        <v>1813</v>
      </c>
      <c r="E89" s="822" t="s">
        <v>2564</v>
      </c>
      <c r="F89" s="831"/>
      <c r="G89" s="831"/>
      <c r="H89" s="827">
        <v>0</v>
      </c>
      <c r="I89" s="831">
        <v>1</v>
      </c>
      <c r="J89" s="831">
        <v>181.94</v>
      </c>
      <c r="K89" s="827">
        <v>1</v>
      </c>
      <c r="L89" s="831">
        <v>1</v>
      </c>
      <c r="M89" s="832">
        <v>181.94</v>
      </c>
    </row>
    <row r="90" spans="1:13" ht="14.45" customHeight="1" x14ac:dyDescent="0.2">
      <c r="A90" s="821" t="s">
        <v>1700</v>
      </c>
      <c r="B90" s="822" t="s">
        <v>1578</v>
      </c>
      <c r="C90" s="822" t="s">
        <v>1579</v>
      </c>
      <c r="D90" s="822" t="s">
        <v>1580</v>
      </c>
      <c r="E90" s="822" t="s">
        <v>1581</v>
      </c>
      <c r="F90" s="831"/>
      <c r="G90" s="831"/>
      <c r="H90" s="827">
        <v>0</v>
      </c>
      <c r="I90" s="831">
        <v>6</v>
      </c>
      <c r="J90" s="831">
        <v>783.06</v>
      </c>
      <c r="K90" s="827">
        <v>1</v>
      </c>
      <c r="L90" s="831">
        <v>6</v>
      </c>
      <c r="M90" s="832">
        <v>783.06</v>
      </c>
    </row>
    <row r="91" spans="1:13" ht="14.45" customHeight="1" x14ac:dyDescent="0.2">
      <c r="A91" s="821" t="s">
        <v>1700</v>
      </c>
      <c r="B91" s="822" t="s">
        <v>1578</v>
      </c>
      <c r="C91" s="822" t="s">
        <v>2516</v>
      </c>
      <c r="D91" s="822" t="s">
        <v>1580</v>
      </c>
      <c r="E91" s="822" t="s">
        <v>1835</v>
      </c>
      <c r="F91" s="831">
        <v>1</v>
      </c>
      <c r="G91" s="831">
        <v>84.83</v>
      </c>
      <c r="H91" s="827">
        <v>1</v>
      </c>
      <c r="I91" s="831"/>
      <c r="J91" s="831"/>
      <c r="K91" s="827">
        <v>0</v>
      </c>
      <c r="L91" s="831">
        <v>1</v>
      </c>
      <c r="M91" s="832">
        <v>84.83</v>
      </c>
    </row>
    <row r="92" spans="1:13" ht="14.45" customHeight="1" x14ac:dyDescent="0.2">
      <c r="A92" s="821" t="s">
        <v>1700</v>
      </c>
      <c r="B92" s="822" t="s">
        <v>1578</v>
      </c>
      <c r="C92" s="822" t="s">
        <v>2517</v>
      </c>
      <c r="D92" s="822" t="s">
        <v>2518</v>
      </c>
      <c r="E92" s="822" t="s">
        <v>1835</v>
      </c>
      <c r="F92" s="831">
        <v>1</v>
      </c>
      <c r="G92" s="831">
        <v>0</v>
      </c>
      <c r="H92" s="827"/>
      <c r="I92" s="831"/>
      <c r="J92" s="831"/>
      <c r="K92" s="827"/>
      <c r="L92" s="831">
        <v>1</v>
      </c>
      <c r="M92" s="832">
        <v>0</v>
      </c>
    </row>
    <row r="93" spans="1:13" ht="14.45" customHeight="1" x14ac:dyDescent="0.2">
      <c r="A93" s="821" t="s">
        <v>1700</v>
      </c>
      <c r="B93" s="822" t="s">
        <v>2611</v>
      </c>
      <c r="C93" s="822" t="s">
        <v>2476</v>
      </c>
      <c r="D93" s="822" t="s">
        <v>1846</v>
      </c>
      <c r="E93" s="822" t="s">
        <v>2477</v>
      </c>
      <c r="F93" s="831"/>
      <c r="G93" s="831"/>
      <c r="H93" s="827">
        <v>0</v>
      </c>
      <c r="I93" s="831">
        <v>1</v>
      </c>
      <c r="J93" s="831">
        <v>44.86</v>
      </c>
      <c r="K93" s="827">
        <v>1</v>
      </c>
      <c r="L93" s="831">
        <v>1</v>
      </c>
      <c r="M93" s="832">
        <v>44.86</v>
      </c>
    </row>
    <row r="94" spans="1:13" ht="14.45" customHeight="1" x14ac:dyDescent="0.2">
      <c r="A94" s="821" t="s">
        <v>1700</v>
      </c>
      <c r="B94" s="822" t="s">
        <v>2613</v>
      </c>
      <c r="C94" s="822" t="s">
        <v>1948</v>
      </c>
      <c r="D94" s="822" t="s">
        <v>991</v>
      </c>
      <c r="E94" s="822" t="s">
        <v>1949</v>
      </c>
      <c r="F94" s="831"/>
      <c r="G94" s="831"/>
      <c r="H94" s="827">
        <v>0</v>
      </c>
      <c r="I94" s="831">
        <v>1</v>
      </c>
      <c r="J94" s="831">
        <v>154.36000000000001</v>
      </c>
      <c r="K94" s="827">
        <v>1</v>
      </c>
      <c r="L94" s="831">
        <v>1</v>
      </c>
      <c r="M94" s="832">
        <v>154.36000000000001</v>
      </c>
    </row>
    <row r="95" spans="1:13" ht="14.45" customHeight="1" x14ac:dyDescent="0.2">
      <c r="A95" s="821" t="s">
        <v>1700</v>
      </c>
      <c r="B95" s="822" t="s">
        <v>2628</v>
      </c>
      <c r="C95" s="822" t="s">
        <v>2524</v>
      </c>
      <c r="D95" s="822" t="s">
        <v>981</v>
      </c>
      <c r="E95" s="822" t="s">
        <v>1515</v>
      </c>
      <c r="F95" s="831"/>
      <c r="G95" s="831"/>
      <c r="H95" s="827">
        <v>0</v>
      </c>
      <c r="I95" s="831">
        <v>1</v>
      </c>
      <c r="J95" s="831">
        <v>168.41</v>
      </c>
      <c r="K95" s="827">
        <v>1</v>
      </c>
      <c r="L95" s="831">
        <v>1</v>
      </c>
      <c r="M95" s="832">
        <v>168.41</v>
      </c>
    </row>
    <row r="96" spans="1:13" ht="14.45" customHeight="1" x14ac:dyDescent="0.2">
      <c r="A96" s="821" t="s">
        <v>1700</v>
      </c>
      <c r="B96" s="822" t="s">
        <v>1615</v>
      </c>
      <c r="C96" s="822" t="s">
        <v>2532</v>
      </c>
      <c r="D96" s="822" t="s">
        <v>2533</v>
      </c>
      <c r="E96" s="822" t="s">
        <v>2534</v>
      </c>
      <c r="F96" s="831"/>
      <c r="G96" s="831"/>
      <c r="H96" s="827">
        <v>0</v>
      </c>
      <c r="I96" s="831">
        <v>1</v>
      </c>
      <c r="J96" s="831">
        <v>1392.47</v>
      </c>
      <c r="K96" s="827">
        <v>1</v>
      </c>
      <c r="L96" s="831">
        <v>1</v>
      </c>
      <c r="M96" s="832">
        <v>1392.47</v>
      </c>
    </row>
    <row r="97" spans="1:13" ht="14.45" customHeight="1" x14ac:dyDescent="0.2">
      <c r="A97" s="821" t="s">
        <v>1700</v>
      </c>
      <c r="B97" s="822" t="s">
        <v>2625</v>
      </c>
      <c r="C97" s="822" t="s">
        <v>2514</v>
      </c>
      <c r="D97" s="822" t="s">
        <v>1723</v>
      </c>
      <c r="E97" s="822" t="s">
        <v>1997</v>
      </c>
      <c r="F97" s="831"/>
      <c r="G97" s="831"/>
      <c r="H97" s="827">
        <v>0</v>
      </c>
      <c r="I97" s="831">
        <v>2</v>
      </c>
      <c r="J97" s="831">
        <v>43.52</v>
      </c>
      <c r="K97" s="827">
        <v>1</v>
      </c>
      <c r="L97" s="831">
        <v>2</v>
      </c>
      <c r="M97" s="832">
        <v>43.52</v>
      </c>
    </row>
    <row r="98" spans="1:13" ht="14.45" customHeight="1" x14ac:dyDescent="0.2">
      <c r="A98" s="821" t="s">
        <v>1700</v>
      </c>
      <c r="B98" s="822" t="s">
        <v>1523</v>
      </c>
      <c r="C98" s="822" t="s">
        <v>1525</v>
      </c>
      <c r="D98" s="822" t="s">
        <v>893</v>
      </c>
      <c r="E98" s="822" t="s">
        <v>896</v>
      </c>
      <c r="F98" s="831"/>
      <c r="G98" s="831"/>
      <c r="H98" s="827"/>
      <c r="I98" s="831">
        <v>1</v>
      </c>
      <c r="J98" s="831">
        <v>0</v>
      </c>
      <c r="K98" s="827"/>
      <c r="L98" s="831">
        <v>1</v>
      </c>
      <c r="M98" s="832">
        <v>0</v>
      </c>
    </row>
    <row r="99" spans="1:13" ht="14.45" customHeight="1" x14ac:dyDescent="0.2">
      <c r="A99" s="821" t="s">
        <v>1700</v>
      </c>
      <c r="B99" s="822" t="s">
        <v>2629</v>
      </c>
      <c r="C99" s="822" t="s">
        <v>2536</v>
      </c>
      <c r="D99" s="822" t="s">
        <v>2537</v>
      </c>
      <c r="E99" s="822" t="s">
        <v>2538</v>
      </c>
      <c r="F99" s="831"/>
      <c r="G99" s="831"/>
      <c r="H99" s="827">
        <v>0</v>
      </c>
      <c r="I99" s="831">
        <v>1</v>
      </c>
      <c r="J99" s="831">
        <v>305.51</v>
      </c>
      <c r="K99" s="827">
        <v>1</v>
      </c>
      <c r="L99" s="831">
        <v>1</v>
      </c>
      <c r="M99" s="832">
        <v>305.51</v>
      </c>
    </row>
    <row r="100" spans="1:13" ht="14.45" customHeight="1" x14ac:dyDescent="0.2">
      <c r="A100" s="821" t="s">
        <v>1700</v>
      </c>
      <c r="B100" s="822" t="s">
        <v>1534</v>
      </c>
      <c r="C100" s="822" t="s">
        <v>1535</v>
      </c>
      <c r="D100" s="822" t="s">
        <v>1536</v>
      </c>
      <c r="E100" s="822" t="s">
        <v>1537</v>
      </c>
      <c r="F100" s="831"/>
      <c r="G100" s="831"/>
      <c r="H100" s="827">
        <v>0</v>
      </c>
      <c r="I100" s="831">
        <v>1</v>
      </c>
      <c r="J100" s="831">
        <v>11.71</v>
      </c>
      <c r="K100" s="827">
        <v>1</v>
      </c>
      <c r="L100" s="831">
        <v>1</v>
      </c>
      <c r="M100" s="832">
        <v>11.71</v>
      </c>
    </row>
    <row r="101" spans="1:13" ht="14.45" customHeight="1" x14ac:dyDescent="0.2">
      <c r="A101" s="821" t="s">
        <v>1700</v>
      </c>
      <c r="B101" s="822" t="s">
        <v>1544</v>
      </c>
      <c r="C101" s="822" t="s">
        <v>1545</v>
      </c>
      <c r="D101" s="822" t="s">
        <v>985</v>
      </c>
      <c r="E101" s="822" t="s">
        <v>1546</v>
      </c>
      <c r="F101" s="831"/>
      <c r="G101" s="831"/>
      <c r="H101" s="827"/>
      <c r="I101" s="831">
        <v>1</v>
      </c>
      <c r="J101" s="831">
        <v>0</v>
      </c>
      <c r="K101" s="827"/>
      <c r="L101" s="831">
        <v>1</v>
      </c>
      <c r="M101" s="832">
        <v>0</v>
      </c>
    </row>
    <row r="102" spans="1:13" ht="14.45" customHeight="1" x14ac:dyDescent="0.2">
      <c r="A102" s="821" t="s">
        <v>1700</v>
      </c>
      <c r="B102" s="822" t="s">
        <v>2630</v>
      </c>
      <c r="C102" s="822" t="s">
        <v>2529</v>
      </c>
      <c r="D102" s="822" t="s">
        <v>694</v>
      </c>
      <c r="E102" s="822" t="s">
        <v>1067</v>
      </c>
      <c r="F102" s="831"/>
      <c r="G102" s="831"/>
      <c r="H102" s="827">
        <v>0</v>
      </c>
      <c r="I102" s="831">
        <v>1</v>
      </c>
      <c r="J102" s="831">
        <v>132</v>
      </c>
      <c r="K102" s="827">
        <v>1</v>
      </c>
      <c r="L102" s="831">
        <v>1</v>
      </c>
      <c r="M102" s="832">
        <v>132</v>
      </c>
    </row>
    <row r="103" spans="1:13" ht="14.45" customHeight="1" x14ac:dyDescent="0.2">
      <c r="A103" s="821" t="s">
        <v>1700</v>
      </c>
      <c r="B103" s="822" t="s">
        <v>2631</v>
      </c>
      <c r="C103" s="822" t="s">
        <v>2556</v>
      </c>
      <c r="D103" s="822" t="s">
        <v>2557</v>
      </c>
      <c r="E103" s="822" t="s">
        <v>2558</v>
      </c>
      <c r="F103" s="831"/>
      <c r="G103" s="831"/>
      <c r="H103" s="827">
        <v>0</v>
      </c>
      <c r="I103" s="831">
        <v>1</v>
      </c>
      <c r="J103" s="831">
        <v>161.06</v>
      </c>
      <c r="K103" s="827">
        <v>1</v>
      </c>
      <c r="L103" s="831">
        <v>1</v>
      </c>
      <c r="M103" s="832">
        <v>161.06</v>
      </c>
    </row>
    <row r="104" spans="1:13" ht="14.45" customHeight="1" x14ac:dyDescent="0.2">
      <c r="A104" s="821" t="s">
        <v>1700</v>
      </c>
      <c r="B104" s="822" t="s">
        <v>1557</v>
      </c>
      <c r="C104" s="822" t="s">
        <v>1951</v>
      </c>
      <c r="D104" s="822" t="s">
        <v>877</v>
      </c>
      <c r="E104" s="822" t="s">
        <v>1952</v>
      </c>
      <c r="F104" s="831"/>
      <c r="G104" s="831"/>
      <c r="H104" s="827"/>
      <c r="I104" s="831">
        <v>1</v>
      </c>
      <c r="J104" s="831">
        <v>0</v>
      </c>
      <c r="K104" s="827"/>
      <c r="L104" s="831">
        <v>1</v>
      </c>
      <c r="M104" s="832">
        <v>0</v>
      </c>
    </row>
    <row r="105" spans="1:13" ht="14.45" customHeight="1" x14ac:dyDescent="0.2">
      <c r="A105" s="821" t="s">
        <v>1700</v>
      </c>
      <c r="B105" s="822" t="s">
        <v>2615</v>
      </c>
      <c r="C105" s="822" t="s">
        <v>2325</v>
      </c>
      <c r="D105" s="822" t="s">
        <v>1879</v>
      </c>
      <c r="E105" s="822" t="s">
        <v>2326</v>
      </c>
      <c r="F105" s="831"/>
      <c r="G105" s="831"/>
      <c r="H105" s="827">
        <v>0</v>
      </c>
      <c r="I105" s="831">
        <v>2</v>
      </c>
      <c r="J105" s="831">
        <v>3813.94</v>
      </c>
      <c r="K105" s="827">
        <v>1</v>
      </c>
      <c r="L105" s="831">
        <v>2</v>
      </c>
      <c r="M105" s="832">
        <v>3813.94</v>
      </c>
    </row>
    <row r="106" spans="1:13" ht="14.45" customHeight="1" x14ac:dyDescent="0.2">
      <c r="A106" s="821" t="s">
        <v>1700</v>
      </c>
      <c r="B106" s="822" t="s">
        <v>2612</v>
      </c>
      <c r="C106" s="822" t="s">
        <v>1890</v>
      </c>
      <c r="D106" s="822" t="s">
        <v>1891</v>
      </c>
      <c r="E106" s="822" t="s">
        <v>1892</v>
      </c>
      <c r="F106" s="831"/>
      <c r="G106" s="831"/>
      <c r="H106" s="827">
        <v>0</v>
      </c>
      <c r="I106" s="831">
        <v>2</v>
      </c>
      <c r="J106" s="831">
        <v>510</v>
      </c>
      <c r="K106" s="827">
        <v>1</v>
      </c>
      <c r="L106" s="831">
        <v>2</v>
      </c>
      <c r="M106" s="832">
        <v>510</v>
      </c>
    </row>
    <row r="107" spans="1:13" ht="14.45" customHeight="1" x14ac:dyDescent="0.2">
      <c r="A107" s="821" t="s">
        <v>1701</v>
      </c>
      <c r="B107" s="822" t="s">
        <v>1415</v>
      </c>
      <c r="C107" s="822" t="s">
        <v>1418</v>
      </c>
      <c r="D107" s="822" t="s">
        <v>702</v>
      </c>
      <c r="E107" s="822" t="s">
        <v>1419</v>
      </c>
      <c r="F107" s="831"/>
      <c r="G107" s="831"/>
      <c r="H107" s="827">
        <v>0</v>
      </c>
      <c r="I107" s="831">
        <v>1</v>
      </c>
      <c r="J107" s="831">
        <v>48.89</v>
      </c>
      <c r="K107" s="827">
        <v>1</v>
      </c>
      <c r="L107" s="831">
        <v>1</v>
      </c>
      <c r="M107" s="832">
        <v>48.89</v>
      </c>
    </row>
    <row r="108" spans="1:13" ht="14.45" customHeight="1" x14ac:dyDescent="0.2">
      <c r="A108" s="821" t="s">
        <v>1701</v>
      </c>
      <c r="B108" s="822" t="s">
        <v>2610</v>
      </c>
      <c r="C108" s="822" t="s">
        <v>1941</v>
      </c>
      <c r="D108" s="822" t="s">
        <v>1942</v>
      </c>
      <c r="E108" s="822" t="s">
        <v>1943</v>
      </c>
      <c r="F108" s="831"/>
      <c r="G108" s="831"/>
      <c r="H108" s="827">
        <v>0</v>
      </c>
      <c r="I108" s="831">
        <v>1</v>
      </c>
      <c r="J108" s="831">
        <v>184.74</v>
      </c>
      <c r="K108" s="827">
        <v>1</v>
      </c>
      <c r="L108" s="831">
        <v>1</v>
      </c>
      <c r="M108" s="832">
        <v>184.74</v>
      </c>
    </row>
    <row r="109" spans="1:13" ht="14.45" customHeight="1" x14ac:dyDescent="0.2">
      <c r="A109" s="821" t="s">
        <v>1701</v>
      </c>
      <c r="B109" s="822" t="s">
        <v>2610</v>
      </c>
      <c r="C109" s="822" t="s">
        <v>1944</v>
      </c>
      <c r="D109" s="822" t="s">
        <v>1945</v>
      </c>
      <c r="E109" s="822" t="s">
        <v>1946</v>
      </c>
      <c r="F109" s="831"/>
      <c r="G109" s="831"/>
      <c r="H109" s="827">
        <v>0</v>
      </c>
      <c r="I109" s="831">
        <v>1</v>
      </c>
      <c r="J109" s="831">
        <v>120.61</v>
      </c>
      <c r="K109" s="827">
        <v>1</v>
      </c>
      <c r="L109" s="831">
        <v>1</v>
      </c>
      <c r="M109" s="832">
        <v>120.61</v>
      </c>
    </row>
    <row r="110" spans="1:13" ht="14.45" customHeight="1" x14ac:dyDescent="0.2">
      <c r="A110" s="821" t="s">
        <v>1701</v>
      </c>
      <c r="B110" s="822" t="s">
        <v>1430</v>
      </c>
      <c r="C110" s="822" t="s">
        <v>1931</v>
      </c>
      <c r="D110" s="822" t="s">
        <v>778</v>
      </c>
      <c r="E110" s="822" t="s">
        <v>1932</v>
      </c>
      <c r="F110" s="831"/>
      <c r="G110" s="831"/>
      <c r="H110" s="827">
        <v>0</v>
      </c>
      <c r="I110" s="831">
        <v>1</v>
      </c>
      <c r="J110" s="831">
        <v>1385.62</v>
      </c>
      <c r="K110" s="827">
        <v>1</v>
      </c>
      <c r="L110" s="831">
        <v>1</v>
      </c>
      <c r="M110" s="832">
        <v>1385.62</v>
      </c>
    </row>
    <row r="111" spans="1:13" ht="14.45" customHeight="1" x14ac:dyDescent="0.2">
      <c r="A111" s="821" t="s">
        <v>1701</v>
      </c>
      <c r="B111" s="822" t="s">
        <v>1430</v>
      </c>
      <c r="C111" s="822" t="s">
        <v>1431</v>
      </c>
      <c r="D111" s="822" t="s">
        <v>778</v>
      </c>
      <c r="E111" s="822" t="s">
        <v>1432</v>
      </c>
      <c r="F111" s="831"/>
      <c r="G111" s="831"/>
      <c r="H111" s="827">
        <v>0</v>
      </c>
      <c r="I111" s="831">
        <v>1</v>
      </c>
      <c r="J111" s="831">
        <v>1847.49</v>
      </c>
      <c r="K111" s="827">
        <v>1</v>
      </c>
      <c r="L111" s="831">
        <v>1</v>
      </c>
      <c r="M111" s="832">
        <v>1847.49</v>
      </c>
    </row>
    <row r="112" spans="1:13" ht="14.45" customHeight="1" x14ac:dyDescent="0.2">
      <c r="A112" s="821" t="s">
        <v>1701</v>
      </c>
      <c r="B112" s="822" t="s">
        <v>1561</v>
      </c>
      <c r="C112" s="822" t="s">
        <v>1926</v>
      </c>
      <c r="D112" s="822" t="s">
        <v>1927</v>
      </c>
      <c r="E112" s="822" t="s">
        <v>1928</v>
      </c>
      <c r="F112" s="831">
        <v>1</v>
      </c>
      <c r="G112" s="831">
        <v>100.11</v>
      </c>
      <c r="H112" s="827">
        <v>1</v>
      </c>
      <c r="I112" s="831"/>
      <c r="J112" s="831"/>
      <c r="K112" s="827">
        <v>0</v>
      </c>
      <c r="L112" s="831">
        <v>1</v>
      </c>
      <c r="M112" s="832">
        <v>100.11</v>
      </c>
    </row>
    <row r="113" spans="1:13" ht="14.45" customHeight="1" x14ac:dyDescent="0.2">
      <c r="A113" s="821" t="s">
        <v>1701</v>
      </c>
      <c r="B113" s="822" t="s">
        <v>1447</v>
      </c>
      <c r="C113" s="822" t="s">
        <v>1565</v>
      </c>
      <c r="D113" s="822" t="s">
        <v>710</v>
      </c>
      <c r="E113" s="822" t="s">
        <v>1566</v>
      </c>
      <c r="F113" s="831"/>
      <c r="G113" s="831"/>
      <c r="H113" s="827">
        <v>0</v>
      </c>
      <c r="I113" s="831">
        <v>2</v>
      </c>
      <c r="J113" s="831">
        <v>160.02000000000001</v>
      </c>
      <c r="K113" s="827">
        <v>1</v>
      </c>
      <c r="L113" s="831">
        <v>2</v>
      </c>
      <c r="M113" s="832">
        <v>160.02000000000001</v>
      </c>
    </row>
    <row r="114" spans="1:13" ht="14.45" customHeight="1" x14ac:dyDescent="0.2">
      <c r="A114" s="821" t="s">
        <v>1701</v>
      </c>
      <c r="B114" s="822" t="s">
        <v>1468</v>
      </c>
      <c r="C114" s="822" t="s">
        <v>1919</v>
      </c>
      <c r="D114" s="822" t="s">
        <v>1920</v>
      </c>
      <c r="E114" s="822" t="s">
        <v>678</v>
      </c>
      <c r="F114" s="831">
        <v>1</v>
      </c>
      <c r="G114" s="831">
        <v>35.11</v>
      </c>
      <c r="H114" s="827">
        <v>1</v>
      </c>
      <c r="I114" s="831"/>
      <c r="J114" s="831"/>
      <c r="K114" s="827">
        <v>0</v>
      </c>
      <c r="L114" s="831">
        <v>1</v>
      </c>
      <c r="M114" s="832">
        <v>35.11</v>
      </c>
    </row>
    <row r="115" spans="1:13" ht="14.45" customHeight="1" x14ac:dyDescent="0.2">
      <c r="A115" s="821" t="s">
        <v>1701</v>
      </c>
      <c r="B115" s="822" t="s">
        <v>1485</v>
      </c>
      <c r="C115" s="822" t="s">
        <v>1935</v>
      </c>
      <c r="D115" s="822" t="s">
        <v>1487</v>
      </c>
      <c r="E115" s="822" t="s">
        <v>1936</v>
      </c>
      <c r="F115" s="831"/>
      <c r="G115" s="831"/>
      <c r="H115" s="827">
        <v>0</v>
      </c>
      <c r="I115" s="831">
        <v>1</v>
      </c>
      <c r="J115" s="831">
        <v>11.48</v>
      </c>
      <c r="K115" s="827">
        <v>1</v>
      </c>
      <c r="L115" s="831">
        <v>1</v>
      </c>
      <c r="M115" s="832">
        <v>11.48</v>
      </c>
    </row>
    <row r="116" spans="1:13" ht="14.45" customHeight="1" x14ac:dyDescent="0.2">
      <c r="A116" s="821" t="s">
        <v>1701</v>
      </c>
      <c r="B116" s="822" t="s">
        <v>1485</v>
      </c>
      <c r="C116" s="822" t="s">
        <v>1489</v>
      </c>
      <c r="D116" s="822" t="s">
        <v>1487</v>
      </c>
      <c r="E116" s="822" t="s">
        <v>1490</v>
      </c>
      <c r="F116" s="831"/>
      <c r="G116" s="831"/>
      <c r="H116" s="827">
        <v>0</v>
      </c>
      <c r="I116" s="831">
        <v>1</v>
      </c>
      <c r="J116" s="831">
        <v>34.47</v>
      </c>
      <c r="K116" s="827">
        <v>1</v>
      </c>
      <c r="L116" s="831">
        <v>1</v>
      </c>
      <c r="M116" s="832">
        <v>34.47</v>
      </c>
    </row>
    <row r="117" spans="1:13" ht="14.45" customHeight="1" x14ac:dyDescent="0.2">
      <c r="A117" s="821" t="s">
        <v>1701</v>
      </c>
      <c r="B117" s="822" t="s">
        <v>1578</v>
      </c>
      <c r="C117" s="822" t="s">
        <v>1579</v>
      </c>
      <c r="D117" s="822" t="s">
        <v>1580</v>
      </c>
      <c r="E117" s="822" t="s">
        <v>1581</v>
      </c>
      <c r="F117" s="831"/>
      <c r="G117" s="831"/>
      <c r="H117" s="827">
        <v>0</v>
      </c>
      <c r="I117" s="831">
        <v>1</v>
      </c>
      <c r="J117" s="831">
        <v>130.51</v>
      </c>
      <c r="K117" s="827">
        <v>1</v>
      </c>
      <c r="L117" s="831">
        <v>1</v>
      </c>
      <c r="M117" s="832">
        <v>130.51</v>
      </c>
    </row>
    <row r="118" spans="1:13" ht="14.45" customHeight="1" x14ac:dyDescent="0.2">
      <c r="A118" s="821" t="s">
        <v>1701</v>
      </c>
      <c r="B118" s="822" t="s">
        <v>2613</v>
      </c>
      <c r="C118" s="822" t="s">
        <v>1948</v>
      </c>
      <c r="D118" s="822" t="s">
        <v>991</v>
      </c>
      <c r="E118" s="822" t="s">
        <v>1949</v>
      </c>
      <c r="F118" s="831"/>
      <c r="G118" s="831"/>
      <c r="H118" s="827">
        <v>0</v>
      </c>
      <c r="I118" s="831">
        <v>2</v>
      </c>
      <c r="J118" s="831">
        <v>308.72000000000003</v>
      </c>
      <c r="K118" s="827">
        <v>1</v>
      </c>
      <c r="L118" s="831">
        <v>2</v>
      </c>
      <c r="M118" s="832">
        <v>308.72000000000003</v>
      </c>
    </row>
    <row r="119" spans="1:13" ht="14.45" customHeight="1" x14ac:dyDescent="0.2">
      <c r="A119" s="821" t="s">
        <v>1701</v>
      </c>
      <c r="B119" s="822" t="s">
        <v>1523</v>
      </c>
      <c r="C119" s="822" t="s">
        <v>1525</v>
      </c>
      <c r="D119" s="822" t="s">
        <v>893</v>
      </c>
      <c r="E119" s="822" t="s">
        <v>896</v>
      </c>
      <c r="F119" s="831"/>
      <c r="G119" s="831"/>
      <c r="H119" s="827"/>
      <c r="I119" s="831">
        <v>3</v>
      </c>
      <c r="J119" s="831">
        <v>0</v>
      </c>
      <c r="K119" s="827"/>
      <c r="L119" s="831">
        <v>3</v>
      </c>
      <c r="M119" s="832">
        <v>0</v>
      </c>
    </row>
    <row r="120" spans="1:13" ht="14.45" customHeight="1" x14ac:dyDescent="0.2">
      <c r="A120" s="821" t="s">
        <v>1702</v>
      </c>
      <c r="B120" s="822" t="s">
        <v>1415</v>
      </c>
      <c r="C120" s="822" t="s">
        <v>1998</v>
      </c>
      <c r="D120" s="822" t="s">
        <v>702</v>
      </c>
      <c r="E120" s="822" t="s">
        <v>1999</v>
      </c>
      <c r="F120" s="831"/>
      <c r="G120" s="831"/>
      <c r="H120" s="827">
        <v>0</v>
      </c>
      <c r="I120" s="831">
        <v>1</v>
      </c>
      <c r="J120" s="831">
        <v>13.68</v>
      </c>
      <c r="K120" s="827">
        <v>1</v>
      </c>
      <c r="L120" s="831">
        <v>1</v>
      </c>
      <c r="M120" s="832">
        <v>13.68</v>
      </c>
    </row>
    <row r="121" spans="1:13" ht="14.45" customHeight="1" x14ac:dyDescent="0.2">
      <c r="A121" s="821" t="s">
        <v>1702</v>
      </c>
      <c r="B121" s="822" t="s">
        <v>2627</v>
      </c>
      <c r="C121" s="822" t="s">
        <v>1987</v>
      </c>
      <c r="D121" s="822" t="s">
        <v>1988</v>
      </c>
      <c r="E121" s="822" t="s">
        <v>1989</v>
      </c>
      <c r="F121" s="831"/>
      <c r="G121" s="831"/>
      <c r="H121" s="827">
        <v>0</v>
      </c>
      <c r="I121" s="831">
        <v>1</v>
      </c>
      <c r="J121" s="831">
        <v>86.41</v>
      </c>
      <c r="K121" s="827">
        <v>1</v>
      </c>
      <c r="L121" s="831">
        <v>1</v>
      </c>
      <c r="M121" s="832">
        <v>86.41</v>
      </c>
    </row>
    <row r="122" spans="1:13" ht="14.45" customHeight="1" x14ac:dyDescent="0.2">
      <c r="A122" s="821" t="s">
        <v>1702</v>
      </c>
      <c r="B122" s="822" t="s">
        <v>2610</v>
      </c>
      <c r="C122" s="822" t="s">
        <v>1941</v>
      </c>
      <c r="D122" s="822" t="s">
        <v>1942</v>
      </c>
      <c r="E122" s="822" t="s">
        <v>1943</v>
      </c>
      <c r="F122" s="831"/>
      <c r="G122" s="831"/>
      <c r="H122" s="827">
        <v>0</v>
      </c>
      <c r="I122" s="831">
        <v>1</v>
      </c>
      <c r="J122" s="831">
        <v>184.74</v>
      </c>
      <c r="K122" s="827">
        <v>1</v>
      </c>
      <c r="L122" s="831">
        <v>1</v>
      </c>
      <c r="M122" s="832">
        <v>184.74</v>
      </c>
    </row>
    <row r="123" spans="1:13" ht="14.45" customHeight="1" x14ac:dyDescent="0.2">
      <c r="A123" s="821" t="s">
        <v>1702</v>
      </c>
      <c r="B123" s="822" t="s">
        <v>2610</v>
      </c>
      <c r="C123" s="822" t="s">
        <v>1944</v>
      </c>
      <c r="D123" s="822" t="s">
        <v>1945</v>
      </c>
      <c r="E123" s="822" t="s">
        <v>1946</v>
      </c>
      <c r="F123" s="831"/>
      <c r="G123" s="831"/>
      <c r="H123" s="827">
        <v>0</v>
      </c>
      <c r="I123" s="831">
        <v>4</v>
      </c>
      <c r="J123" s="831">
        <v>482.44</v>
      </c>
      <c r="K123" s="827">
        <v>1</v>
      </c>
      <c r="L123" s="831">
        <v>4</v>
      </c>
      <c r="M123" s="832">
        <v>482.44</v>
      </c>
    </row>
    <row r="124" spans="1:13" ht="14.45" customHeight="1" x14ac:dyDescent="0.2">
      <c r="A124" s="821" t="s">
        <v>1702</v>
      </c>
      <c r="B124" s="822" t="s">
        <v>1430</v>
      </c>
      <c r="C124" s="822" t="s">
        <v>1431</v>
      </c>
      <c r="D124" s="822" t="s">
        <v>778</v>
      </c>
      <c r="E124" s="822" t="s">
        <v>1432</v>
      </c>
      <c r="F124" s="831"/>
      <c r="G124" s="831"/>
      <c r="H124" s="827">
        <v>0</v>
      </c>
      <c r="I124" s="831">
        <v>1</v>
      </c>
      <c r="J124" s="831">
        <v>1847.49</v>
      </c>
      <c r="K124" s="827">
        <v>1</v>
      </c>
      <c r="L124" s="831">
        <v>1</v>
      </c>
      <c r="M124" s="832">
        <v>1847.49</v>
      </c>
    </row>
    <row r="125" spans="1:13" ht="14.45" customHeight="1" x14ac:dyDescent="0.2">
      <c r="A125" s="821" t="s">
        <v>1702</v>
      </c>
      <c r="B125" s="822" t="s">
        <v>1430</v>
      </c>
      <c r="C125" s="822" t="s">
        <v>1439</v>
      </c>
      <c r="D125" s="822" t="s">
        <v>772</v>
      </c>
      <c r="E125" s="822" t="s">
        <v>1440</v>
      </c>
      <c r="F125" s="831"/>
      <c r="G125" s="831"/>
      <c r="H125" s="827">
        <v>0</v>
      </c>
      <c r="I125" s="831">
        <v>1</v>
      </c>
      <c r="J125" s="831">
        <v>1154.68</v>
      </c>
      <c r="K125" s="827">
        <v>1</v>
      </c>
      <c r="L125" s="831">
        <v>1</v>
      </c>
      <c r="M125" s="832">
        <v>1154.68</v>
      </c>
    </row>
    <row r="126" spans="1:13" ht="14.45" customHeight="1" x14ac:dyDescent="0.2">
      <c r="A126" s="821" t="s">
        <v>1702</v>
      </c>
      <c r="B126" s="822" t="s">
        <v>1561</v>
      </c>
      <c r="C126" s="822" t="s">
        <v>1980</v>
      </c>
      <c r="D126" s="822" t="s">
        <v>1563</v>
      </c>
      <c r="E126" s="822" t="s">
        <v>1981</v>
      </c>
      <c r="F126" s="831"/>
      <c r="G126" s="831"/>
      <c r="H126" s="827">
        <v>0</v>
      </c>
      <c r="I126" s="831">
        <v>2</v>
      </c>
      <c r="J126" s="831">
        <v>186.86</v>
      </c>
      <c r="K126" s="827">
        <v>1</v>
      </c>
      <c r="L126" s="831">
        <v>2</v>
      </c>
      <c r="M126" s="832">
        <v>186.86</v>
      </c>
    </row>
    <row r="127" spans="1:13" ht="14.45" customHeight="1" x14ac:dyDescent="0.2">
      <c r="A127" s="821" t="s">
        <v>1702</v>
      </c>
      <c r="B127" s="822" t="s">
        <v>1447</v>
      </c>
      <c r="C127" s="822" t="s">
        <v>1565</v>
      </c>
      <c r="D127" s="822" t="s">
        <v>710</v>
      </c>
      <c r="E127" s="822" t="s">
        <v>1566</v>
      </c>
      <c r="F127" s="831"/>
      <c r="G127" s="831"/>
      <c r="H127" s="827">
        <v>0</v>
      </c>
      <c r="I127" s="831">
        <v>3</v>
      </c>
      <c r="J127" s="831">
        <v>240.03000000000003</v>
      </c>
      <c r="K127" s="827">
        <v>1</v>
      </c>
      <c r="L127" s="831">
        <v>3</v>
      </c>
      <c r="M127" s="832">
        <v>240.03000000000003</v>
      </c>
    </row>
    <row r="128" spans="1:13" ht="14.45" customHeight="1" x14ac:dyDescent="0.2">
      <c r="A128" s="821" t="s">
        <v>1702</v>
      </c>
      <c r="B128" s="822" t="s">
        <v>1457</v>
      </c>
      <c r="C128" s="822" t="s">
        <v>1574</v>
      </c>
      <c r="D128" s="822" t="s">
        <v>1459</v>
      </c>
      <c r="E128" s="822" t="s">
        <v>1575</v>
      </c>
      <c r="F128" s="831"/>
      <c r="G128" s="831"/>
      <c r="H128" s="827">
        <v>0</v>
      </c>
      <c r="I128" s="831">
        <v>6</v>
      </c>
      <c r="J128" s="831">
        <v>255.05999999999997</v>
      </c>
      <c r="K128" s="827">
        <v>1</v>
      </c>
      <c r="L128" s="831">
        <v>6</v>
      </c>
      <c r="M128" s="832">
        <v>255.05999999999997</v>
      </c>
    </row>
    <row r="129" spans="1:13" ht="14.45" customHeight="1" x14ac:dyDescent="0.2">
      <c r="A129" s="821" t="s">
        <v>1702</v>
      </c>
      <c r="B129" s="822" t="s">
        <v>1466</v>
      </c>
      <c r="C129" s="822" t="s">
        <v>1990</v>
      </c>
      <c r="D129" s="822" t="s">
        <v>1800</v>
      </c>
      <c r="E129" s="822" t="s">
        <v>1991</v>
      </c>
      <c r="F129" s="831"/>
      <c r="G129" s="831"/>
      <c r="H129" s="827">
        <v>0</v>
      </c>
      <c r="I129" s="831">
        <v>1</v>
      </c>
      <c r="J129" s="831">
        <v>10.65</v>
      </c>
      <c r="K129" s="827">
        <v>1</v>
      </c>
      <c r="L129" s="831">
        <v>1</v>
      </c>
      <c r="M129" s="832">
        <v>10.65</v>
      </c>
    </row>
    <row r="130" spans="1:13" ht="14.45" customHeight="1" x14ac:dyDescent="0.2">
      <c r="A130" s="821" t="s">
        <v>1702</v>
      </c>
      <c r="B130" s="822" t="s">
        <v>1466</v>
      </c>
      <c r="C130" s="822" t="s">
        <v>1992</v>
      </c>
      <c r="D130" s="822" t="s">
        <v>1800</v>
      </c>
      <c r="E130" s="822" t="s">
        <v>1993</v>
      </c>
      <c r="F130" s="831"/>
      <c r="G130" s="831"/>
      <c r="H130" s="827">
        <v>0</v>
      </c>
      <c r="I130" s="831">
        <v>1</v>
      </c>
      <c r="J130" s="831">
        <v>35.11</v>
      </c>
      <c r="K130" s="827">
        <v>1</v>
      </c>
      <c r="L130" s="831">
        <v>1</v>
      </c>
      <c r="M130" s="832">
        <v>35.11</v>
      </c>
    </row>
    <row r="131" spans="1:13" ht="14.45" customHeight="1" x14ac:dyDescent="0.2">
      <c r="A131" s="821" t="s">
        <v>1702</v>
      </c>
      <c r="B131" s="822" t="s">
        <v>1468</v>
      </c>
      <c r="C131" s="822" t="s">
        <v>1469</v>
      </c>
      <c r="D131" s="822" t="s">
        <v>1048</v>
      </c>
      <c r="E131" s="822" t="s">
        <v>676</v>
      </c>
      <c r="F131" s="831"/>
      <c r="G131" s="831"/>
      <c r="H131" s="827">
        <v>0</v>
      </c>
      <c r="I131" s="831">
        <v>3</v>
      </c>
      <c r="J131" s="831">
        <v>52.679999999999993</v>
      </c>
      <c r="K131" s="827">
        <v>1</v>
      </c>
      <c r="L131" s="831">
        <v>3</v>
      </c>
      <c r="M131" s="832">
        <v>52.679999999999993</v>
      </c>
    </row>
    <row r="132" spans="1:13" ht="14.45" customHeight="1" x14ac:dyDescent="0.2">
      <c r="A132" s="821" t="s">
        <v>1702</v>
      </c>
      <c r="B132" s="822" t="s">
        <v>1468</v>
      </c>
      <c r="C132" s="822" t="s">
        <v>1470</v>
      </c>
      <c r="D132" s="822" t="s">
        <v>1048</v>
      </c>
      <c r="E132" s="822" t="s">
        <v>678</v>
      </c>
      <c r="F132" s="831"/>
      <c r="G132" s="831"/>
      <c r="H132" s="827">
        <v>0</v>
      </c>
      <c r="I132" s="831">
        <v>2</v>
      </c>
      <c r="J132" s="831">
        <v>70.22</v>
      </c>
      <c r="K132" s="827">
        <v>1</v>
      </c>
      <c r="L132" s="831">
        <v>2</v>
      </c>
      <c r="M132" s="832">
        <v>70.22</v>
      </c>
    </row>
    <row r="133" spans="1:13" ht="14.45" customHeight="1" x14ac:dyDescent="0.2">
      <c r="A133" s="821" t="s">
        <v>1702</v>
      </c>
      <c r="B133" s="822" t="s">
        <v>1480</v>
      </c>
      <c r="C133" s="822" t="s">
        <v>1810</v>
      </c>
      <c r="D133" s="822" t="s">
        <v>914</v>
      </c>
      <c r="E133" s="822" t="s">
        <v>678</v>
      </c>
      <c r="F133" s="831"/>
      <c r="G133" s="831"/>
      <c r="H133" s="827">
        <v>0</v>
      </c>
      <c r="I133" s="831">
        <v>4</v>
      </c>
      <c r="J133" s="831">
        <v>137.88</v>
      </c>
      <c r="K133" s="827">
        <v>1</v>
      </c>
      <c r="L133" s="831">
        <v>4</v>
      </c>
      <c r="M133" s="832">
        <v>137.88</v>
      </c>
    </row>
    <row r="134" spans="1:13" ht="14.45" customHeight="1" x14ac:dyDescent="0.2">
      <c r="A134" s="821" t="s">
        <v>1702</v>
      </c>
      <c r="B134" s="822" t="s">
        <v>1485</v>
      </c>
      <c r="C134" s="822" t="s">
        <v>1489</v>
      </c>
      <c r="D134" s="822" t="s">
        <v>1487</v>
      </c>
      <c r="E134" s="822" t="s">
        <v>1490</v>
      </c>
      <c r="F134" s="831"/>
      <c r="G134" s="831"/>
      <c r="H134" s="827">
        <v>0</v>
      </c>
      <c r="I134" s="831">
        <v>2</v>
      </c>
      <c r="J134" s="831">
        <v>68.94</v>
      </c>
      <c r="K134" s="827">
        <v>1</v>
      </c>
      <c r="L134" s="831">
        <v>2</v>
      </c>
      <c r="M134" s="832">
        <v>68.94</v>
      </c>
    </row>
    <row r="135" spans="1:13" ht="14.45" customHeight="1" x14ac:dyDescent="0.2">
      <c r="A135" s="821" t="s">
        <v>1702</v>
      </c>
      <c r="B135" s="822" t="s">
        <v>2620</v>
      </c>
      <c r="C135" s="822" t="s">
        <v>1812</v>
      </c>
      <c r="D135" s="822" t="s">
        <v>1813</v>
      </c>
      <c r="E135" s="822" t="s">
        <v>1814</v>
      </c>
      <c r="F135" s="831"/>
      <c r="G135" s="831"/>
      <c r="H135" s="827">
        <v>0</v>
      </c>
      <c r="I135" s="831">
        <v>1</v>
      </c>
      <c r="J135" s="831">
        <v>545.82000000000005</v>
      </c>
      <c r="K135" s="827">
        <v>1</v>
      </c>
      <c r="L135" s="831">
        <v>1</v>
      </c>
      <c r="M135" s="832">
        <v>545.82000000000005</v>
      </c>
    </row>
    <row r="136" spans="1:13" ht="14.45" customHeight="1" x14ac:dyDescent="0.2">
      <c r="A136" s="821" t="s">
        <v>1702</v>
      </c>
      <c r="B136" s="822" t="s">
        <v>1578</v>
      </c>
      <c r="C136" s="822" t="s">
        <v>1579</v>
      </c>
      <c r="D136" s="822" t="s">
        <v>1580</v>
      </c>
      <c r="E136" s="822" t="s">
        <v>1581</v>
      </c>
      <c r="F136" s="831"/>
      <c r="G136" s="831"/>
      <c r="H136" s="827">
        <v>0</v>
      </c>
      <c r="I136" s="831">
        <v>7</v>
      </c>
      <c r="J136" s="831">
        <v>913.56999999999994</v>
      </c>
      <c r="K136" s="827">
        <v>1</v>
      </c>
      <c r="L136" s="831">
        <v>7</v>
      </c>
      <c r="M136" s="832">
        <v>913.56999999999994</v>
      </c>
    </row>
    <row r="137" spans="1:13" ht="14.45" customHeight="1" x14ac:dyDescent="0.2">
      <c r="A137" s="821" t="s">
        <v>1702</v>
      </c>
      <c r="B137" s="822" t="s">
        <v>1578</v>
      </c>
      <c r="C137" s="822" t="s">
        <v>1953</v>
      </c>
      <c r="D137" s="822" t="s">
        <v>1731</v>
      </c>
      <c r="E137" s="822" t="s">
        <v>1954</v>
      </c>
      <c r="F137" s="831"/>
      <c r="G137" s="831"/>
      <c r="H137" s="827">
        <v>0</v>
      </c>
      <c r="I137" s="831">
        <v>1</v>
      </c>
      <c r="J137" s="831">
        <v>55.14</v>
      </c>
      <c r="K137" s="827">
        <v>1</v>
      </c>
      <c r="L137" s="831">
        <v>1</v>
      </c>
      <c r="M137" s="832">
        <v>55.14</v>
      </c>
    </row>
    <row r="138" spans="1:13" ht="14.45" customHeight="1" x14ac:dyDescent="0.2">
      <c r="A138" s="821" t="s">
        <v>1702</v>
      </c>
      <c r="B138" s="822" t="s">
        <v>1494</v>
      </c>
      <c r="C138" s="822" t="s">
        <v>1495</v>
      </c>
      <c r="D138" s="822" t="s">
        <v>1496</v>
      </c>
      <c r="E138" s="822" t="s">
        <v>1497</v>
      </c>
      <c r="F138" s="831"/>
      <c r="G138" s="831"/>
      <c r="H138" s="827">
        <v>0</v>
      </c>
      <c r="I138" s="831">
        <v>1</v>
      </c>
      <c r="J138" s="831">
        <v>49.08</v>
      </c>
      <c r="K138" s="827">
        <v>1</v>
      </c>
      <c r="L138" s="831">
        <v>1</v>
      </c>
      <c r="M138" s="832">
        <v>49.08</v>
      </c>
    </row>
    <row r="139" spans="1:13" ht="14.45" customHeight="1" x14ac:dyDescent="0.2">
      <c r="A139" s="821" t="s">
        <v>1702</v>
      </c>
      <c r="B139" s="822" t="s">
        <v>2613</v>
      </c>
      <c r="C139" s="822" t="s">
        <v>1948</v>
      </c>
      <c r="D139" s="822" t="s">
        <v>991</v>
      </c>
      <c r="E139" s="822" t="s">
        <v>1949</v>
      </c>
      <c r="F139" s="831"/>
      <c r="G139" s="831"/>
      <c r="H139" s="827">
        <v>0</v>
      </c>
      <c r="I139" s="831">
        <v>1</v>
      </c>
      <c r="J139" s="831">
        <v>154.36000000000001</v>
      </c>
      <c r="K139" s="827">
        <v>1</v>
      </c>
      <c r="L139" s="831">
        <v>1</v>
      </c>
      <c r="M139" s="832">
        <v>154.36000000000001</v>
      </c>
    </row>
    <row r="140" spans="1:13" ht="14.45" customHeight="1" x14ac:dyDescent="0.2">
      <c r="A140" s="821" t="s">
        <v>1702</v>
      </c>
      <c r="B140" s="822" t="s">
        <v>1557</v>
      </c>
      <c r="C140" s="822" t="s">
        <v>1951</v>
      </c>
      <c r="D140" s="822" t="s">
        <v>877</v>
      </c>
      <c r="E140" s="822" t="s">
        <v>1952</v>
      </c>
      <c r="F140" s="831"/>
      <c r="G140" s="831"/>
      <c r="H140" s="827"/>
      <c r="I140" s="831">
        <v>1</v>
      </c>
      <c r="J140" s="831">
        <v>0</v>
      </c>
      <c r="K140" s="827"/>
      <c r="L140" s="831">
        <v>1</v>
      </c>
      <c r="M140" s="832">
        <v>0</v>
      </c>
    </row>
    <row r="141" spans="1:13" ht="14.45" customHeight="1" x14ac:dyDescent="0.2">
      <c r="A141" s="821" t="s">
        <v>1702</v>
      </c>
      <c r="B141" s="822" t="s">
        <v>1557</v>
      </c>
      <c r="C141" s="822" t="s">
        <v>1558</v>
      </c>
      <c r="D141" s="822" t="s">
        <v>877</v>
      </c>
      <c r="E141" s="822" t="s">
        <v>878</v>
      </c>
      <c r="F141" s="831"/>
      <c r="G141" s="831"/>
      <c r="H141" s="827"/>
      <c r="I141" s="831">
        <v>1</v>
      </c>
      <c r="J141" s="831">
        <v>0</v>
      </c>
      <c r="K141" s="827"/>
      <c r="L141" s="831">
        <v>1</v>
      </c>
      <c r="M141" s="832">
        <v>0</v>
      </c>
    </row>
    <row r="142" spans="1:13" ht="14.45" customHeight="1" x14ac:dyDescent="0.2">
      <c r="A142" s="821" t="s">
        <v>1702</v>
      </c>
      <c r="B142" s="822" t="s">
        <v>2626</v>
      </c>
      <c r="C142" s="822" t="s">
        <v>2029</v>
      </c>
      <c r="D142" s="822" t="s">
        <v>2030</v>
      </c>
      <c r="E142" s="822" t="s">
        <v>2031</v>
      </c>
      <c r="F142" s="831"/>
      <c r="G142" s="831"/>
      <c r="H142" s="827">
        <v>0</v>
      </c>
      <c r="I142" s="831">
        <v>1</v>
      </c>
      <c r="J142" s="831">
        <v>33.549999999999997</v>
      </c>
      <c r="K142" s="827">
        <v>1</v>
      </c>
      <c r="L142" s="831">
        <v>1</v>
      </c>
      <c r="M142" s="832">
        <v>33.549999999999997</v>
      </c>
    </row>
    <row r="143" spans="1:13" ht="14.45" customHeight="1" x14ac:dyDescent="0.2">
      <c r="A143" s="821" t="s">
        <v>1703</v>
      </c>
      <c r="B143" s="822" t="s">
        <v>1523</v>
      </c>
      <c r="C143" s="822" t="s">
        <v>1525</v>
      </c>
      <c r="D143" s="822" t="s">
        <v>893</v>
      </c>
      <c r="E143" s="822" t="s">
        <v>896</v>
      </c>
      <c r="F143" s="831"/>
      <c r="G143" s="831"/>
      <c r="H143" s="827"/>
      <c r="I143" s="831">
        <v>6</v>
      </c>
      <c r="J143" s="831">
        <v>0</v>
      </c>
      <c r="K143" s="827"/>
      <c r="L143" s="831">
        <v>6</v>
      </c>
      <c r="M143" s="832">
        <v>0</v>
      </c>
    </row>
    <row r="144" spans="1:13" ht="14.45" customHeight="1" x14ac:dyDescent="0.2">
      <c r="A144" s="821" t="s">
        <v>1703</v>
      </c>
      <c r="B144" s="822" t="s">
        <v>1544</v>
      </c>
      <c r="C144" s="822" t="s">
        <v>1545</v>
      </c>
      <c r="D144" s="822" t="s">
        <v>985</v>
      </c>
      <c r="E144" s="822" t="s">
        <v>1546</v>
      </c>
      <c r="F144" s="831"/>
      <c r="G144" s="831"/>
      <c r="H144" s="827"/>
      <c r="I144" s="831">
        <v>13</v>
      </c>
      <c r="J144" s="831">
        <v>0</v>
      </c>
      <c r="K144" s="827"/>
      <c r="L144" s="831">
        <v>13</v>
      </c>
      <c r="M144" s="832">
        <v>0</v>
      </c>
    </row>
    <row r="145" spans="1:13" ht="14.45" customHeight="1" x14ac:dyDescent="0.2">
      <c r="A145" s="821" t="s">
        <v>1704</v>
      </c>
      <c r="B145" s="822" t="s">
        <v>1415</v>
      </c>
      <c r="C145" s="822" t="s">
        <v>1418</v>
      </c>
      <c r="D145" s="822" t="s">
        <v>702</v>
      </c>
      <c r="E145" s="822" t="s">
        <v>1419</v>
      </c>
      <c r="F145" s="831"/>
      <c r="G145" s="831"/>
      <c r="H145" s="827">
        <v>0</v>
      </c>
      <c r="I145" s="831">
        <v>5</v>
      </c>
      <c r="J145" s="831">
        <v>244.45000000000002</v>
      </c>
      <c r="K145" s="827">
        <v>1</v>
      </c>
      <c r="L145" s="831">
        <v>5</v>
      </c>
      <c r="M145" s="832">
        <v>244.45000000000002</v>
      </c>
    </row>
    <row r="146" spans="1:13" ht="14.45" customHeight="1" x14ac:dyDescent="0.2">
      <c r="A146" s="821" t="s">
        <v>1704</v>
      </c>
      <c r="B146" s="822" t="s">
        <v>2627</v>
      </c>
      <c r="C146" s="822" t="s">
        <v>1987</v>
      </c>
      <c r="D146" s="822" t="s">
        <v>1988</v>
      </c>
      <c r="E146" s="822" t="s">
        <v>1989</v>
      </c>
      <c r="F146" s="831"/>
      <c r="G146" s="831"/>
      <c r="H146" s="827">
        <v>0</v>
      </c>
      <c r="I146" s="831">
        <v>3</v>
      </c>
      <c r="J146" s="831">
        <v>259.23</v>
      </c>
      <c r="K146" s="827">
        <v>1</v>
      </c>
      <c r="L146" s="831">
        <v>3</v>
      </c>
      <c r="M146" s="832">
        <v>259.23</v>
      </c>
    </row>
    <row r="147" spans="1:13" ht="14.45" customHeight="1" x14ac:dyDescent="0.2">
      <c r="A147" s="821" t="s">
        <v>1704</v>
      </c>
      <c r="B147" s="822" t="s">
        <v>2610</v>
      </c>
      <c r="C147" s="822" t="s">
        <v>2321</v>
      </c>
      <c r="D147" s="822" t="s">
        <v>1942</v>
      </c>
      <c r="E147" s="822" t="s">
        <v>2322</v>
      </c>
      <c r="F147" s="831"/>
      <c r="G147" s="831"/>
      <c r="H147" s="827">
        <v>0</v>
      </c>
      <c r="I147" s="831">
        <v>4</v>
      </c>
      <c r="J147" s="831">
        <v>375</v>
      </c>
      <c r="K147" s="827">
        <v>1</v>
      </c>
      <c r="L147" s="831">
        <v>4</v>
      </c>
      <c r="M147" s="832">
        <v>375</v>
      </c>
    </row>
    <row r="148" spans="1:13" ht="14.45" customHeight="1" x14ac:dyDescent="0.2">
      <c r="A148" s="821" t="s">
        <v>1704</v>
      </c>
      <c r="B148" s="822" t="s">
        <v>2610</v>
      </c>
      <c r="C148" s="822" t="s">
        <v>1941</v>
      </c>
      <c r="D148" s="822" t="s">
        <v>1942</v>
      </c>
      <c r="E148" s="822" t="s">
        <v>1943</v>
      </c>
      <c r="F148" s="831"/>
      <c r="G148" s="831"/>
      <c r="H148" s="827">
        <v>0</v>
      </c>
      <c r="I148" s="831">
        <v>4</v>
      </c>
      <c r="J148" s="831">
        <v>738.96</v>
      </c>
      <c r="K148" s="827">
        <v>1</v>
      </c>
      <c r="L148" s="831">
        <v>4</v>
      </c>
      <c r="M148" s="832">
        <v>738.96</v>
      </c>
    </row>
    <row r="149" spans="1:13" ht="14.45" customHeight="1" x14ac:dyDescent="0.2">
      <c r="A149" s="821" t="s">
        <v>1704</v>
      </c>
      <c r="B149" s="822" t="s">
        <v>2610</v>
      </c>
      <c r="C149" s="822" t="s">
        <v>1944</v>
      </c>
      <c r="D149" s="822" t="s">
        <v>1945</v>
      </c>
      <c r="E149" s="822" t="s">
        <v>1946</v>
      </c>
      <c r="F149" s="831"/>
      <c r="G149" s="831"/>
      <c r="H149" s="827">
        <v>0</v>
      </c>
      <c r="I149" s="831">
        <v>1</v>
      </c>
      <c r="J149" s="831">
        <v>120.61</v>
      </c>
      <c r="K149" s="827">
        <v>1</v>
      </c>
      <c r="L149" s="831">
        <v>1</v>
      </c>
      <c r="M149" s="832">
        <v>120.61</v>
      </c>
    </row>
    <row r="150" spans="1:13" ht="14.45" customHeight="1" x14ac:dyDescent="0.2">
      <c r="A150" s="821" t="s">
        <v>1704</v>
      </c>
      <c r="B150" s="822" t="s">
        <v>1430</v>
      </c>
      <c r="C150" s="822" t="s">
        <v>1435</v>
      </c>
      <c r="D150" s="822" t="s">
        <v>772</v>
      </c>
      <c r="E150" s="822" t="s">
        <v>1436</v>
      </c>
      <c r="F150" s="831"/>
      <c r="G150" s="831"/>
      <c r="H150" s="827">
        <v>0</v>
      </c>
      <c r="I150" s="831">
        <v>3</v>
      </c>
      <c r="J150" s="831">
        <v>1104.48</v>
      </c>
      <c r="K150" s="827">
        <v>1</v>
      </c>
      <c r="L150" s="831">
        <v>3</v>
      </c>
      <c r="M150" s="832">
        <v>1104.48</v>
      </c>
    </row>
    <row r="151" spans="1:13" ht="14.45" customHeight="1" x14ac:dyDescent="0.2">
      <c r="A151" s="821" t="s">
        <v>1704</v>
      </c>
      <c r="B151" s="822" t="s">
        <v>1430</v>
      </c>
      <c r="C151" s="822" t="s">
        <v>1431</v>
      </c>
      <c r="D151" s="822" t="s">
        <v>778</v>
      </c>
      <c r="E151" s="822" t="s">
        <v>1432</v>
      </c>
      <c r="F151" s="831"/>
      <c r="G151" s="831"/>
      <c r="H151" s="827">
        <v>0</v>
      </c>
      <c r="I151" s="831">
        <v>1</v>
      </c>
      <c r="J151" s="831">
        <v>1847.49</v>
      </c>
      <c r="K151" s="827">
        <v>1</v>
      </c>
      <c r="L151" s="831">
        <v>1</v>
      </c>
      <c r="M151" s="832">
        <v>1847.49</v>
      </c>
    </row>
    <row r="152" spans="1:13" ht="14.45" customHeight="1" x14ac:dyDescent="0.2">
      <c r="A152" s="821" t="s">
        <v>1704</v>
      </c>
      <c r="B152" s="822" t="s">
        <v>1561</v>
      </c>
      <c r="C152" s="822" t="s">
        <v>1980</v>
      </c>
      <c r="D152" s="822" t="s">
        <v>1563</v>
      </c>
      <c r="E152" s="822" t="s">
        <v>1981</v>
      </c>
      <c r="F152" s="831"/>
      <c r="G152" s="831"/>
      <c r="H152" s="827">
        <v>0</v>
      </c>
      <c r="I152" s="831">
        <v>2</v>
      </c>
      <c r="J152" s="831">
        <v>186.86</v>
      </c>
      <c r="K152" s="827">
        <v>1</v>
      </c>
      <c r="L152" s="831">
        <v>2</v>
      </c>
      <c r="M152" s="832">
        <v>186.86</v>
      </c>
    </row>
    <row r="153" spans="1:13" ht="14.45" customHeight="1" x14ac:dyDescent="0.2">
      <c r="A153" s="821" t="s">
        <v>1704</v>
      </c>
      <c r="B153" s="822" t="s">
        <v>1561</v>
      </c>
      <c r="C153" s="822" t="s">
        <v>1562</v>
      </c>
      <c r="D153" s="822" t="s">
        <v>1563</v>
      </c>
      <c r="E153" s="822" t="s">
        <v>1564</v>
      </c>
      <c r="F153" s="831"/>
      <c r="G153" s="831"/>
      <c r="H153" s="827">
        <v>0</v>
      </c>
      <c r="I153" s="831">
        <v>8</v>
      </c>
      <c r="J153" s="831">
        <v>1494.96</v>
      </c>
      <c r="K153" s="827">
        <v>1</v>
      </c>
      <c r="L153" s="831">
        <v>8</v>
      </c>
      <c r="M153" s="832">
        <v>1494.96</v>
      </c>
    </row>
    <row r="154" spans="1:13" ht="14.45" customHeight="1" x14ac:dyDescent="0.2">
      <c r="A154" s="821" t="s">
        <v>1704</v>
      </c>
      <c r="B154" s="822" t="s">
        <v>1447</v>
      </c>
      <c r="C154" s="822" t="s">
        <v>1565</v>
      </c>
      <c r="D154" s="822" t="s">
        <v>710</v>
      </c>
      <c r="E154" s="822" t="s">
        <v>1566</v>
      </c>
      <c r="F154" s="831"/>
      <c r="G154" s="831"/>
      <c r="H154" s="827">
        <v>0</v>
      </c>
      <c r="I154" s="831">
        <v>1</v>
      </c>
      <c r="J154" s="831">
        <v>80.010000000000005</v>
      </c>
      <c r="K154" s="827">
        <v>1</v>
      </c>
      <c r="L154" s="831">
        <v>1</v>
      </c>
      <c r="M154" s="832">
        <v>80.010000000000005</v>
      </c>
    </row>
    <row r="155" spans="1:13" ht="14.45" customHeight="1" x14ac:dyDescent="0.2">
      <c r="A155" s="821" t="s">
        <v>1704</v>
      </c>
      <c r="B155" s="822" t="s">
        <v>1447</v>
      </c>
      <c r="C155" s="822" t="s">
        <v>1448</v>
      </c>
      <c r="D155" s="822" t="s">
        <v>710</v>
      </c>
      <c r="E155" s="822" t="s">
        <v>1449</v>
      </c>
      <c r="F155" s="831"/>
      <c r="G155" s="831"/>
      <c r="H155" s="827">
        <v>0</v>
      </c>
      <c r="I155" s="831">
        <v>2</v>
      </c>
      <c r="J155" s="831">
        <v>320.06</v>
      </c>
      <c r="K155" s="827">
        <v>1</v>
      </c>
      <c r="L155" s="831">
        <v>2</v>
      </c>
      <c r="M155" s="832">
        <v>320.06</v>
      </c>
    </row>
    <row r="156" spans="1:13" ht="14.45" customHeight="1" x14ac:dyDescent="0.2">
      <c r="A156" s="821" t="s">
        <v>1704</v>
      </c>
      <c r="B156" s="822" t="s">
        <v>1453</v>
      </c>
      <c r="C156" s="822" t="s">
        <v>1454</v>
      </c>
      <c r="D156" s="822" t="s">
        <v>1455</v>
      </c>
      <c r="E156" s="822" t="s">
        <v>1456</v>
      </c>
      <c r="F156" s="831"/>
      <c r="G156" s="831"/>
      <c r="H156" s="827">
        <v>0</v>
      </c>
      <c r="I156" s="831">
        <v>3</v>
      </c>
      <c r="J156" s="831">
        <v>393.96</v>
      </c>
      <c r="K156" s="827">
        <v>1</v>
      </c>
      <c r="L156" s="831">
        <v>3</v>
      </c>
      <c r="M156" s="832">
        <v>393.96</v>
      </c>
    </row>
    <row r="157" spans="1:13" ht="14.45" customHeight="1" x14ac:dyDescent="0.2">
      <c r="A157" s="821" t="s">
        <v>1704</v>
      </c>
      <c r="B157" s="822" t="s">
        <v>1453</v>
      </c>
      <c r="C157" s="822" t="s">
        <v>2314</v>
      </c>
      <c r="D157" s="822" t="s">
        <v>2312</v>
      </c>
      <c r="E157" s="822" t="s">
        <v>2315</v>
      </c>
      <c r="F157" s="831">
        <v>1</v>
      </c>
      <c r="G157" s="831">
        <v>393.94</v>
      </c>
      <c r="H157" s="827">
        <v>1</v>
      </c>
      <c r="I157" s="831"/>
      <c r="J157" s="831"/>
      <c r="K157" s="827">
        <v>0</v>
      </c>
      <c r="L157" s="831">
        <v>1</v>
      </c>
      <c r="M157" s="832">
        <v>393.94</v>
      </c>
    </row>
    <row r="158" spans="1:13" ht="14.45" customHeight="1" x14ac:dyDescent="0.2">
      <c r="A158" s="821" t="s">
        <v>1704</v>
      </c>
      <c r="B158" s="822" t="s">
        <v>1457</v>
      </c>
      <c r="C158" s="822" t="s">
        <v>1574</v>
      </c>
      <c r="D158" s="822" t="s">
        <v>1459</v>
      </c>
      <c r="E158" s="822" t="s">
        <v>1575</v>
      </c>
      <c r="F158" s="831"/>
      <c r="G158" s="831"/>
      <c r="H158" s="827">
        <v>0</v>
      </c>
      <c r="I158" s="831">
        <v>5</v>
      </c>
      <c r="J158" s="831">
        <v>212.54999999999998</v>
      </c>
      <c r="K158" s="827">
        <v>1</v>
      </c>
      <c r="L158" s="831">
        <v>5</v>
      </c>
      <c r="M158" s="832">
        <v>212.54999999999998</v>
      </c>
    </row>
    <row r="159" spans="1:13" ht="14.45" customHeight="1" x14ac:dyDescent="0.2">
      <c r="A159" s="821" t="s">
        <v>1704</v>
      </c>
      <c r="B159" s="822" t="s">
        <v>1457</v>
      </c>
      <c r="C159" s="822" t="s">
        <v>1458</v>
      </c>
      <c r="D159" s="822" t="s">
        <v>1459</v>
      </c>
      <c r="E159" s="822" t="s">
        <v>1460</v>
      </c>
      <c r="F159" s="831"/>
      <c r="G159" s="831"/>
      <c r="H159" s="827">
        <v>0</v>
      </c>
      <c r="I159" s="831">
        <v>6</v>
      </c>
      <c r="J159" s="831">
        <v>510.12</v>
      </c>
      <c r="K159" s="827">
        <v>1</v>
      </c>
      <c r="L159" s="831">
        <v>6</v>
      </c>
      <c r="M159" s="832">
        <v>510.12</v>
      </c>
    </row>
    <row r="160" spans="1:13" ht="14.45" customHeight="1" x14ac:dyDescent="0.2">
      <c r="A160" s="821" t="s">
        <v>1704</v>
      </c>
      <c r="B160" s="822" t="s">
        <v>1457</v>
      </c>
      <c r="C160" s="822" t="s">
        <v>2157</v>
      </c>
      <c r="D160" s="822" t="s">
        <v>1459</v>
      </c>
      <c r="E160" s="822" t="s">
        <v>2158</v>
      </c>
      <c r="F160" s="831"/>
      <c r="G160" s="831"/>
      <c r="H160" s="827">
        <v>0</v>
      </c>
      <c r="I160" s="831">
        <v>1</v>
      </c>
      <c r="J160" s="831">
        <v>98.29</v>
      </c>
      <c r="K160" s="827">
        <v>1</v>
      </c>
      <c r="L160" s="831">
        <v>1</v>
      </c>
      <c r="M160" s="832">
        <v>98.29</v>
      </c>
    </row>
    <row r="161" spans="1:13" ht="14.45" customHeight="1" x14ac:dyDescent="0.2">
      <c r="A161" s="821" t="s">
        <v>1704</v>
      </c>
      <c r="B161" s="822" t="s">
        <v>1457</v>
      </c>
      <c r="C161" s="822" t="s">
        <v>2159</v>
      </c>
      <c r="D161" s="822" t="s">
        <v>2160</v>
      </c>
      <c r="E161" s="822" t="s">
        <v>1575</v>
      </c>
      <c r="F161" s="831">
        <v>1</v>
      </c>
      <c r="G161" s="831">
        <v>42.51</v>
      </c>
      <c r="H161" s="827">
        <v>1</v>
      </c>
      <c r="I161" s="831"/>
      <c r="J161" s="831"/>
      <c r="K161" s="827">
        <v>0</v>
      </c>
      <c r="L161" s="831">
        <v>1</v>
      </c>
      <c r="M161" s="832">
        <v>42.51</v>
      </c>
    </row>
    <row r="162" spans="1:13" ht="14.45" customHeight="1" x14ac:dyDescent="0.2">
      <c r="A162" s="821" t="s">
        <v>1704</v>
      </c>
      <c r="B162" s="822" t="s">
        <v>2632</v>
      </c>
      <c r="C162" s="822" t="s">
        <v>2141</v>
      </c>
      <c r="D162" s="822" t="s">
        <v>2142</v>
      </c>
      <c r="E162" s="822" t="s">
        <v>2143</v>
      </c>
      <c r="F162" s="831">
        <v>6</v>
      </c>
      <c r="G162" s="831">
        <v>128.64000000000001</v>
      </c>
      <c r="H162" s="827">
        <v>1</v>
      </c>
      <c r="I162" s="831"/>
      <c r="J162" s="831"/>
      <c r="K162" s="827">
        <v>0</v>
      </c>
      <c r="L162" s="831">
        <v>6</v>
      </c>
      <c r="M162" s="832">
        <v>128.64000000000001</v>
      </c>
    </row>
    <row r="163" spans="1:13" ht="14.45" customHeight="1" x14ac:dyDescent="0.2">
      <c r="A163" s="821" t="s">
        <v>1704</v>
      </c>
      <c r="B163" s="822" t="s">
        <v>1461</v>
      </c>
      <c r="C163" s="822" t="s">
        <v>2236</v>
      </c>
      <c r="D163" s="822" t="s">
        <v>2237</v>
      </c>
      <c r="E163" s="822" t="s">
        <v>2238</v>
      </c>
      <c r="F163" s="831">
        <v>1</v>
      </c>
      <c r="G163" s="831">
        <v>0</v>
      </c>
      <c r="H163" s="827"/>
      <c r="I163" s="831"/>
      <c r="J163" s="831"/>
      <c r="K163" s="827"/>
      <c r="L163" s="831">
        <v>1</v>
      </c>
      <c r="M163" s="832">
        <v>0</v>
      </c>
    </row>
    <row r="164" spans="1:13" ht="14.45" customHeight="1" x14ac:dyDescent="0.2">
      <c r="A164" s="821" t="s">
        <v>1704</v>
      </c>
      <c r="B164" s="822" t="s">
        <v>1466</v>
      </c>
      <c r="C164" s="822" t="s">
        <v>2208</v>
      </c>
      <c r="D164" s="822" t="s">
        <v>2209</v>
      </c>
      <c r="E164" s="822" t="s">
        <v>2210</v>
      </c>
      <c r="F164" s="831"/>
      <c r="G164" s="831"/>
      <c r="H164" s="827">
        <v>0</v>
      </c>
      <c r="I164" s="831">
        <v>7</v>
      </c>
      <c r="J164" s="831">
        <v>1638.4899999999998</v>
      </c>
      <c r="K164" s="827">
        <v>1</v>
      </c>
      <c r="L164" s="831">
        <v>7</v>
      </c>
      <c r="M164" s="832">
        <v>1638.4899999999998</v>
      </c>
    </row>
    <row r="165" spans="1:13" ht="14.45" customHeight="1" x14ac:dyDescent="0.2">
      <c r="A165" s="821" t="s">
        <v>1704</v>
      </c>
      <c r="B165" s="822" t="s">
        <v>1466</v>
      </c>
      <c r="C165" s="822" t="s">
        <v>2211</v>
      </c>
      <c r="D165" s="822" t="s">
        <v>1800</v>
      </c>
      <c r="E165" s="822" t="s">
        <v>2212</v>
      </c>
      <c r="F165" s="831"/>
      <c r="G165" s="831"/>
      <c r="H165" s="827">
        <v>0</v>
      </c>
      <c r="I165" s="831">
        <v>1</v>
      </c>
      <c r="J165" s="831">
        <v>38.04</v>
      </c>
      <c r="K165" s="827">
        <v>1</v>
      </c>
      <c r="L165" s="831">
        <v>1</v>
      </c>
      <c r="M165" s="832">
        <v>38.04</v>
      </c>
    </row>
    <row r="166" spans="1:13" ht="14.45" customHeight="1" x14ac:dyDescent="0.2">
      <c r="A166" s="821" t="s">
        <v>1704</v>
      </c>
      <c r="B166" s="822" t="s">
        <v>1466</v>
      </c>
      <c r="C166" s="822" t="s">
        <v>1802</v>
      </c>
      <c r="D166" s="822" t="s">
        <v>1800</v>
      </c>
      <c r="E166" s="822" t="s">
        <v>1803</v>
      </c>
      <c r="F166" s="831"/>
      <c r="G166" s="831"/>
      <c r="H166" s="827">
        <v>0</v>
      </c>
      <c r="I166" s="831">
        <v>1</v>
      </c>
      <c r="J166" s="831">
        <v>58.52</v>
      </c>
      <c r="K166" s="827">
        <v>1</v>
      </c>
      <c r="L166" s="831">
        <v>1</v>
      </c>
      <c r="M166" s="832">
        <v>58.52</v>
      </c>
    </row>
    <row r="167" spans="1:13" ht="14.45" customHeight="1" x14ac:dyDescent="0.2">
      <c r="A167" s="821" t="s">
        <v>1704</v>
      </c>
      <c r="B167" s="822" t="s">
        <v>1466</v>
      </c>
      <c r="C167" s="822" t="s">
        <v>2213</v>
      </c>
      <c r="D167" s="822" t="s">
        <v>2209</v>
      </c>
      <c r="E167" s="822" t="s">
        <v>2214</v>
      </c>
      <c r="F167" s="831"/>
      <c r="G167" s="831"/>
      <c r="H167" s="827">
        <v>0</v>
      </c>
      <c r="I167" s="831">
        <v>2</v>
      </c>
      <c r="J167" s="831">
        <v>140.46</v>
      </c>
      <c r="K167" s="827">
        <v>1</v>
      </c>
      <c r="L167" s="831">
        <v>2</v>
      </c>
      <c r="M167" s="832">
        <v>140.46</v>
      </c>
    </row>
    <row r="168" spans="1:13" ht="14.45" customHeight="1" x14ac:dyDescent="0.2">
      <c r="A168" s="821" t="s">
        <v>1704</v>
      </c>
      <c r="B168" s="822" t="s">
        <v>1466</v>
      </c>
      <c r="C168" s="822" t="s">
        <v>2215</v>
      </c>
      <c r="D168" s="822" t="s">
        <v>2216</v>
      </c>
      <c r="E168" s="822" t="s">
        <v>2217</v>
      </c>
      <c r="F168" s="831">
        <v>4</v>
      </c>
      <c r="G168" s="831">
        <v>109.96</v>
      </c>
      <c r="H168" s="827">
        <v>1</v>
      </c>
      <c r="I168" s="831"/>
      <c r="J168" s="831"/>
      <c r="K168" s="827">
        <v>0</v>
      </c>
      <c r="L168" s="831">
        <v>4</v>
      </c>
      <c r="M168" s="832">
        <v>109.96</v>
      </c>
    </row>
    <row r="169" spans="1:13" ht="14.45" customHeight="1" x14ac:dyDescent="0.2">
      <c r="A169" s="821" t="s">
        <v>1704</v>
      </c>
      <c r="B169" s="822" t="s">
        <v>2617</v>
      </c>
      <c r="C169" s="822" t="s">
        <v>2087</v>
      </c>
      <c r="D169" s="822" t="s">
        <v>1745</v>
      </c>
      <c r="E169" s="822" t="s">
        <v>2088</v>
      </c>
      <c r="F169" s="831">
        <v>2</v>
      </c>
      <c r="G169" s="831">
        <v>131.08000000000001</v>
      </c>
      <c r="H169" s="827">
        <v>1</v>
      </c>
      <c r="I169" s="831"/>
      <c r="J169" s="831"/>
      <c r="K169" s="827">
        <v>0</v>
      </c>
      <c r="L169" s="831">
        <v>2</v>
      </c>
      <c r="M169" s="832">
        <v>131.08000000000001</v>
      </c>
    </row>
    <row r="170" spans="1:13" ht="14.45" customHeight="1" x14ac:dyDescent="0.2">
      <c r="A170" s="821" t="s">
        <v>1704</v>
      </c>
      <c r="B170" s="822" t="s">
        <v>2617</v>
      </c>
      <c r="C170" s="822" t="s">
        <v>1744</v>
      </c>
      <c r="D170" s="822" t="s">
        <v>1745</v>
      </c>
      <c r="E170" s="822" t="s">
        <v>1746</v>
      </c>
      <c r="F170" s="831">
        <v>2</v>
      </c>
      <c r="G170" s="831">
        <v>458.76</v>
      </c>
      <c r="H170" s="827">
        <v>1</v>
      </c>
      <c r="I170" s="831"/>
      <c r="J170" s="831"/>
      <c r="K170" s="827">
        <v>0</v>
      </c>
      <c r="L170" s="831">
        <v>2</v>
      </c>
      <c r="M170" s="832">
        <v>458.76</v>
      </c>
    </row>
    <row r="171" spans="1:13" ht="14.45" customHeight="1" x14ac:dyDescent="0.2">
      <c r="A171" s="821" t="s">
        <v>1704</v>
      </c>
      <c r="B171" s="822" t="s">
        <v>1468</v>
      </c>
      <c r="C171" s="822" t="s">
        <v>2093</v>
      </c>
      <c r="D171" s="822" t="s">
        <v>1920</v>
      </c>
      <c r="E171" s="822" t="s">
        <v>2094</v>
      </c>
      <c r="F171" s="831">
        <v>2</v>
      </c>
      <c r="G171" s="831">
        <v>210.64</v>
      </c>
      <c r="H171" s="827">
        <v>1</v>
      </c>
      <c r="I171" s="831"/>
      <c r="J171" s="831"/>
      <c r="K171" s="827">
        <v>0</v>
      </c>
      <c r="L171" s="831">
        <v>2</v>
      </c>
      <c r="M171" s="832">
        <v>210.64</v>
      </c>
    </row>
    <row r="172" spans="1:13" ht="14.45" customHeight="1" x14ac:dyDescent="0.2">
      <c r="A172" s="821" t="s">
        <v>1704</v>
      </c>
      <c r="B172" s="822" t="s">
        <v>1468</v>
      </c>
      <c r="C172" s="822" t="s">
        <v>2095</v>
      </c>
      <c r="D172" s="822" t="s">
        <v>1920</v>
      </c>
      <c r="E172" s="822" t="s">
        <v>1737</v>
      </c>
      <c r="F172" s="831">
        <v>3</v>
      </c>
      <c r="G172" s="831">
        <v>631.98</v>
      </c>
      <c r="H172" s="827">
        <v>1</v>
      </c>
      <c r="I172" s="831"/>
      <c r="J172" s="831"/>
      <c r="K172" s="827">
        <v>0</v>
      </c>
      <c r="L172" s="831">
        <v>3</v>
      </c>
      <c r="M172" s="832">
        <v>631.98</v>
      </c>
    </row>
    <row r="173" spans="1:13" ht="14.45" customHeight="1" x14ac:dyDescent="0.2">
      <c r="A173" s="821" t="s">
        <v>1704</v>
      </c>
      <c r="B173" s="822" t="s">
        <v>1468</v>
      </c>
      <c r="C173" s="822" t="s">
        <v>2100</v>
      </c>
      <c r="D173" s="822" t="s">
        <v>1048</v>
      </c>
      <c r="E173" s="822" t="s">
        <v>1734</v>
      </c>
      <c r="F173" s="831"/>
      <c r="G173" s="831"/>
      <c r="H173" s="827">
        <v>0</v>
      </c>
      <c r="I173" s="831">
        <v>1</v>
      </c>
      <c r="J173" s="831">
        <v>234.07</v>
      </c>
      <c r="K173" s="827">
        <v>1</v>
      </c>
      <c r="L173" s="831">
        <v>1</v>
      </c>
      <c r="M173" s="832">
        <v>234.07</v>
      </c>
    </row>
    <row r="174" spans="1:13" ht="14.45" customHeight="1" x14ac:dyDescent="0.2">
      <c r="A174" s="821" t="s">
        <v>1704</v>
      </c>
      <c r="B174" s="822" t="s">
        <v>1468</v>
      </c>
      <c r="C174" s="822" t="s">
        <v>1471</v>
      </c>
      <c r="D174" s="822" t="s">
        <v>1048</v>
      </c>
      <c r="E174" s="822" t="s">
        <v>1472</v>
      </c>
      <c r="F174" s="831"/>
      <c r="G174" s="831"/>
      <c r="H174" s="827">
        <v>0</v>
      </c>
      <c r="I174" s="831">
        <v>5</v>
      </c>
      <c r="J174" s="831">
        <v>585.15</v>
      </c>
      <c r="K174" s="827">
        <v>1</v>
      </c>
      <c r="L174" s="831">
        <v>5</v>
      </c>
      <c r="M174" s="832">
        <v>585.15</v>
      </c>
    </row>
    <row r="175" spans="1:13" ht="14.45" customHeight="1" x14ac:dyDescent="0.2">
      <c r="A175" s="821" t="s">
        <v>1704</v>
      </c>
      <c r="B175" s="822" t="s">
        <v>1468</v>
      </c>
      <c r="C175" s="822" t="s">
        <v>1470</v>
      </c>
      <c r="D175" s="822" t="s">
        <v>1048</v>
      </c>
      <c r="E175" s="822" t="s">
        <v>678</v>
      </c>
      <c r="F175" s="831"/>
      <c r="G175" s="831"/>
      <c r="H175" s="827">
        <v>0</v>
      </c>
      <c r="I175" s="831">
        <v>1</v>
      </c>
      <c r="J175" s="831">
        <v>35.11</v>
      </c>
      <c r="K175" s="827">
        <v>1</v>
      </c>
      <c r="L175" s="831">
        <v>1</v>
      </c>
      <c r="M175" s="832">
        <v>35.11</v>
      </c>
    </row>
    <row r="176" spans="1:13" ht="14.45" customHeight="1" x14ac:dyDescent="0.2">
      <c r="A176" s="821" t="s">
        <v>1704</v>
      </c>
      <c r="B176" s="822" t="s">
        <v>1468</v>
      </c>
      <c r="C176" s="822" t="s">
        <v>2101</v>
      </c>
      <c r="D176" s="822" t="s">
        <v>1754</v>
      </c>
      <c r="E176" s="822" t="s">
        <v>1734</v>
      </c>
      <c r="F176" s="831">
        <v>1</v>
      </c>
      <c r="G176" s="831">
        <v>234.07</v>
      </c>
      <c r="H176" s="827">
        <v>1</v>
      </c>
      <c r="I176" s="831"/>
      <c r="J176" s="831"/>
      <c r="K176" s="827">
        <v>0</v>
      </c>
      <c r="L176" s="831">
        <v>1</v>
      </c>
      <c r="M176" s="832">
        <v>234.07</v>
      </c>
    </row>
    <row r="177" spans="1:13" ht="14.45" customHeight="1" x14ac:dyDescent="0.2">
      <c r="A177" s="821" t="s">
        <v>1704</v>
      </c>
      <c r="B177" s="822" t="s">
        <v>1473</v>
      </c>
      <c r="C177" s="822" t="s">
        <v>2055</v>
      </c>
      <c r="D177" s="822" t="s">
        <v>2056</v>
      </c>
      <c r="E177" s="822" t="s">
        <v>2057</v>
      </c>
      <c r="F177" s="831">
        <v>1</v>
      </c>
      <c r="G177" s="831">
        <v>103.64</v>
      </c>
      <c r="H177" s="827">
        <v>1</v>
      </c>
      <c r="I177" s="831"/>
      <c r="J177" s="831"/>
      <c r="K177" s="827">
        <v>0</v>
      </c>
      <c r="L177" s="831">
        <v>1</v>
      </c>
      <c r="M177" s="832">
        <v>103.64</v>
      </c>
    </row>
    <row r="178" spans="1:13" ht="14.45" customHeight="1" x14ac:dyDescent="0.2">
      <c r="A178" s="821" t="s">
        <v>1704</v>
      </c>
      <c r="B178" s="822" t="s">
        <v>1473</v>
      </c>
      <c r="C178" s="822" t="s">
        <v>2058</v>
      </c>
      <c r="D178" s="822" t="s">
        <v>2059</v>
      </c>
      <c r="E178" s="822" t="s">
        <v>1943</v>
      </c>
      <c r="F178" s="831">
        <v>1</v>
      </c>
      <c r="G178" s="831">
        <v>103.64</v>
      </c>
      <c r="H178" s="827">
        <v>1</v>
      </c>
      <c r="I178" s="831"/>
      <c r="J178" s="831"/>
      <c r="K178" s="827">
        <v>0</v>
      </c>
      <c r="L178" s="831">
        <v>1</v>
      </c>
      <c r="M178" s="832">
        <v>103.64</v>
      </c>
    </row>
    <row r="179" spans="1:13" ht="14.45" customHeight="1" x14ac:dyDescent="0.2">
      <c r="A179" s="821" t="s">
        <v>1704</v>
      </c>
      <c r="B179" s="822" t="s">
        <v>1473</v>
      </c>
      <c r="C179" s="822" t="s">
        <v>2060</v>
      </c>
      <c r="D179" s="822" t="s">
        <v>2056</v>
      </c>
      <c r="E179" s="822" t="s">
        <v>1807</v>
      </c>
      <c r="F179" s="831">
        <v>1</v>
      </c>
      <c r="G179" s="831">
        <v>207.27</v>
      </c>
      <c r="H179" s="827">
        <v>1</v>
      </c>
      <c r="I179" s="831"/>
      <c r="J179" s="831"/>
      <c r="K179" s="827">
        <v>0</v>
      </c>
      <c r="L179" s="831">
        <v>1</v>
      </c>
      <c r="M179" s="832">
        <v>207.27</v>
      </c>
    </row>
    <row r="180" spans="1:13" ht="14.45" customHeight="1" x14ac:dyDescent="0.2">
      <c r="A180" s="821" t="s">
        <v>1704</v>
      </c>
      <c r="B180" s="822" t="s">
        <v>1473</v>
      </c>
      <c r="C180" s="822" t="s">
        <v>2061</v>
      </c>
      <c r="D180" s="822" t="s">
        <v>2059</v>
      </c>
      <c r="E180" s="822" t="s">
        <v>2062</v>
      </c>
      <c r="F180" s="831">
        <v>1</v>
      </c>
      <c r="G180" s="831">
        <v>31.09</v>
      </c>
      <c r="H180" s="827">
        <v>1</v>
      </c>
      <c r="I180" s="831"/>
      <c r="J180" s="831"/>
      <c r="K180" s="827">
        <v>0</v>
      </c>
      <c r="L180" s="831">
        <v>1</v>
      </c>
      <c r="M180" s="832">
        <v>31.09</v>
      </c>
    </row>
    <row r="181" spans="1:13" ht="14.45" customHeight="1" x14ac:dyDescent="0.2">
      <c r="A181" s="821" t="s">
        <v>1704</v>
      </c>
      <c r="B181" s="822" t="s">
        <v>2619</v>
      </c>
      <c r="C181" s="822" t="s">
        <v>2316</v>
      </c>
      <c r="D181" s="822" t="s">
        <v>2317</v>
      </c>
      <c r="E181" s="822" t="s">
        <v>2318</v>
      </c>
      <c r="F181" s="831"/>
      <c r="G181" s="831"/>
      <c r="H181" s="827">
        <v>0</v>
      </c>
      <c r="I181" s="831">
        <v>1</v>
      </c>
      <c r="J181" s="831">
        <v>218.73</v>
      </c>
      <c r="K181" s="827">
        <v>1</v>
      </c>
      <c r="L181" s="831">
        <v>1</v>
      </c>
      <c r="M181" s="832">
        <v>218.73</v>
      </c>
    </row>
    <row r="182" spans="1:13" ht="14.45" customHeight="1" x14ac:dyDescent="0.2">
      <c r="A182" s="821" t="s">
        <v>1704</v>
      </c>
      <c r="B182" s="822" t="s">
        <v>2619</v>
      </c>
      <c r="C182" s="822" t="s">
        <v>2319</v>
      </c>
      <c r="D182" s="822" t="s">
        <v>2317</v>
      </c>
      <c r="E182" s="822" t="s">
        <v>2320</v>
      </c>
      <c r="F182" s="831"/>
      <c r="G182" s="831"/>
      <c r="H182" s="827">
        <v>0</v>
      </c>
      <c r="I182" s="831">
        <v>2</v>
      </c>
      <c r="J182" s="831">
        <v>1458.18</v>
      </c>
      <c r="K182" s="827">
        <v>1</v>
      </c>
      <c r="L182" s="831">
        <v>2</v>
      </c>
      <c r="M182" s="832">
        <v>1458.18</v>
      </c>
    </row>
    <row r="183" spans="1:13" ht="14.45" customHeight="1" x14ac:dyDescent="0.2">
      <c r="A183" s="821" t="s">
        <v>1704</v>
      </c>
      <c r="B183" s="822" t="s">
        <v>1480</v>
      </c>
      <c r="C183" s="822" t="s">
        <v>1810</v>
      </c>
      <c r="D183" s="822" t="s">
        <v>914</v>
      </c>
      <c r="E183" s="822" t="s">
        <v>678</v>
      </c>
      <c r="F183" s="831"/>
      <c r="G183" s="831"/>
      <c r="H183" s="827">
        <v>0</v>
      </c>
      <c r="I183" s="831">
        <v>2</v>
      </c>
      <c r="J183" s="831">
        <v>68.94</v>
      </c>
      <c r="K183" s="827">
        <v>1</v>
      </c>
      <c r="L183" s="831">
        <v>2</v>
      </c>
      <c r="M183" s="832">
        <v>68.94</v>
      </c>
    </row>
    <row r="184" spans="1:13" ht="14.45" customHeight="1" x14ac:dyDescent="0.2">
      <c r="A184" s="821" t="s">
        <v>1704</v>
      </c>
      <c r="B184" s="822" t="s">
        <v>1480</v>
      </c>
      <c r="C184" s="822" t="s">
        <v>1481</v>
      </c>
      <c r="D184" s="822" t="s">
        <v>914</v>
      </c>
      <c r="E184" s="822" t="s">
        <v>1482</v>
      </c>
      <c r="F184" s="831"/>
      <c r="G184" s="831"/>
      <c r="H184" s="827">
        <v>0</v>
      </c>
      <c r="I184" s="831">
        <v>2</v>
      </c>
      <c r="J184" s="831">
        <v>206.8</v>
      </c>
      <c r="K184" s="827">
        <v>1</v>
      </c>
      <c r="L184" s="831">
        <v>2</v>
      </c>
      <c r="M184" s="832">
        <v>206.8</v>
      </c>
    </row>
    <row r="185" spans="1:13" ht="14.45" customHeight="1" x14ac:dyDescent="0.2">
      <c r="A185" s="821" t="s">
        <v>1704</v>
      </c>
      <c r="B185" s="822" t="s">
        <v>1480</v>
      </c>
      <c r="C185" s="822" t="s">
        <v>1483</v>
      </c>
      <c r="D185" s="822" t="s">
        <v>916</v>
      </c>
      <c r="E185" s="822" t="s">
        <v>1484</v>
      </c>
      <c r="F185" s="831"/>
      <c r="G185" s="831"/>
      <c r="H185" s="827">
        <v>0</v>
      </c>
      <c r="I185" s="831">
        <v>1</v>
      </c>
      <c r="J185" s="831">
        <v>206.78</v>
      </c>
      <c r="K185" s="827">
        <v>1</v>
      </c>
      <c r="L185" s="831">
        <v>1</v>
      </c>
      <c r="M185" s="832">
        <v>206.78</v>
      </c>
    </row>
    <row r="186" spans="1:13" ht="14.45" customHeight="1" x14ac:dyDescent="0.2">
      <c r="A186" s="821" t="s">
        <v>1704</v>
      </c>
      <c r="B186" s="822" t="s">
        <v>1485</v>
      </c>
      <c r="C186" s="822" t="s">
        <v>1820</v>
      </c>
      <c r="D186" s="822" t="s">
        <v>1487</v>
      </c>
      <c r="E186" s="822" t="s">
        <v>1807</v>
      </c>
      <c r="F186" s="831"/>
      <c r="G186" s="831"/>
      <c r="H186" s="827">
        <v>0</v>
      </c>
      <c r="I186" s="831">
        <v>1</v>
      </c>
      <c r="J186" s="831">
        <v>229.76</v>
      </c>
      <c r="K186" s="827">
        <v>1</v>
      </c>
      <c r="L186" s="831">
        <v>1</v>
      </c>
      <c r="M186" s="832">
        <v>229.76</v>
      </c>
    </row>
    <row r="187" spans="1:13" ht="14.45" customHeight="1" x14ac:dyDescent="0.2">
      <c r="A187" s="821" t="s">
        <v>1704</v>
      </c>
      <c r="B187" s="822" t="s">
        <v>1485</v>
      </c>
      <c r="C187" s="822" t="s">
        <v>1486</v>
      </c>
      <c r="D187" s="822" t="s">
        <v>1487</v>
      </c>
      <c r="E187" s="822" t="s">
        <v>1488</v>
      </c>
      <c r="F187" s="831"/>
      <c r="G187" s="831"/>
      <c r="H187" s="827">
        <v>0</v>
      </c>
      <c r="I187" s="831">
        <v>5</v>
      </c>
      <c r="J187" s="831">
        <v>37.35</v>
      </c>
      <c r="K187" s="827">
        <v>1</v>
      </c>
      <c r="L187" s="831">
        <v>5</v>
      </c>
      <c r="M187" s="832">
        <v>37.35</v>
      </c>
    </row>
    <row r="188" spans="1:13" ht="14.45" customHeight="1" x14ac:dyDescent="0.2">
      <c r="A188" s="821" t="s">
        <v>1704</v>
      </c>
      <c r="B188" s="822" t="s">
        <v>1485</v>
      </c>
      <c r="C188" s="822" t="s">
        <v>1935</v>
      </c>
      <c r="D188" s="822" t="s">
        <v>1487</v>
      </c>
      <c r="E188" s="822" t="s">
        <v>1936</v>
      </c>
      <c r="F188" s="831"/>
      <c r="G188" s="831"/>
      <c r="H188" s="827">
        <v>0</v>
      </c>
      <c r="I188" s="831">
        <v>5</v>
      </c>
      <c r="J188" s="831">
        <v>57.400000000000006</v>
      </c>
      <c r="K188" s="827">
        <v>1</v>
      </c>
      <c r="L188" s="831">
        <v>5</v>
      </c>
      <c r="M188" s="832">
        <v>57.400000000000006</v>
      </c>
    </row>
    <row r="189" spans="1:13" ht="14.45" customHeight="1" x14ac:dyDescent="0.2">
      <c r="A189" s="821" t="s">
        <v>1704</v>
      </c>
      <c r="B189" s="822" t="s">
        <v>1485</v>
      </c>
      <c r="C189" s="822" t="s">
        <v>2258</v>
      </c>
      <c r="D189" s="822" t="s">
        <v>1487</v>
      </c>
      <c r="E189" s="822" t="s">
        <v>2057</v>
      </c>
      <c r="F189" s="831"/>
      <c r="G189" s="831"/>
      <c r="H189" s="827">
        <v>0</v>
      </c>
      <c r="I189" s="831">
        <v>1</v>
      </c>
      <c r="J189" s="831">
        <v>114.88</v>
      </c>
      <c r="K189" s="827">
        <v>1</v>
      </c>
      <c r="L189" s="831">
        <v>1</v>
      </c>
      <c r="M189" s="832">
        <v>114.88</v>
      </c>
    </row>
    <row r="190" spans="1:13" ht="14.45" customHeight="1" x14ac:dyDescent="0.2">
      <c r="A190" s="821" t="s">
        <v>1704</v>
      </c>
      <c r="B190" s="822" t="s">
        <v>2620</v>
      </c>
      <c r="C190" s="822" t="s">
        <v>2249</v>
      </c>
      <c r="D190" s="822" t="s">
        <v>1813</v>
      </c>
      <c r="E190" s="822" t="s">
        <v>2250</v>
      </c>
      <c r="F190" s="831"/>
      <c r="G190" s="831"/>
      <c r="H190" s="827">
        <v>0</v>
      </c>
      <c r="I190" s="831">
        <v>2</v>
      </c>
      <c r="J190" s="831">
        <v>1228.96</v>
      </c>
      <c r="K190" s="827">
        <v>1</v>
      </c>
      <c r="L190" s="831">
        <v>2</v>
      </c>
      <c r="M190" s="832">
        <v>1228.96</v>
      </c>
    </row>
    <row r="191" spans="1:13" ht="14.45" customHeight="1" x14ac:dyDescent="0.2">
      <c r="A191" s="821" t="s">
        <v>1704</v>
      </c>
      <c r="B191" s="822" t="s">
        <v>2620</v>
      </c>
      <c r="C191" s="822" t="s">
        <v>2251</v>
      </c>
      <c r="D191" s="822" t="s">
        <v>1813</v>
      </c>
      <c r="E191" s="822" t="s">
        <v>2252</v>
      </c>
      <c r="F191" s="831"/>
      <c r="G191" s="831"/>
      <c r="H191" s="827">
        <v>0</v>
      </c>
      <c r="I191" s="831">
        <v>1</v>
      </c>
      <c r="J191" s="831">
        <v>819.07</v>
      </c>
      <c r="K191" s="827">
        <v>1</v>
      </c>
      <c r="L191" s="831">
        <v>1</v>
      </c>
      <c r="M191" s="832">
        <v>819.07</v>
      </c>
    </row>
    <row r="192" spans="1:13" ht="14.45" customHeight="1" x14ac:dyDescent="0.2">
      <c r="A192" s="821" t="s">
        <v>1704</v>
      </c>
      <c r="B192" s="822" t="s">
        <v>2621</v>
      </c>
      <c r="C192" s="822" t="s">
        <v>1790</v>
      </c>
      <c r="D192" s="822" t="s">
        <v>1791</v>
      </c>
      <c r="E192" s="822" t="s">
        <v>1792</v>
      </c>
      <c r="F192" s="831"/>
      <c r="G192" s="831"/>
      <c r="H192" s="827">
        <v>0</v>
      </c>
      <c r="I192" s="831">
        <v>1</v>
      </c>
      <c r="J192" s="831">
        <v>118.65</v>
      </c>
      <c r="K192" s="827">
        <v>1</v>
      </c>
      <c r="L192" s="831">
        <v>1</v>
      </c>
      <c r="M192" s="832">
        <v>118.65</v>
      </c>
    </row>
    <row r="193" spans="1:13" ht="14.45" customHeight="1" x14ac:dyDescent="0.2">
      <c r="A193" s="821" t="s">
        <v>1704</v>
      </c>
      <c r="B193" s="822" t="s">
        <v>2622</v>
      </c>
      <c r="C193" s="822" t="s">
        <v>2294</v>
      </c>
      <c r="D193" s="822" t="s">
        <v>2295</v>
      </c>
      <c r="E193" s="822" t="s">
        <v>2296</v>
      </c>
      <c r="F193" s="831">
        <v>5</v>
      </c>
      <c r="G193" s="831">
        <v>299.40000000000003</v>
      </c>
      <c r="H193" s="827">
        <v>1</v>
      </c>
      <c r="I193" s="831"/>
      <c r="J193" s="831"/>
      <c r="K193" s="827">
        <v>0</v>
      </c>
      <c r="L193" s="831">
        <v>5</v>
      </c>
      <c r="M193" s="832">
        <v>299.40000000000003</v>
      </c>
    </row>
    <row r="194" spans="1:13" ht="14.45" customHeight="1" x14ac:dyDescent="0.2">
      <c r="A194" s="821" t="s">
        <v>1704</v>
      </c>
      <c r="B194" s="822" t="s">
        <v>2622</v>
      </c>
      <c r="C194" s="822" t="s">
        <v>1859</v>
      </c>
      <c r="D194" s="822" t="s">
        <v>1860</v>
      </c>
      <c r="E194" s="822" t="s">
        <v>1861</v>
      </c>
      <c r="F194" s="831"/>
      <c r="G194" s="831"/>
      <c r="H194" s="827">
        <v>0</v>
      </c>
      <c r="I194" s="831">
        <v>9</v>
      </c>
      <c r="J194" s="831">
        <v>3111.21</v>
      </c>
      <c r="K194" s="827">
        <v>1</v>
      </c>
      <c r="L194" s="831">
        <v>9</v>
      </c>
      <c r="M194" s="832">
        <v>3111.21</v>
      </c>
    </row>
    <row r="195" spans="1:13" ht="14.45" customHeight="1" x14ac:dyDescent="0.2">
      <c r="A195" s="821" t="s">
        <v>1704</v>
      </c>
      <c r="B195" s="822" t="s">
        <v>2622</v>
      </c>
      <c r="C195" s="822" t="s">
        <v>1862</v>
      </c>
      <c r="D195" s="822" t="s">
        <v>1860</v>
      </c>
      <c r="E195" s="822" t="s">
        <v>1863</v>
      </c>
      <c r="F195" s="831"/>
      <c r="G195" s="831"/>
      <c r="H195" s="827">
        <v>0</v>
      </c>
      <c r="I195" s="831">
        <v>6</v>
      </c>
      <c r="J195" s="831">
        <v>520.38</v>
      </c>
      <c r="K195" s="827">
        <v>1</v>
      </c>
      <c r="L195" s="831">
        <v>6</v>
      </c>
      <c r="M195" s="832">
        <v>520.38</v>
      </c>
    </row>
    <row r="196" spans="1:13" ht="14.45" customHeight="1" x14ac:dyDescent="0.2">
      <c r="A196" s="821" t="s">
        <v>1704</v>
      </c>
      <c r="B196" s="822" t="s">
        <v>2622</v>
      </c>
      <c r="C196" s="822" t="s">
        <v>2302</v>
      </c>
      <c r="D196" s="822" t="s">
        <v>2303</v>
      </c>
      <c r="E196" s="822" t="s">
        <v>2299</v>
      </c>
      <c r="F196" s="831">
        <v>8</v>
      </c>
      <c r="G196" s="831">
        <v>479.04</v>
      </c>
      <c r="H196" s="827">
        <v>1</v>
      </c>
      <c r="I196" s="831"/>
      <c r="J196" s="831"/>
      <c r="K196" s="827">
        <v>0</v>
      </c>
      <c r="L196" s="831">
        <v>8</v>
      </c>
      <c r="M196" s="832">
        <v>479.04</v>
      </c>
    </row>
    <row r="197" spans="1:13" ht="14.45" customHeight="1" x14ac:dyDescent="0.2">
      <c r="A197" s="821" t="s">
        <v>1704</v>
      </c>
      <c r="B197" s="822" t="s">
        <v>2622</v>
      </c>
      <c r="C197" s="822" t="s">
        <v>2300</v>
      </c>
      <c r="D197" s="822" t="s">
        <v>2295</v>
      </c>
      <c r="E197" s="822" t="s">
        <v>2301</v>
      </c>
      <c r="F197" s="831">
        <v>1</v>
      </c>
      <c r="G197" s="831">
        <v>290.36</v>
      </c>
      <c r="H197" s="827">
        <v>1</v>
      </c>
      <c r="I197" s="831"/>
      <c r="J197" s="831"/>
      <c r="K197" s="827">
        <v>0</v>
      </c>
      <c r="L197" s="831">
        <v>1</v>
      </c>
      <c r="M197" s="832">
        <v>290.36</v>
      </c>
    </row>
    <row r="198" spans="1:13" ht="14.45" customHeight="1" x14ac:dyDescent="0.2">
      <c r="A198" s="821" t="s">
        <v>1704</v>
      </c>
      <c r="B198" s="822" t="s">
        <v>1578</v>
      </c>
      <c r="C198" s="822" t="s">
        <v>1579</v>
      </c>
      <c r="D198" s="822" t="s">
        <v>1580</v>
      </c>
      <c r="E198" s="822" t="s">
        <v>1581</v>
      </c>
      <c r="F198" s="831"/>
      <c r="G198" s="831"/>
      <c r="H198" s="827">
        <v>0</v>
      </c>
      <c r="I198" s="831">
        <v>10</v>
      </c>
      <c r="J198" s="831">
        <v>1305.0999999999999</v>
      </c>
      <c r="K198" s="827">
        <v>1</v>
      </c>
      <c r="L198" s="831">
        <v>10</v>
      </c>
      <c r="M198" s="832">
        <v>1305.0999999999999</v>
      </c>
    </row>
    <row r="199" spans="1:13" ht="14.45" customHeight="1" x14ac:dyDescent="0.2">
      <c r="A199" s="821" t="s">
        <v>1704</v>
      </c>
      <c r="B199" s="822" t="s">
        <v>1578</v>
      </c>
      <c r="C199" s="822" t="s">
        <v>2069</v>
      </c>
      <c r="D199" s="822" t="s">
        <v>1731</v>
      </c>
      <c r="E199" s="822" t="s">
        <v>2070</v>
      </c>
      <c r="F199" s="831"/>
      <c r="G199" s="831"/>
      <c r="H199" s="827">
        <v>0</v>
      </c>
      <c r="I199" s="831">
        <v>1</v>
      </c>
      <c r="J199" s="831">
        <v>82.7</v>
      </c>
      <c r="K199" s="827">
        <v>1</v>
      </c>
      <c r="L199" s="831">
        <v>1</v>
      </c>
      <c r="M199" s="832">
        <v>82.7</v>
      </c>
    </row>
    <row r="200" spans="1:13" ht="14.45" customHeight="1" x14ac:dyDescent="0.2">
      <c r="A200" s="821" t="s">
        <v>1704</v>
      </c>
      <c r="B200" s="822" t="s">
        <v>1578</v>
      </c>
      <c r="C200" s="822" t="s">
        <v>1730</v>
      </c>
      <c r="D200" s="822" t="s">
        <v>1731</v>
      </c>
      <c r="E200" s="822" t="s">
        <v>1732</v>
      </c>
      <c r="F200" s="831"/>
      <c r="G200" s="831"/>
      <c r="H200" s="827">
        <v>0</v>
      </c>
      <c r="I200" s="831">
        <v>2</v>
      </c>
      <c r="J200" s="831">
        <v>330.82</v>
      </c>
      <c r="K200" s="827">
        <v>1</v>
      </c>
      <c r="L200" s="831">
        <v>2</v>
      </c>
      <c r="M200" s="832">
        <v>330.82</v>
      </c>
    </row>
    <row r="201" spans="1:13" ht="14.45" customHeight="1" x14ac:dyDescent="0.2">
      <c r="A201" s="821" t="s">
        <v>1704</v>
      </c>
      <c r="B201" s="822" t="s">
        <v>1578</v>
      </c>
      <c r="C201" s="822" t="s">
        <v>1733</v>
      </c>
      <c r="D201" s="822" t="s">
        <v>1580</v>
      </c>
      <c r="E201" s="822" t="s">
        <v>1734</v>
      </c>
      <c r="F201" s="831">
        <v>8</v>
      </c>
      <c r="G201" s="831">
        <v>735.2</v>
      </c>
      <c r="H201" s="827">
        <v>1</v>
      </c>
      <c r="I201" s="831"/>
      <c r="J201" s="831"/>
      <c r="K201" s="827">
        <v>0</v>
      </c>
      <c r="L201" s="831">
        <v>8</v>
      </c>
      <c r="M201" s="832">
        <v>735.2</v>
      </c>
    </row>
    <row r="202" spans="1:13" ht="14.45" customHeight="1" x14ac:dyDescent="0.2">
      <c r="A202" s="821" t="s">
        <v>1704</v>
      </c>
      <c r="B202" s="822" t="s">
        <v>1578</v>
      </c>
      <c r="C202" s="822" t="s">
        <v>2071</v>
      </c>
      <c r="D202" s="822" t="s">
        <v>1580</v>
      </c>
      <c r="E202" s="822" t="s">
        <v>2072</v>
      </c>
      <c r="F202" s="831">
        <v>4</v>
      </c>
      <c r="G202" s="831">
        <v>735.16</v>
      </c>
      <c r="H202" s="827">
        <v>1</v>
      </c>
      <c r="I202" s="831"/>
      <c r="J202" s="831"/>
      <c r="K202" s="827">
        <v>0</v>
      </c>
      <c r="L202" s="831">
        <v>4</v>
      </c>
      <c r="M202" s="832">
        <v>735.16</v>
      </c>
    </row>
    <row r="203" spans="1:13" ht="14.45" customHeight="1" x14ac:dyDescent="0.2">
      <c r="A203" s="821" t="s">
        <v>1704</v>
      </c>
      <c r="B203" s="822" t="s">
        <v>1578</v>
      </c>
      <c r="C203" s="822" t="s">
        <v>2073</v>
      </c>
      <c r="D203" s="822" t="s">
        <v>1580</v>
      </c>
      <c r="E203" s="822" t="s">
        <v>2074</v>
      </c>
      <c r="F203" s="831">
        <v>5</v>
      </c>
      <c r="G203" s="831">
        <v>1413.8</v>
      </c>
      <c r="H203" s="827">
        <v>1</v>
      </c>
      <c r="I203" s="831"/>
      <c r="J203" s="831"/>
      <c r="K203" s="827">
        <v>0</v>
      </c>
      <c r="L203" s="831">
        <v>5</v>
      </c>
      <c r="M203" s="832">
        <v>1413.8</v>
      </c>
    </row>
    <row r="204" spans="1:13" ht="14.45" customHeight="1" x14ac:dyDescent="0.2">
      <c r="A204" s="821" t="s">
        <v>1704</v>
      </c>
      <c r="B204" s="822" t="s">
        <v>2633</v>
      </c>
      <c r="C204" s="822" t="s">
        <v>2082</v>
      </c>
      <c r="D204" s="822" t="s">
        <v>2080</v>
      </c>
      <c r="E204" s="822" t="s">
        <v>1898</v>
      </c>
      <c r="F204" s="831"/>
      <c r="G204" s="831"/>
      <c r="H204" s="827">
        <v>0</v>
      </c>
      <c r="I204" s="831">
        <v>27</v>
      </c>
      <c r="J204" s="831">
        <v>2097.63</v>
      </c>
      <c r="K204" s="827">
        <v>1</v>
      </c>
      <c r="L204" s="831">
        <v>27</v>
      </c>
      <c r="M204" s="832">
        <v>2097.63</v>
      </c>
    </row>
    <row r="205" spans="1:13" ht="14.45" customHeight="1" x14ac:dyDescent="0.2">
      <c r="A205" s="821" t="s">
        <v>1704</v>
      </c>
      <c r="B205" s="822" t="s">
        <v>2633</v>
      </c>
      <c r="C205" s="822" t="s">
        <v>2079</v>
      </c>
      <c r="D205" s="822" t="s">
        <v>2080</v>
      </c>
      <c r="E205" s="822" t="s">
        <v>2081</v>
      </c>
      <c r="F205" s="831"/>
      <c r="G205" s="831"/>
      <c r="H205" s="827">
        <v>0</v>
      </c>
      <c r="I205" s="831">
        <v>6</v>
      </c>
      <c r="J205" s="831">
        <v>652.68000000000006</v>
      </c>
      <c r="K205" s="827">
        <v>1</v>
      </c>
      <c r="L205" s="831">
        <v>6</v>
      </c>
      <c r="M205" s="832">
        <v>652.68000000000006</v>
      </c>
    </row>
    <row r="206" spans="1:13" ht="14.45" customHeight="1" x14ac:dyDescent="0.2">
      <c r="A206" s="821" t="s">
        <v>1704</v>
      </c>
      <c r="B206" s="822" t="s">
        <v>2611</v>
      </c>
      <c r="C206" s="822" t="s">
        <v>2288</v>
      </c>
      <c r="D206" s="822" t="s">
        <v>2289</v>
      </c>
      <c r="E206" s="822" t="s">
        <v>2290</v>
      </c>
      <c r="F206" s="831">
        <v>1</v>
      </c>
      <c r="G206" s="831">
        <v>149.55000000000001</v>
      </c>
      <c r="H206" s="827">
        <v>1</v>
      </c>
      <c r="I206" s="831"/>
      <c r="J206" s="831"/>
      <c r="K206" s="827">
        <v>0</v>
      </c>
      <c r="L206" s="831">
        <v>1</v>
      </c>
      <c r="M206" s="832">
        <v>149.55000000000001</v>
      </c>
    </row>
    <row r="207" spans="1:13" ht="14.45" customHeight="1" x14ac:dyDescent="0.2">
      <c r="A207" s="821" t="s">
        <v>1704</v>
      </c>
      <c r="B207" s="822" t="s">
        <v>1494</v>
      </c>
      <c r="C207" s="822" t="s">
        <v>1582</v>
      </c>
      <c r="D207" s="822" t="s">
        <v>1583</v>
      </c>
      <c r="E207" s="822" t="s">
        <v>1584</v>
      </c>
      <c r="F207" s="831"/>
      <c r="G207" s="831"/>
      <c r="H207" s="827">
        <v>0</v>
      </c>
      <c r="I207" s="831">
        <v>1</v>
      </c>
      <c r="J207" s="831">
        <v>63.14</v>
      </c>
      <c r="K207" s="827">
        <v>1</v>
      </c>
      <c r="L207" s="831">
        <v>1</v>
      </c>
      <c r="M207" s="832">
        <v>63.14</v>
      </c>
    </row>
    <row r="208" spans="1:13" ht="14.45" customHeight="1" x14ac:dyDescent="0.2">
      <c r="A208" s="821" t="s">
        <v>1704</v>
      </c>
      <c r="B208" s="822" t="s">
        <v>1494</v>
      </c>
      <c r="C208" s="822" t="s">
        <v>1585</v>
      </c>
      <c r="D208" s="822" t="s">
        <v>1583</v>
      </c>
      <c r="E208" s="822" t="s">
        <v>1586</v>
      </c>
      <c r="F208" s="831"/>
      <c r="G208" s="831"/>
      <c r="H208" s="827">
        <v>0</v>
      </c>
      <c r="I208" s="831">
        <v>1</v>
      </c>
      <c r="J208" s="831">
        <v>49.08</v>
      </c>
      <c r="K208" s="827">
        <v>1</v>
      </c>
      <c r="L208" s="831">
        <v>1</v>
      </c>
      <c r="M208" s="832">
        <v>49.08</v>
      </c>
    </row>
    <row r="209" spans="1:13" ht="14.45" customHeight="1" x14ac:dyDescent="0.2">
      <c r="A209" s="821" t="s">
        <v>1704</v>
      </c>
      <c r="B209" s="822" t="s">
        <v>1494</v>
      </c>
      <c r="C209" s="822" t="s">
        <v>1495</v>
      </c>
      <c r="D209" s="822" t="s">
        <v>1496</v>
      </c>
      <c r="E209" s="822" t="s">
        <v>1497</v>
      </c>
      <c r="F209" s="831"/>
      <c r="G209" s="831"/>
      <c r="H209" s="827">
        <v>0</v>
      </c>
      <c r="I209" s="831">
        <v>2</v>
      </c>
      <c r="J209" s="831">
        <v>98.16</v>
      </c>
      <c r="K209" s="827">
        <v>1</v>
      </c>
      <c r="L209" s="831">
        <v>2</v>
      </c>
      <c r="M209" s="832">
        <v>98.16</v>
      </c>
    </row>
    <row r="210" spans="1:13" ht="14.45" customHeight="1" x14ac:dyDescent="0.2">
      <c r="A210" s="821" t="s">
        <v>1704</v>
      </c>
      <c r="B210" s="822" t="s">
        <v>2634</v>
      </c>
      <c r="C210" s="822" t="s">
        <v>2084</v>
      </c>
      <c r="D210" s="822" t="s">
        <v>2085</v>
      </c>
      <c r="E210" s="822" t="s">
        <v>2086</v>
      </c>
      <c r="F210" s="831"/>
      <c r="G210" s="831"/>
      <c r="H210" s="827">
        <v>0</v>
      </c>
      <c r="I210" s="831">
        <v>5</v>
      </c>
      <c r="J210" s="831">
        <v>280.3</v>
      </c>
      <c r="K210" s="827">
        <v>1</v>
      </c>
      <c r="L210" s="831">
        <v>5</v>
      </c>
      <c r="M210" s="832">
        <v>280.3</v>
      </c>
    </row>
    <row r="211" spans="1:13" ht="14.45" customHeight="1" x14ac:dyDescent="0.2">
      <c r="A211" s="821" t="s">
        <v>1704</v>
      </c>
      <c r="B211" s="822" t="s">
        <v>2635</v>
      </c>
      <c r="C211" s="822" t="s">
        <v>2049</v>
      </c>
      <c r="D211" s="822" t="s">
        <v>2050</v>
      </c>
      <c r="E211" s="822" t="s">
        <v>2051</v>
      </c>
      <c r="F211" s="831">
        <v>2</v>
      </c>
      <c r="G211" s="831">
        <v>494.34</v>
      </c>
      <c r="H211" s="827">
        <v>1</v>
      </c>
      <c r="I211" s="831"/>
      <c r="J211" s="831"/>
      <c r="K211" s="827">
        <v>0</v>
      </c>
      <c r="L211" s="831">
        <v>2</v>
      </c>
      <c r="M211" s="832">
        <v>494.34</v>
      </c>
    </row>
    <row r="212" spans="1:13" ht="14.45" customHeight="1" x14ac:dyDescent="0.2">
      <c r="A212" s="821" t="s">
        <v>1704</v>
      </c>
      <c r="B212" s="822" t="s">
        <v>1516</v>
      </c>
      <c r="C212" s="822" t="s">
        <v>1517</v>
      </c>
      <c r="D212" s="822" t="s">
        <v>836</v>
      </c>
      <c r="E212" s="822" t="s">
        <v>1518</v>
      </c>
      <c r="F212" s="831"/>
      <c r="G212" s="831"/>
      <c r="H212" s="827">
        <v>0</v>
      </c>
      <c r="I212" s="831">
        <v>1</v>
      </c>
      <c r="J212" s="831">
        <v>386.73</v>
      </c>
      <c r="K212" s="827">
        <v>1</v>
      </c>
      <c r="L212" s="831">
        <v>1</v>
      </c>
      <c r="M212" s="832">
        <v>386.73</v>
      </c>
    </row>
    <row r="213" spans="1:13" ht="14.45" customHeight="1" x14ac:dyDescent="0.2">
      <c r="A213" s="821" t="s">
        <v>1704</v>
      </c>
      <c r="B213" s="822" t="s">
        <v>1516</v>
      </c>
      <c r="C213" s="822" t="s">
        <v>2177</v>
      </c>
      <c r="D213" s="822" t="s">
        <v>836</v>
      </c>
      <c r="E213" s="822" t="s">
        <v>2178</v>
      </c>
      <c r="F213" s="831"/>
      <c r="G213" s="831"/>
      <c r="H213" s="827">
        <v>0</v>
      </c>
      <c r="I213" s="831">
        <v>10</v>
      </c>
      <c r="J213" s="831">
        <v>7734.5</v>
      </c>
      <c r="K213" s="827">
        <v>1</v>
      </c>
      <c r="L213" s="831">
        <v>10</v>
      </c>
      <c r="M213" s="832">
        <v>7734.5</v>
      </c>
    </row>
    <row r="214" spans="1:13" ht="14.45" customHeight="1" x14ac:dyDescent="0.2">
      <c r="A214" s="821" t="s">
        <v>1704</v>
      </c>
      <c r="B214" s="822" t="s">
        <v>2625</v>
      </c>
      <c r="C214" s="822" t="s">
        <v>2052</v>
      </c>
      <c r="D214" s="822" t="s">
        <v>1723</v>
      </c>
      <c r="E214" s="822" t="s">
        <v>2053</v>
      </c>
      <c r="F214" s="831"/>
      <c r="G214" s="831"/>
      <c r="H214" s="827">
        <v>0</v>
      </c>
      <c r="I214" s="831">
        <v>5</v>
      </c>
      <c r="J214" s="831">
        <v>362.75</v>
      </c>
      <c r="K214" s="827">
        <v>1</v>
      </c>
      <c r="L214" s="831">
        <v>5</v>
      </c>
      <c r="M214" s="832">
        <v>362.75</v>
      </c>
    </row>
    <row r="215" spans="1:13" ht="14.45" customHeight="1" x14ac:dyDescent="0.2">
      <c r="A215" s="821" t="s">
        <v>1704</v>
      </c>
      <c r="B215" s="822" t="s">
        <v>1523</v>
      </c>
      <c r="C215" s="822" t="s">
        <v>1525</v>
      </c>
      <c r="D215" s="822" t="s">
        <v>893</v>
      </c>
      <c r="E215" s="822" t="s">
        <v>896</v>
      </c>
      <c r="F215" s="831"/>
      <c r="G215" s="831"/>
      <c r="H215" s="827"/>
      <c r="I215" s="831">
        <v>12</v>
      </c>
      <c r="J215" s="831">
        <v>0</v>
      </c>
      <c r="K215" s="827"/>
      <c r="L215" s="831">
        <v>12</v>
      </c>
      <c r="M215" s="832">
        <v>0</v>
      </c>
    </row>
    <row r="216" spans="1:13" ht="14.45" customHeight="1" x14ac:dyDescent="0.2">
      <c r="A216" s="821" t="s">
        <v>1704</v>
      </c>
      <c r="B216" s="822" t="s">
        <v>1631</v>
      </c>
      <c r="C216" s="822" t="s">
        <v>2194</v>
      </c>
      <c r="D216" s="822" t="s">
        <v>1636</v>
      </c>
      <c r="E216" s="822" t="s">
        <v>2195</v>
      </c>
      <c r="F216" s="831"/>
      <c r="G216" s="831"/>
      <c r="H216" s="827">
        <v>0</v>
      </c>
      <c r="I216" s="831">
        <v>2</v>
      </c>
      <c r="J216" s="831">
        <v>732.62</v>
      </c>
      <c r="K216" s="827">
        <v>1</v>
      </c>
      <c r="L216" s="831">
        <v>2</v>
      </c>
      <c r="M216" s="832">
        <v>732.62</v>
      </c>
    </row>
    <row r="217" spans="1:13" ht="14.45" customHeight="1" x14ac:dyDescent="0.2">
      <c r="A217" s="821" t="s">
        <v>1704</v>
      </c>
      <c r="B217" s="822" t="s">
        <v>1534</v>
      </c>
      <c r="C217" s="822" t="s">
        <v>1535</v>
      </c>
      <c r="D217" s="822" t="s">
        <v>1536</v>
      </c>
      <c r="E217" s="822" t="s">
        <v>1537</v>
      </c>
      <c r="F217" s="831"/>
      <c r="G217" s="831"/>
      <c r="H217" s="827">
        <v>0</v>
      </c>
      <c r="I217" s="831">
        <v>6</v>
      </c>
      <c r="J217" s="831">
        <v>70.260000000000005</v>
      </c>
      <c r="K217" s="827">
        <v>1</v>
      </c>
      <c r="L217" s="831">
        <v>6</v>
      </c>
      <c r="M217" s="832">
        <v>70.260000000000005</v>
      </c>
    </row>
    <row r="218" spans="1:13" ht="14.45" customHeight="1" x14ac:dyDescent="0.2">
      <c r="A218" s="821" t="s">
        <v>1704</v>
      </c>
      <c r="B218" s="822" t="s">
        <v>1544</v>
      </c>
      <c r="C218" s="822" t="s">
        <v>1545</v>
      </c>
      <c r="D218" s="822" t="s">
        <v>985</v>
      </c>
      <c r="E218" s="822" t="s">
        <v>1546</v>
      </c>
      <c r="F218" s="831"/>
      <c r="G218" s="831"/>
      <c r="H218" s="827"/>
      <c r="I218" s="831">
        <v>7</v>
      </c>
      <c r="J218" s="831">
        <v>0</v>
      </c>
      <c r="K218" s="827"/>
      <c r="L218" s="831">
        <v>7</v>
      </c>
      <c r="M218" s="832">
        <v>0</v>
      </c>
    </row>
    <row r="219" spans="1:13" ht="14.45" customHeight="1" x14ac:dyDescent="0.2">
      <c r="A219" s="821" t="s">
        <v>1704</v>
      </c>
      <c r="B219" s="822" t="s">
        <v>1544</v>
      </c>
      <c r="C219" s="822" t="s">
        <v>2323</v>
      </c>
      <c r="D219" s="822" t="s">
        <v>2324</v>
      </c>
      <c r="E219" s="822" t="s">
        <v>2027</v>
      </c>
      <c r="F219" s="831">
        <v>3</v>
      </c>
      <c r="G219" s="831">
        <v>0</v>
      </c>
      <c r="H219" s="827"/>
      <c r="I219" s="831"/>
      <c r="J219" s="831"/>
      <c r="K219" s="827"/>
      <c r="L219" s="831">
        <v>3</v>
      </c>
      <c r="M219" s="832">
        <v>0</v>
      </c>
    </row>
    <row r="220" spans="1:13" ht="14.45" customHeight="1" x14ac:dyDescent="0.2">
      <c r="A220" s="821" t="s">
        <v>1704</v>
      </c>
      <c r="B220" s="822" t="s">
        <v>2636</v>
      </c>
      <c r="C220" s="822" t="s">
        <v>2268</v>
      </c>
      <c r="D220" s="822" t="s">
        <v>2269</v>
      </c>
      <c r="E220" s="822" t="s">
        <v>2270</v>
      </c>
      <c r="F220" s="831">
        <v>1</v>
      </c>
      <c r="G220" s="831">
        <v>439.14</v>
      </c>
      <c r="H220" s="827">
        <v>1</v>
      </c>
      <c r="I220" s="831"/>
      <c r="J220" s="831"/>
      <c r="K220" s="827">
        <v>0</v>
      </c>
      <c r="L220" s="831">
        <v>1</v>
      </c>
      <c r="M220" s="832">
        <v>439.14</v>
      </c>
    </row>
    <row r="221" spans="1:13" ht="14.45" customHeight="1" x14ac:dyDescent="0.2">
      <c r="A221" s="821" t="s">
        <v>1704</v>
      </c>
      <c r="B221" s="822" t="s">
        <v>2636</v>
      </c>
      <c r="C221" s="822" t="s">
        <v>2271</v>
      </c>
      <c r="D221" s="822" t="s">
        <v>2269</v>
      </c>
      <c r="E221" s="822" t="s">
        <v>2272</v>
      </c>
      <c r="F221" s="831"/>
      <c r="G221" s="831"/>
      <c r="H221" s="827">
        <v>0</v>
      </c>
      <c r="I221" s="831">
        <v>11</v>
      </c>
      <c r="J221" s="831">
        <v>1352.56</v>
      </c>
      <c r="K221" s="827">
        <v>1</v>
      </c>
      <c r="L221" s="831">
        <v>11</v>
      </c>
      <c r="M221" s="832">
        <v>1352.56</v>
      </c>
    </row>
    <row r="222" spans="1:13" ht="14.45" customHeight="1" x14ac:dyDescent="0.2">
      <c r="A222" s="821" t="s">
        <v>1704</v>
      </c>
      <c r="B222" s="822" t="s">
        <v>2637</v>
      </c>
      <c r="C222" s="822" t="s">
        <v>2111</v>
      </c>
      <c r="D222" s="822" t="s">
        <v>2109</v>
      </c>
      <c r="E222" s="822" t="s">
        <v>2112</v>
      </c>
      <c r="F222" s="831"/>
      <c r="G222" s="831"/>
      <c r="H222" s="827">
        <v>0</v>
      </c>
      <c r="I222" s="831">
        <v>6</v>
      </c>
      <c r="J222" s="831">
        <v>1057.92</v>
      </c>
      <c r="K222" s="827">
        <v>1</v>
      </c>
      <c r="L222" s="831">
        <v>6</v>
      </c>
      <c r="M222" s="832">
        <v>1057.92</v>
      </c>
    </row>
    <row r="223" spans="1:13" ht="14.45" customHeight="1" x14ac:dyDescent="0.2">
      <c r="A223" s="821" t="s">
        <v>1704</v>
      </c>
      <c r="B223" s="822" t="s">
        <v>2637</v>
      </c>
      <c r="C223" s="822" t="s">
        <v>2108</v>
      </c>
      <c r="D223" s="822" t="s">
        <v>2109</v>
      </c>
      <c r="E223" s="822" t="s">
        <v>2110</v>
      </c>
      <c r="F223" s="831"/>
      <c r="G223" s="831"/>
      <c r="H223" s="827">
        <v>0</v>
      </c>
      <c r="I223" s="831">
        <v>1</v>
      </c>
      <c r="J223" s="831">
        <v>58.77</v>
      </c>
      <c r="K223" s="827">
        <v>1</v>
      </c>
      <c r="L223" s="831">
        <v>1</v>
      </c>
      <c r="M223" s="832">
        <v>58.77</v>
      </c>
    </row>
    <row r="224" spans="1:13" ht="14.45" customHeight="1" x14ac:dyDescent="0.2">
      <c r="A224" s="821" t="s">
        <v>1704</v>
      </c>
      <c r="B224" s="822" t="s">
        <v>2615</v>
      </c>
      <c r="C224" s="822" t="s">
        <v>2327</v>
      </c>
      <c r="D224" s="822" t="s">
        <v>1879</v>
      </c>
      <c r="E224" s="822" t="s">
        <v>2328</v>
      </c>
      <c r="F224" s="831"/>
      <c r="G224" s="831"/>
      <c r="H224" s="827">
        <v>0</v>
      </c>
      <c r="I224" s="831">
        <v>3</v>
      </c>
      <c r="J224" s="831">
        <v>4634.97</v>
      </c>
      <c r="K224" s="827">
        <v>1</v>
      </c>
      <c r="L224" s="831">
        <v>3</v>
      </c>
      <c r="M224" s="832">
        <v>4634.97</v>
      </c>
    </row>
    <row r="225" spans="1:13" ht="14.45" customHeight="1" x14ac:dyDescent="0.2">
      <c r="A225" s="821" t="s">
        <v>1704</v>
      </c>
      <c r="B225" s="822" t="s">
        <v>2615</v>
      </c>
      <c r="C225" s="822" t="s">
        <v>2325</v>
      </c>
      <c r="D225" s="822" t="s">
        <v>1879</v>
      </c>
      <c r="E225" s="822" t="s">
        <v>2326</v>
      </c>
      <c r="F225" s="831"/>
      <c r="G225" s="831"/>
      <c r="H225" s="827">
        <v>0</v>
      </c>
      <c r="I225" s="831">
        <v>34</v>
      </c>
      <c r="J225" s="831">
        <v>58384.459999999992</v>
      </c>
      <c r="K225" s="827">
        <v>1</v>
      </c>
      <c r="L225" s="831">
        <v>34</v>
      </c>
      <c r="M225" s="832">
        <v>58384.459999999992</v>
      </c>
    </row>
    <row r="226" spans="1:13" ht="14.45" customHeight="1" x14ac:dyDescent="0.2">
      <c r="A226" s="821" t="s">
        <v>1704</v>
      </c>
      <c r="B226" s="822" t="s">
        <v>2615</v>
      </c>
      <c r="C226" s="822" t="s">
        <v>1881</v>
      </c>
      <c r="D226" s="822" t="s">
        <v>1879</v>
      </c>
      <c r="E226" s="822" t="s">
        <v>1882</v>
      </c>
      <c r="F226" s="831"/>
      <c r="G226" s="831"/>
      <c r="H226" s="827">
        <v>0</v>
      </c>
      <c r="I226" s="831">
        <v>3</v>
      </c>
      <c r="J226" s="831">
        <v>8009.25</v>
      </c>
      <c r="K226" s="827">
        <v>1</v>
      </c>
      <c r="L226" s="831">
        <v>3</v>
      </c>
      <c r="M226" s="832">
        <v>8009.25</v>
      </c>
    </row>
    <row r="227" spans="1:13" ht="14.45" customHeight="1" x14ac:dyDescent="0.2">
      <c r="A227" s="821" t="s">
        <v>1704</v>
      </c>
      <c r="B227" s="822" t="s">
        <v>2615</v>
      </c>
      <c r="C227" s="822" t="s">
        <v>2329</v>
      </c>
      <c r="D227" s="822" t="s">
        <v>1879</v>
      </c>
      <c r="E227" s="822" t="s">
        <v>2330</v>
      </c>
      <c r="F227" s="831"/>
      <c r="G227" s="831"/>
      <c r="H227" s="827">
        <v>0</v>
      </c>
      <c r="I227" s="831">
        <v>1</v>
      </c>
      <c r="J227" s="831">
        <v>515</v>
      </c>
      <c r="K227" s="827">
        <v>1</v>
      </c>
      <c r="L227" s="831">
        <v>1</v>
      </c>
      <c r="M227" s="832">
        <v>515</v>
      </c>
    </row>
    <row r="228" spans="1:13" ht="14.45" customHeight="1" x14ac:dyDescent="0.2">
      <c r="A228" s="821" t="s">
        <v>1704</v>
      </c>
      <c r="B228" s="822" t="s">
        <v>2638</v>
      </c>
      <c r="C228" s="822" t="s">
        <v>2335</v>
      </c>
      <c r="D228" s="822" t="s">
        <v>2336</v>
      </c>
      <c r="E228" s="822" t="s">
        <v>2337</v>
      </c>
      <c r="F228" s="831"/>
      <c r="G228" s="831"/>
      <c r="H228" s="827">
        <v>0</v>
      </c>
      <c r="I228" s="831">
        <v>2</v>
      </c>
      <c r="J228" s="831">
        <v>1801.18</v>
      </c>
      <c r="K228" s="827">
        <v>1</v>
      </c>
      <c r="L228" s="831">
        <v>2</v>
      </c>
      <c r="M228" s="832">
        <v>1801.18</v>
      </c>
    </row>
    <row r="229" spans="1:13" ht="14.45" customHeight="1" x14ac:dyDescent="0.2">
      <c r="A229" s="821" t="s">
        <v>1704</v>
      </c>
      <c r="B229" s="822" t="s">
        <v>1420</v>
      </c>
      <c r="C229" s="822" t="s">
        <v>2343</v>
      </c>
      <c r="D229" s="822" t="s">
        <v>846</v>
      </c>
      <c r="E229" s="822" t="s">
        <v>2344</v>
      </c>
      <c r="F229" s="831"/>
      <c r="G229" s="831"/>
      <c r="H229" s="827">
        <v>0</v>
      </c>
      <c r="I229" s="831">
        <v>1</v>
      </c>
      <c r="J229" s="831">
        <v>414.07</v>
      </c>
      <c r="K229" s="827">
        <v>1</v>
      </c>
      <c r="L229" s="831">
        <v>1</v>
      </c>
      <c r="M229" s="832">
        <v>414.07</v>
      </c>
    </row>
    <row r="230" spans="1:13" ht="14.45" customHeight="1" x14ac:dyDescent="0.2">
      <c r="A230" s="821" t="s">
        <v>1704</v>
      </c>
      <c r="B230" s="822" t="s">
        <v>2612</v>
      </c>
      <c r="C230" s="822" t="s">
        <v>2353</v>
      </c>
      <c r="D230" s="822" t="s">
        <v>1891</v>
      </c>
      <c r="E230" s="822" t="s">
        <v>2354</v>
      </c>
      <c r="F230" s="831"/>
      <c r="G230" s="831"/>
      <c r="H230" s="827">
        <v>0</v>
      </c>
      <c r="I230" s="831">
        <v>1</v>
      </c>
      <c r="J230" s="831">
        <v>2380.83</v>
      </c>
      <c r="K230" s="827">
        <v>1</v>
      </c>
      <c r="L230" s="831">
        <v>1</v>
      </c>
      <c r="M230" s="832">
        <v>2380.83</v>
      </c>
    </row>
    <row r="231" spans="1:13" ht="14.45" customHeight="1" x14ac:dyDescent="0.2">
      <c r="A231" s="821" t="s">
        <v>1704</v>
      </c>
      <c r="B231" s="822" t="s">
        <v>2612</v>
      </c>
      <c r="C231" s="822" t="s">
        <v>1890</v>
      </c>
      <c r="D231" s="822" t="s">
        <v>1891</v>
      </c>
      <c r="E231" s="822" t="s">
        <v>1892</v>
      </c>
      <c r="F231" s="831"/>
      <c r="G231" s="831"/>
      <c r="H231" s="827">
        <v>0</v>
      </c>
      <c r="I231" s="831">
        <v>6</v>
      </c>
      <c r="J231" s="831">
        <v>1800.06</v>
      </c>
      <c r="K231" s="827">
        <v>1</v>
      </c>
      <c r="L231" s="831">
        <v>6</v>
      </c>
      <c r="M231" s="832">
        <v>1800.06</v>
      </c>
    </row>
    <row r="232" spans="1:13" ht="14.45" customHeight="1" x14ac:dyDescent="0.2">
      <c r="A232" s="821" t="s">
        <v>1705</v>
      </c>
      <c r="B232" s="822" t="s">
        <v>1430</v>
      </c>
      <c r="C232" s="822" t="s">
        <v>1435</v>
      </c>
      <c r="D232" s="822" t="s">
        <v>772</v>
      </c>
      <c r="E232" s="822" t="s">
        <v>1436</v>
      </c>
      <c r="F232" s="831"/>
      <c r="G232" s="831"/>
      <c r="H232" s="827">
        <v>0</v>
      </c>
      <c r="I232" s="831">
        <v>1</v>
      </c>
      <c r="J232" s="831">
        <v>368.16</v>
      </c>
      <c r="K232" s="827">
        <v>1</v>
      </c>
      <c r="L232" s="831">
        <v>1</v>
      </c>
      <c r="M232" s="832">
        <v>368.16</v>
      </c>
    </row>
    <row r="233" spans="1:13" ht="14.45" customHeight="1" x14ac:dyDescent="0.2">
      <c r="A233" s="821" t="s">
        <v>1705</v>
      </c>
      <c r="B233" s="822" t="s">
        <v>2616</v>
      </c>
      <c r="C233" s="822" t="s">
        <v>1765</v>
      </c>
      <c r="D233" s="822" t="s">
        <v>1766</v>
      </c>
      <c r="E233" s="822" t="s">
        <v>1767</v>
      </c>
      <c r="F233" s="831"/>
      <c r="G233" s="831"/>
      <c r="H233" s="827">
        <v>0</v>
      </c>
      <c r="I233" s="831">
        <v>2</v>
      </c>
      <c r="J233" s="831">
        <v>269.22000000000003</v>
      </c>
      <c r="K233" s="827">
        <v>1</v>
      </c>
      <c r="L233" s="831">
        <v>2</v>
      </c>
      <c r="M233" s="832">
        <v>269.22000000000003</v>
      </c>
    </row>
    <row r="234" spans="1:13" ht="14.45" customHeight="1" x14ac:dyDescent="0.2">
      <c r="A234" s="821" t="s">
        <v>1705</v>
      </c>
      <c r="B234" s="822" t="s">
        <v>2632</v>
      </c>
      <c r="C234" s="822" t="s">
        <v>2395</v>
      </c>
      <c r="D234" s="822" t="s">
        <v>2142</v>
      </c>
      <c r="E234" s="822" t="s">
        <v>2396</v>
      </c>
      <c r="F234" s="831">
        <v>3</v>
      </c>
      <c r="G234" s="831">
        <v>234.99</v>
      </c>
      <c r="H234" s="827">
        <v>1</v>
      </c>
      <c r="I234" s="831"/>
      <c r="J234" s="831"/>
      <c r="K234" s="827">
        <v>0</v>
      </c>
      <c r="L234" s="831">
        <v>3</v>
      </c>
      <c r="M234" s="832">
        <v>234.99</v>
      </c>
    </row>
    <row r="235" spans="1:13" ht="14.45" customHeight="1" x14ac:dyDescent="0.2">
      <c r="A235" s="821" t="s">
        <v>1705</v>
      </c>
      <c r="B235" s="822" t="s">
        <v>1544</v>
      </c>
      <c r="C235" s="822" t="s">
        <v>1545</v>
      </c>
      <c r="D235" s="822" t="s">
        <v>985</v>
      </c>
      <c r="E235" s="822" t="s">
        <v>1546</v>
      </c>
      <c r="F235" s="831"/>
      <c r="G235" s="831"/>
      <c r="H235" s="827"/>
      <c r="I235" s="831">
        <v>1</v>
      </c>
      <c r="J235" s="831">
        <v>0</v>
      </c>
      <c r="K235" s="827"/>
      <c r="L235" s="831">
        <v>1</v>
      </c>
      <c r="M235" s="832">
        <v>0</v>
      </c>
    </row>
    <row r="236" spans="1:13" ht="14.45" customHeight="1" x14ac:dyDescent="0.2">
      <c r="A236" s="821" t="s">
        <v>1706</v>
      </c>
      <c r="B236" s="822" t="s">
        <v>2639</v>
      </c>
      <c r="C236" s="822" t="s">
        <v>2405</v>
      </c>
      <c r="D236" s="822" t="s">
        <v>2406</v>
      </c>
      <c r="E236" s="822" t="s">
        <v>2407</v>
      </c>
      <c r="F236" s="831"/>
      <c r="G236" s="831"/>
      <c r="H236" s="827">
        <v>0</v>
      </c>
      <c r="I236" s="831">
        <v>1</v>
      </c>
      <c r="J236" s="831">
        <v>320.20999999999998</v>
      </c>
      <c r="K236" s="827">
        <v>1</v>
      </c>
      <c r="L236" s="831">
        <v>1</v>
      </c>
      <c r="M236" s="832">
        <v>320.20999999999998</v>
      </c>
    </row>
    <row r="237" spans="1:13" ht="14.45" customHeight="1" x14ac:dyDescent="0.2">
      <c r="A237" s="821" t="s">
        <v>1708</v>
      </c>
      <c r="B237" s="822" t="s">
        <v>1468</v>
      </c>
      <c r="C237" s="822" t="s">
        <v>1470</v>
      </c>
      <c r="D237" s="822" t="s">
        <v>1048</v>
      </c>
      <c r="E237" s="822" t="s">
        <v>678</v>
      </c>
      <c r="F237" s="831"/>
      <c r="G237" s="831"/>
      <c r="H237" s="827">
        <v>0</v>
      </c>
      <c r="I237" s="831">
        <v>1</v>
      </c>
      <c r="J237" s="831">
        <v>35.11</v>
      </c>
      <c r="K237" s="827">
        <v>1</v>
      </c>
      <c r="L237" s="831">
        <v>1</v>
      </c>
      <c r="M237" s="832">
        <v>35.11</v>
      </c>
    </row>
    <row r="238" spans="1:13" ht="14.45" customHeight="1" x14ac:dyDescent="0.2">
      <c r="A238" s="821" t="s">
        <v>1708</v>
      </c>
      <c r="B238" s="822" t="s">
        <v>1578</v>
      </c>
      <c r="C238" s="822" t="s">
        <v>1579</v>
      </c>
      <c r="D238" s="822" t="s">
        <v>1580</v>
      </c>
      <c r="E238" s="822" t="s">
        <v>1581</v>
      </c>
      <c r="F238" s="831"/>
      <c r="G238" s="831"/>
      <c r="H238" s="827">
        <v>0</v>
      </c>
      <c r="I238" s="831">
        <v>1</v>
      </c>
      <c r="J238" s="831">
        <v>130.51</v>
      </c>
      <c r="K238" s="827">
        <v>1</v>
      </c>
      <c r="L238" s="831">
        <v>1</v>
      </c>
      <c r="M238" s="832">
        <v>130.51</v>
      </c>
    </row>
    <row r="239" spans="1:13" ht="14.45" customHeight="1" x14ac:dyDescent="0.2">
      <c r="A239" s="821" t="s">
        <v>1709</v>
      </c>
      <c r="B239" s="822" t="s">
        <v>1430</v>
      </c>
      <c r="C239" s="822" t="s">
        <v>1437</v>
      </c>
      <c r="D239" s="822" t="s">
        <v>772</v>
      </c>
      <c r="E239" s="822" t="s">
        <v>1438</v>
      </c>
      <c r="F239" s="831"/>
      <c r="G239" s="831"/>
      <c r="H239" s="827">
        <v>0</v>
      </c>
      <c r="I239" s="831">
        <v>3</v>
      </c>
      <c r="J239" s="831">
        <v>2208.9900000000002</v>
      </c>
      <c r="K239" s="827">
        <v>1</v>
      </c>
      <c r="L239" s="831">
        <v>3</v>
      </c>
      <c r="M239" s="832">
        <v>2208.9900000000002</v>
      </c>
    </row>
    <row r="240" spans="1:13" ht="14.45" customHeight="1" x14ac:dyDescent="0.2">
      <c r="A240" s="821" t="s">
        <v>1709</v>
      </c>
      <c r="B240" s="822" t="s">
        <v>1430</v>
      </c>
      <c r="C240" s="822" t="s">
        <v>1441</v>
      </c>
      <c r="D240" s="822" t="s">
        <v>772</v>
      </c>
      <c r="E240" s="822" t="s">
        <v>1442</v>
      </c>
      <c r="F240" s="831"/>
      <c r="G240" s="831"/>
      <c r="H240" s="827">
        <v>0</v>
      </c>
      <c r="I240" s="831">
        <v>1</v>
      </c>
      <c r="J240" s="831">
        <v>490.89</v>
      </c>
      <c r="K240" s="827">
        <v>1</v>
      </c>
      <c r="L240" s="831">
        <v>1</v>
      </c>
      <c r="M240" s="832">
        <v>490.89</v>
      </c>
    </row>
    <row r="241" spans="1:13" ht="14.45" customHeight="1" x14ac:dyDescent="0.2">
      <c r="A241" s="821" t="s">
        <v>1709</v>
      </c>
      <c r="B241" s="822" t="s">
        <v>1447</v>
      </c>
      <c r="C241" s="822" t="s">
        <v>1565</v>
      </c>
      <c r="D241" s="822" t="s">
        <v>710</v>
      </c>
      <c r="E241" s="822" t="s">
        <v>1566</v>
      </c>
      <c r="F241" s="831"/>
      <c r="G241" s="831"/>
      <c r="H241" s="827">
        <v>0</v>
      </c>
      <c r="I241" s="831">
        <v>1</v>
      </c>
      <c r="J241" s="831">
        <v>80.010000000000005</v>
      </c>
      <c r="K241" s="827">
        <v>1</v>
      </c>
      <c r="L241" s="831">
        <v>1</v>
      </c>
      <c r="M241" s="832">
        <v>80.010000000000005</v>
      </c>
    </row>
    <row r="242" spans="1:13" ht="14.45" customHeight="1" x14ac:dyDescent="0.2">
      <c r="A242" s="821" t="s">
        <v>1709</v>
      </c>
      <c r="B242" s="822" t="s">
        <v>1457</v>
      </c>
      <c r="C242" s="822" t="s">
        <v>1458</v>
      </c>
      <c r="D242" s="822" t="s">
        <v>1459</v>
      </c>
      <c r="E242" s="822" t="s">
        <v>1460</v>
      </c>
      <c r="F242" s="831"/>
      <c r="G242" s="831"/>
      <c r="H242" s="827">
        <v>0</v>
      </c>
      <c r="I242" s="831">
        <v>2</v>
      </c>
      <c r="J242" s="831">
        <v>170.04</v>
      </c>
      <c r="K242" s="827">
        <v>1</v>
      </c>
      <c r="L242" s="831">
        <v>2</v>
      </c>
      <c r="M242" s="832">
        <v>170.04</v>
      </c>
    </row>
    <row r="243" spans="1:13" ht="14.45" customHeight="1" x14ac:dyDescent="0.2">
      <c r="A243" s="821" t="s">
        <v>1709</v>
      </c>
      <c r="B243" s="822" t="s">
        <v>1457</v>
      </c>
      <c r="C243" s="822" t="s">
        <v>2157</v>
      </c>
      <c r="D243" s="822" t="s">
        <v>1459</v>
      </c>
      <c r="E243" s="822" t="s">
        <v>2158</v>
      </c>
      <c r="F243" s="831"/>
      <c r="G243" s="831"/>
      <c r="H243" s="827">
        <v>0</v>
      </c>
      <c r="I243" s="831">
        <v>1</v>
      </c>
      <c r="J243" s="831">
        <v>98.29</v>
      </c>
      <c r="K243" s="827">
        <v>1</v>
      </c>
      <c r="L243" s="831">
        <v>1</v>
      </c>
      <c r="M243" s="832">
        <v>98.29</v>
      </c>
    </row>
    <row r="244" spans="1:13" ht="14.45" customHeight="1" x14ac:dyDescent="0.2">
      <c r="A244" s="821" t="s">
        <v>1709</v>
      </c>
      <c r="B244" s="822" t="s">
        <v>1457</v>
      </c>
      <c r="C244" s="822" t="s">
        <v>2421</v>
      </c>
      <c r="D244" s="822" t="s">
        <v>1459</v>
      </c>
      <c r="E244" s="822" t="s">
        <v>2422</v>
      </c>
      <c r="F244" s="831"/>
      <c r="G244" s="831"/>
      <c r="H244" s="827">
        <v>0</v>
      </c>
      <c r="I244" s="831">
        <v>1</v>
      </c>
      <c r="J244" s="831">
        <v>196.56</v>
      </c>
      <c r="K244" s="827">
        <v>1</v>
      </c>
      <c r="L244" s="831">
        <v>1</v>
      </c>
      <c r="M244" s="832">
        <v>196.56</v>
      </c>
    </row>
    <row r="245" spans="1:13" ht="14.45" customHeight="1" x14ac:dyDescent="0.2">
      <c r="A245" s="821" t="s">
        <v>1709</v>
      </c>
      <c r="B245" s="822" t="s">
        <v>2632</v>
      </c>
      <c r="C245" s="822" t="s">
        <v>2395</v>
      </c>
      <c r="D245" s="822" t="s">
        <v>2142</v>
      </c>
      <c r="E245" s="822" t="s">
        <v>2396</v>
      </c>
      <c r="F245" s="831">
        <v>3</v>
      </c>
      <c r="G245" s="831">
        <v>234.99</v>
      </c>
      <c r="H245" s="827">
        <v>1</v>
      </c>
      <c r="I245" s="831"/>
      <c r="J245" s="831"/>
      <c r="K245" s="827">
        <v>0</v>
      </c>
      <c r="L245" s="831">
        <v>3</v>
      </c>
      <c r="M245" s="832">
        <v>234.99</v>
      </c>
    </row>
    <row r="246" spans="1:13" ht="14.45" customHeight="1" x14ac:dyDescent="0.2">
      <c r="A246" s="821" t="s">
        <v>1709</v>
      </c>
      <c r="B246" s="822" t="s">
        <v>1466</v>
      </c>
      <c r="C246" s="822" t="s">
        <v>2211</v>
      </c>
      <c r="D246" s="822" t="s">
        <v>1800</v>
      </c>
      <c r="E246" s="822" t="s">
        <v>2212</v>
      </c>
      <c r="F246" s="831"/>
      <c r="G246" s="831"/>
      <c r="H246" s="827">
        <v>0</v>
      </c>
      <c r="I246" s="831">
        <v>1</v>
      </c>
      <c r="J246" s="831">
        <v>38.04</v>
      </c>
      <c r="K246" s="827">
        <v>1</v>
      </c>
      <c r="L246" s="831">
        <v>1</v>
      </c>
      <c r="M246" s="832">
        <v>38.04</v>
      </c>
    </row>
    <row r="247" spans="1:13" ht="14.45" customHeight="1" x14ac:dyDescent="0.2">
      <c r="A247" s="821" t="s">
        <v>1709</v>
      </c>
      <c r="B247" s="822" t="s">
        <v>1466</v>
      </c>
      <c r="C247" s="822" t="s">
        <v>1799</v>
      </c>
      <c r="D247" s="822" t="s">
        <v>1800</v>
      </c>
      <c r="E247" s="822" t="s">
        <v>1801</v>
      </c>
      <c r="F247" s="831"/>
      <c r="G247" s="831"/>
      <c r="H247" s="827">
        <v>0</v>
      </c>
      <c r="I247" s="831">
        <v>1</v>
      </c>
      <c r="J247" s="831">
        <v>117.03</v>
      </c>
      <c r="K247" s="827">
        <v>1</v>
      </c>
      <c r="L247" s="831">
        <v>1</v>
      </c>
      <c r="M247" s="832">
        <v>117.03</v>
      </c>
    </row>
    <row r="248" spans="1:13" ht="14.45" customHeight="1" x14ac:dyDescent="0.2">
      <c r="A248" s="821" t="s">
        <v>1709</v>
      </c>
      <c r="B248" s="822" t="s">
        <v>1468</v>
      </c>
      <c r="C248" s="822" t="s">
        <v>2093</v>
      </c>
      <c r="D248" s="822" t="s">
        <v>1920</v>
      </c>
      <c r="E248" s="822" t="s">
        <v>2094</v>
      </c>
      <c r="F248" s="831">
        <v>1</v>
      </c>
      <c r="G248" s="831">
        <v>105.32</v>
      </c>
      <c r="H248" s="827">
        <v>1</v>
      </c>
      <c r="I248" s="831"/>
      <c r="J248" s="831"/>
      <c r="K248" s="827">
        <v>0</v>
      </c>
      <c r="L248" s="831">
        <v>1</v>
      </c>
      <c r="M248" s="832">
        <v>105.32</v>
      </c>
    </row>
    <row r="249" spans="1:13" ht="14.45" customHeight="1" x14ac:dyDescent="0.2">
      <c r="A249" s="821" t="s">
        <v>1709</v>
      </c>
      <c r="B249" s="822" t="s">
        <v>1468</v>
      </c>
      <c r="C249" s="822" t="s">
        <v>1469</v>
      </c>
      <c r="D249" s="822" t="s">
        <v>1048</v>
      </c>
      <c r="E249" s="822" t="s">
        <v>676</v>
      </c>
      <c r="F249" s="831"/>
      <c r="G249" s="831"/>
      <c r="H249" s="827">
        <v>0</v>
      </c>
      <c r="I249" s="831">
        <v>3</v>
      </c>
      <c r="J249" s="831">
        <v>52.679999999999993</v>
      </c>
      <c r="K249" s="827">
        <v>1</v>
      </c>
      <c r="L249" s="831">
        <v>3</v>
      </c>
      <c r="M249" s="832">
        <v>52.679999999999993</v>
      </c>
    </row>
    <row r="250" spans="1:13" ht="14.45" customHeight="1" x14ac:dyDescent="0.2">
      <c r="A250" s="821" t="s">
        <v>1709</v>
      </c>
      <c r="B250" s="822" t="s">
        <v>1473</v>
      </c>
      <c r="C250" s="822" t="s">
        <v>1477</v>
      </c>
      <c r="D250" s="822" t="s">
        <v>1475</v>
      </c>
      <c r="E250" s="822" t="s">
        <v>1478</v>
      </c>
      <c r="F250" s="831"/>
      <c r="G250" s="831"/>
      <c r="H250" s="827">
        <v>0</v>
      </c>
      <c r="I250" s="831">
        <v>1</v>
      </c>
      <c r="J250" s="831">
        <v>186.55</v>
      </c>
      <c r="K250" s="827">
        <v>1</v>
      </c>
      <c r="L250" s="831">
        <v>1</v>
      </c>
      <c r="M250" s="832">
        <v>186.55</v>
      </c>
    </row>
    <row r="251" spans="1:13" ht="14.45" customHeight="1" x14ac:dyDescent="0.2">
      <c r="A251" s="821" t="s">
        <v>1709</v>
      </c>
      <c r="B251" s="822" t="s">
        <v>2618</v>
      </c>
      <c r="C251" s="822" t="s">
        <v>2451</v>
      </c>
      <c r="D251" s="822" t="s">
        <v>1806</v>
      </c>
      <c r="E251" s="822" t="s">
        <v>1749</v>
      </c>
      <c r="F251" s="831"/>
      <c r="G251" s="831"/>
      <c r="H251" s="827">
        <v>0</v>
      </c>
      <c r="I251" s="831">
        <v>1</v>
      </c>
      <c r="J251" s="831">
        <v>103.64</v>
      </c>
      <c r="K251" s="827">
        <v>1</v>
      </c>
      <c r="L251" s="831">
        <v>1</v>
      </c>
      <c r="M251" s="832">
        <v>103.64</v>
      </c>
    </row>
    <row r="252" spans="1:13" ht="14.45" customHeight="1" x14ac:dyDescent="0.2">
      <c r="A252" s="821" t="s">
        <v>1709</v>
      </c>
      <c r="B252" s="822" t="s">
        <v>1480</v>
      </c>
      <c r="C252" s="822" t="s">
        <v>1810</v>
      </c>
      <c r="D252" s="822" t="s">
        <v>914</v>
      </c>
      <c r="E252" s="822" t="s">
        <v>678</v>
      </c>
      <c r="F252" s="831"/>
      <c r="G252" s="831"/>
      <c r="H252" s="827">
        <v>0</v>
      </c>
      <c r="I252" s="831">
        <v>1</v>
      </c>
      <c r="J252" s="831">
        <v>34.47</v>
      </c>
      <c r="K252" s="827">
        <v>1</v>
      </c>
      <c r="L252" s="831">
        <v>1</v>
      </c>
      <c r="M252" s="832">
        <v>34.47</v>
      </c>
    </row>
    <row r="253" spans="1:13" ht="14.45" customHeight="1" x14ac:dyDescent="0.2">
      <c r="A253" s="821" t="s">
        <v>1709</v>
      </c>
      <c r="B253" s="822" t="s">
        <v>1485</v>
      </c>
      <c r="C253" s="822" t="s">
        <v>2258</v>
      </c>
      <c r="D253" s="822" t="s">
        <v>1487</v>
      </c>
      <c r="E253" s="822" t="s">
        <v>2057</v>
      </c>
      <c r="F253" s="831"/>
      <c r="G253" s="831"/>
      <c r="H253" s="827">
        <v>0</v>
      </c>
      <c r="I253" s="831">
        <v>1</v>
      </c>
      <c r="J253" s="831">
        <v>114.88</v>
      </c>
      <c r="K253" s="827">
        <v>1</v>
      </c>
      <c r="L253" s="831">
        <v>1</v>
      </c>
      <c r="M253" s="832">
        <v>114.88</v>
      </c>
    </row>
    <row r="254" spans="1:13" ht="14.45" customHeight="1" x14ac:dyDescent="0.2">
      <c r="A254" s="821" t="s">
        <v>1709</v>
      </c>
      <c r="B254" s="822" t="s">
        <v>2620</v>
      </c>
      <c r="C254" s="822" t="s">
        <v>2452</v>
      </c>
      <c r="D254" s="822" t="s">
        <v>1813</v>
      </c>
      <c r="E254" s="822" t="s">
        <v>2453</v>
      </c>
      <c r="F254" s="831"/>
      <c r="G254" s="831"/>
      <c r="H254" s="827">
        <v>0</v>
      </c>
      <c r="I254" s="831">
        <v>1</v>
      </c>
      <c r="J254" s="831">
        <v>117.46</v>
      </c>
      <c r="K254" s="827">
        <v>1</v>
      </c>
      <c r="L254" s="831">
        <v>1</v>
      </c>
      <c r="M254" s="832">
        <v>117.46</v>
      </c>
    </row>
    <row r="255" spans="1:13" ht="14.45" customHeight="1" x14ac:dyDescent="0.2">
      <c r="A255" s="821" t="s">
        <v>1709</v>
      </c>
      <c r="B255" s="822" t="s">
        <v>2622</v>
      </c>
      <c r="C255" s="822" t="s">
        <v>1859</v>
      </c>
      <c r="D255" s="822" t="s">
        <v>1860</v>
      </c>
      <c r="E255" s="822" t="s">
        <v>1861</v>
      </c>
      <c r="F255" s="831"/>
      <c r="G255" s="831"/>
      <c r="H255" s="827">
        <v>0</v>
      </c>
      <c r="I255" s="831">
        <v>1</v>
      </c>
      <c r="J255" s="831">
        <v>345.69</v>
      </c>
      <c r="K255" s="827">
        <v>1</v>
      </c>
      <c r="L255" s="831">
        <v>1</v>
      </c>
      <c r="M255" s="832">
        <v>345.69</v>
      </c>
    </row>
    <row r="256" spans="1:13" ht="14.45" customHeight="1" x14ac:dyDescent="0.2">
      <c r="A256" s="821" t="s">
        <v>1709</v>
      </c>
      <c r="B256" s="822" t="s">
        <v>2623</v>
      </c>
      <c r="C256" s="822" t="s">
        <v>1855</v>
      </c>
      <c r="D256" s="822" t="s">
        <v>1856</v>
      </c>
      <c r="E256" s="822" t="s">
        <v>1857</v>
      </c>
      <c r="F256" s="831"/>
      <c r="G256" s="831"/>
      <c r="H256" s="827">
        <v>0</v>
      </c>
      <c r="I256" s="831">
        <v>6</v>
      </c>
      <c r="J256" s="831">
        <v>791.16000000000008</v>
      </c>
      <c r="K256" s="827">
        <v>1</v>
      </c>
      <c r="L256" s="831">
        <v>6</v>
      </c>
      <c r="M256" s="832">
        <v>791.16000000000008</v>
      </c>
    </row>
    <row r="257" spans="1:13" ht="14.45" customHeight="1" x14ac:dyDescent="0.2">
      <c r="A257" s="821" t="s">
        <v>1709</v>
      </c>
      <c r="B257" s="822" t="s">
        <v>1544</v>
      </c>
      <c r="C257" s="822" t="s">
        <v>1545</v>
      </c>
      <c r="D257" s="822" t="s">
        <v>985</v>
      </c>
      <c r="E257" s="822" t="s">
        <v>1546</v>
      </c>
      <c r="F257" s="831"/>
      <c r="G257" s="831"/>
      <c r="H257" s="827"/>
      <c r="I257" s="831">
        <v>3</v>
      </c>
      <c r="J257" s="831">
        <v>0</v>
      </c>
      <c r="K257" s="827"/>
      <c r="L257" s="831">
        <v>3</v>
      </c>
      <c r="M257" s="832">
        <v>0</v>
      </c>
    </row>
    <row r="258" spans="1:13" ht="14.45" customHeight="1" x14ac:dyDescent="0.2">
      <c r="A258" s="821" t="s">
        <v>1709</v>
      </c>
      <c r="B258" s="822" t="s">
        <v>2615</v>
      </c>
      <c r="C258" s="822" t="s">
        <v>2327</v>
      </c>
      <c r="D258" s="822" t="s">
        <v>1879</v>
      </c>
      <c r="E258" s="822" t="s">
        <v>2328</v>
      </c>
      <c r="F258" s="831"/>
      <c r="G258" s="831"/>
      <c r="H258" s="827">
        <v>0</v>
      </c>
      <c r="I258" s="831">
        <v>1</v>
      </c>
      <c r="J258" s="831">
        <v>1544.99</v>
      </c>
      <c r="K258" s="827">
        <v>1</v>
      </c>
      <c r="L258" s="831">
        <v>1</v>
      </c>
      <c r="M258" s="832">
        <v>1544.99</v>
      </c>
    </row>
    <row r="259" spans="1:13" ht="14.45" customHeight="1" x14ac:dyDescent="0.2">
      <c r="A259" s="821" t="s">
        <v>1709</v>
      </c>
      <c r="B259" s="822" t="s">
        <v>2615</v>
      </c>
      <c r="C259" s="822" t="s">
        <v>1878</v>
      </c>
      <c r="D259" s="822" t="s">
        <v>1879</v>
      </c>
      <c r="E259" s="822" t="s">
        <v>1880</v>
      </c>
      <c r="F259" s="831"/>
      <c r="G259" s="831"/>
      <c r="H259" s="827">
        <v>0</v>
      </c>
      <c r="I259" s="831">
        <v>1</v>
      </c>
      <c r="J259" s="831">
        <v>5339.52</v>
      </c>
      <c r="K259" s="827">
        <v>1</v>
      </c>
      <c r="L259" s="831">
        <v>1</v>
      </c>
      <c r="M259" s="832">
        <v>5339.52</v>
      </c>
    </row>
    <row r="260" spans="1:13" ht="14.45" customHeight="1" thickBot="1" x14ac:dyDescent="0.25">
      <c r="A260" s="813" t="s">
        <v>1709</v>
      </c>
      <c r="B260" s="814" t="s">
        <v>2615</v>
      </c>
      <c r="C260" s="814" t="s">
        <v>1881</v>
      </c>
      <c r="D260" s="814" t="s">
        <v>1879</v>
      </c>
      <c r="E260" s="814" t="s">
        <v>1882</v>
      </c>
      <c r="F260" s="833"/>
      <c r="G260" s="833"/>
      <c r="H260" s="819">
        <v>0</v>
      </c>
      <c r="I260" s="833">
        <v>2</v>
      </c>
      <c r="J260" s="833">
        <v>5339.5</v>
      </c>
      <c r="K260" s="819">
        <v>1</v>
      </c>
      <c r="L260" s="833">
        <v>2</v>
      </c>
      <c r="M260" s="834">
        <v>5339.5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A2F18282-21A4-45FD-BBC6-DBAA26AEF98D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587</v>
      </c>
      <c r="B5" s="712" t="s">
        <v>588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1</v>
      </c>
    </row>
    <row r="6" spans="1:10" ht="14.45" customHeight="1" x14ac:dyDescent="0.2">
      <c r="A6" s="711" t="s">
        <v>587</v>
      </c>
      <c r="B6" s="712" t="s">
        <v>2641</v>
      </c>
      <c r="C6" s="713">
        <v>1026.1482599999999</v>
      </c>
      <c r="D6" s="713">
        <v>643.55733000000009</v>
      </c>
      <c r="E6" s="713"/>
      <c r="F6" s="713">
        <v>276.90732000000003</v>
      </c>
      <c r="G6" s="713">
        <v>0</v>
      </c>
      <c r="H6" s="713">
        <v>276.90732000000003</v>
      </c>
      <c r="I6" s="714" t="s">
        <v>329</v>
      </c>
      <c r="J6" s="715" t="s">
        <v>1</v>
      </c>
    </row>
    <row r="7" spans="1:10" ht="14.45" customHeight="1" x14ac:dyDescent="0.2">
      <c r="A7" s="711" t="s">
        <v>587</v>
      </c>
      <c r="B7" s="712" t="s">
        <v>2642</v>
      </c>
      <c r="C7" s="713">
        <v>126.94453999999999</v>
      </c>
      <c r="D7" s="713">
        <v>217.54811999999998</v>
      </c>
      <c r="E7" s="713"/>
      <c r="F7" s="713">
        <v>86.691079999999985</v>
      </c>
      <c r="G7" s="713">
        <v>0</v>
      </c>
      <c r="H7" s="713">
        <v>86.691079999999985</v>
      </c>
      <c r="I7" s="714" t="s">
        <v>329</v>
      </c>
      <c r="J7" s="715" t="s">
        <v>1</v>
      </c>
    </row>
    <row r="8" spans="1:10" ht="14.45" customHeight="1" x14ac:dyDescent="0.2">
      <c r="A8" s="711" t="s">
        <v>587</v>
      </c>
      <c r="B8" s="712" t="s">
        <v>2643</v>
      </c>
      <c r="C8" s="713">
        <v>221.41501</v>
      </c>
      <c r="D8" s="713">
        <v>232.46246000000002</v>
      </c>
      <c r="E8" s="713"/>
      <c r="F8" s="713">
        <v>164.31256999999999</v>
      </c>
      <c r="G8" s="713">
        <v>0</v>
      </c>
      <c r="H8" s="713">
        <v>164.31256999999999</v>
      </c>
      <c r="I8" s="714" t="s">
        <v>329</v>
      </c>
      <c r="J8" s="715" t="s">
        <v>1</v>
      </c>
    </row>
    <row r="9" spans="1:10" ht="14.45" customHeight="1" x14ac:dyDescent="0.2">
      <c r="A9" s="711" t="s">
        <v>587</v>
      </c>
      <c r="B9" s="712" t="s">
        <v>2644</v>
      </c>
      <c r="C9" s="713">
        <v>0</v>
      </c>
      <c r="D9" s="713">
        <v>0</v>
      </c>
      <c r="E9" s="713"/>
      <c r="F9" s="713">
        <v>20.399999999999999</v>
      </c>
      <c r="G9" s="713">
        <v>0</v>
      </c>
      <c r="H9" s="713">
        <v>20.399999999999999</v>
      </c>
      <c r="I9" s="714" t="s">
        <v>329</v>
      </c>
      <c r="J9" s="715" t="s">
        <v>1</v>
      </c>
    </row>
    <row r="10" spans="1:10" ht="14.45" customHeight="1" x14ac:dyDescent="0.2">
      <c r="A10" s="711" t="s">
        <v>587</v>
      </c>
      <c r="B10" s="712" t="s">
        <v>2645</v>
      </c>
      <c r="C10" s="713">
        <v>0.16359000000000001</v>
      </c>
      <c r="D10" s="713">
        <v>0.12268999999999999</v>
      </c>
      <c r="E10" s="713"/>
      <c r="F10" s="713">
        <v>0.40027000000000001</v>
      </c>
      <c r="G10" s="713">
        <v>0</v>
      </c>
      <c r="H10" s="713">
        <v>0.40027000000000001</v>
      </c>
      <c r="I10" s="714" t="s">
        <v>329</v>
      </c>
      <c r="J10" s="715" t="s">
        <v>1</v>
      </c>
    </row>
    <row r="11" spans="1:10" ht="14.45" customHeight="1" x14ac:dyDescent="0.2">
      <c r="A11" s="711" t="s">
        <v>587</v>
      </c>
      <c r="B11" s="712" t="s">
        <v>2646</v>
      </c>
      <c r="C11" s="713">
        <v>329.09422000000006</v>
      </c>
      <c r="D11" s="713">
        <v>379.38515999999998</v>
      </c>
      <c r="E11" s="713"/>
      <c r="F11" s="713">
        <v>393.85581000000002</v>
      </c>
      <c r="G11" s="713">
        <v>0</v>
      </c>
      <c r="H11" s="713">
        <v>393.85581000000002</v>
      </c>
      <c r="I11" s="714" t="s">
        <v>329</v>
      </c>
      <c r="J11" s="715" t="s">
        <v>1</v>
      </c>
    </row>
    <row r="12" spans="1:10" ht="14.45" customHeight="1" x14ac:dyDescent="0.2">
      <c r="A12" s="711" t="s">
        <v>587</v>
      </c>
      <c r="B12" s="712" t="s">
        <v>2647</v>
      </c>
      <c r="C12" s="713">
        <v>7054.797370000003</v>
      </c>
      <c r="D12" s="713">
        <v>6553.5860199999961</v>
      </c>
      <c r="E12" s="713"/>
      <c r="F12" s="713">
        <v>6687.9728200000018</v>
      </c>
      <c r="G12" s="713">
        <v>0</v>
      </c>
      <c r="H12" s="713">
        <v>6687.9728200000018</v>
      </c>
      <c r="I12" s="714" t="s">
        <v>329</v>
      </c>
      <c r="J12" s="715" t="s">
        <v>1</v>
      </c>
    </row>
    <row r="13" spans="1:10" ht="14.45" customHeight="1" x14ac:dyDescent="0.2">
      <c r="A13" s="711" t="s">
        <v>587</v>
      </c>
      <c r="B13" s="712" t="s">
        <v>2648</v>
      </c>
      <c r="C13" s="713">
        <v>2.2144599999999999</v>
      </c>
      <c r="D13" s="713">
        <v>0</v>
      </c>
      <c r="E13" s="713"/>
      <c r="F13" s="713">
        <v>1.47621</v>
      </c>
      <c r="G13" s="713">
        <v>0</v>
      </c>
      <c r="H13" s="713">
        <v>1.47621</v>
      </c>
      <c r="I13" s="714" t="s">
        <v>329</v>
      </c>
      <c r="J13" s="715" t="s">
        <v>1</v>
      </c>
    </row>
    <row r="14" spans="1:10" ht="14.45" customHeight="1" x14ac:dyDescent="0.2">
      <c r="A14" s="711" t="s">
        <v>587</v>
      </c>
      <c r="B14" s="712" t="s">
        <v>2649</v>
      </c>
      <c r="C14" s="713">
        <v>484.09508999999991</v>
      </c>
      <c r="D14" s="713">
        <v>563.99090999999999</v>
      </c>
      <c r="E14" s="713"/>
      <c r="F14" s="713">
        <v>420.97967</v>
      </c>
      <c r="G14" s="713">
        <v>0</v>
      </c>
      <c r="H14" s="713">
        <v>420.97967</v>
      </c>
      <c r="I14" s="714" t="s">
        <v>329</v>
      </c>
      <c r="J14" s="715" t="s">
        <v>1</v>
      </c>
    </row>
    <row r="15" spans="1:10" ht="14.45" customHeight="1" x14ac:dyDescent="0.2">
      <c r="A15" s="711" t="s">
        <v>587</v>
      </c>
      <c r="B15" s="712" t="s">
        <v>2650</v>
      </c>
      <c r="C15" s="713">
        <v>527.22337000000005</v>
      </c>
      <c r="D15" s="713">
        <v>558.14715000000012</v>
      </c>
      <c r="E15" s="713"/>
      <c r="F15" s="713">
        <v>493.16265999999985</v>
      </c>
      <c r="G15" s="713">
        <v>0</v>
      </c>
      <c r="H15" s="713">
        <v>493.16265999999985</v>
      </c>
      <c r="I15" s="714" t="s">
        <v>329</v>
      </c>
      <c r="J15" s="715" t="s">
        <v>1</v>
      </c>
    </row>
    <row r="16" spans="1:10" ht="14.45" customHeight="1" x14ac:dyDescent="0.2">
      <c r="A16" s="711" t="s">
        <v>587</v>
      </c>
      <c r="B16" s="712" t="s">
        <v>2651</v>
      </c>
      <c r="C16" s="713">
        <v>14.707280000000001</v>
      </c>
      <c r="D16" s="713">
        <v>20.2776</v>
      </c>
      <c r="E16" s="713"/>
      <c r="F16" s="713">
        <v>14.454000000000001</v>
      </c>
      <c r="G16" s="713">
        <v>0</v>
      </c>
      <c r="H16" s="713">
        <v>14.454000000000001</v>
      </c>
      <c r="I16" s="714" t="s">
        <v>329</v>
      </c>
      <c r="J16" s="715" t="s">
        <v>1</v>
      </c>
    </row>
    <row r="17" spans="1:10" ht="14.45" customHeight="1" x14ac:dyDescent="0.2">
      <c r="A17" s="711" t="s">
        <v>587</v>
      </c>
      <c r="B17" s="712" t="s">
        <v>2652</v>
      </c>
      <c r="C17" s="713">
        <v>77.008979999999994</v>
      </c>
      <c r="D17" s="713">
        <v>79.707679999999996</v>
      </c>
      <c r="E17" s="713"/>
      <c r="F17" s="713">
        <v>291.14794999999998</v>
      </c>
      <c r="G17" s="713">
        <v>0</v>
      </c>
      <c r="H17" s="713">
        <v>291.14794999999998</v>
      </c>
      <c r="I17" s="714" t="s">
        <v>329</v>
      </c>
      <c r="J17" s="715" t="s">
        <v>1</v>
      </c>
    </row>
    <row r="18" spans="1:10" ht="14.45" customHeight="1" x14ac:dyDescent="0.2">
      <c r="A18" s="711" t="s">
        <v>587</v>
      </c>
      <c r="B18" s="712" t="s">
        <v>2653</v>
      </c>
      <c r="C18" s="713">
        <v>1483.1896899999997</v>
      </c>
      <c r="D18" s="713">
        <v>606.4289</v>
      </c>
      <c r="E18" s="713"/>
      <c r="F18" s="713">
        <v>509.88441</v>
      </c>
      <c r="G18" s="713">
        <v>0</v>
      </c>
      <c r="H18" s="713">
        <v>509.88441</v>
      </c>
      <c r="I18" s="714" t="s">
        <v>329</v>
      </c>
      <c r="J18" s="715" t="s">
        <v>1</v>
      </c>
    </row>
    <row r="19" spans="1:10" ht="14.45" customHeight="1" x14ac:dyDescent="0.2">
      <c r="A19" s="711" t="s">
        <v>587</v>
      </c>
      <c r="B19" s="712" t="s">
        <v>2654</v>
      </c>
      <c r="C19" s="713">
        <v>222.7276</v>
      </c>
      <c r="D19" s="713">
        <v>214.38864999999998</v>
      </c>
      <c r="E19" s="713"/>
      <c r="F19" s="713">
        <v>190.66935999999998</v>
      </c>
      <c r="G19" s="713">
        <v>0</v>
      </c>
      <c r="H19" s="713">
        <v>190.66935999999998</v>
      </c>
      <c r="I19" s="714" t="s">
        <v>329</v>
      </c>
      <c r="J19" s="715" t="s">
        <v>1</v>
      </c>
    </row>
    <row r="20" spans="1:10" ht="14.45" customHeight="1" x14ac:dyDescent="0.2">
      <c r="A20" s="711" t="s">
        <v>587</v>
      </c>
      <c r="B20" s="712" t="s">
        <v>2655</v>
      </c>
      <c r="C20" s="713">
        <v>12.251250000000001</v>
      </c>
      <c r="D20" s="713">
        <v>52.954639999999998</v>
      </c>
      <c r="E20" s="713"/>
      <c r="F20" s="713">
        <v>20.207069999999998</v>
      </c>
      <c r="G20" s="713">
        <v>0</v>
      </c>
      <c r="H20" s="713">
        <v>20.207069999999998</v>
      </c>
      <c r="I20" s="714" t="s">
        <v>329</v>
      </c>
      <c r="J20" s="715" t="s">
        <v>1</v>
      </c>
    </row>
    <row r="21" spans="1:10" ht="14.45" customHeight="1" x14ac:dyDescent="0.2">
      <c r="A21" s="711" t="s">
        <v>587</v>
      </c>
      <c r="B21" s="712" t="s">
        <v>2656</v>
      </c>
      <c r="C21" s="713">
        <v>376.18777999999998</v>
      </c>
      <c r="D21" s="713">
        <v>507.00961999999993</v>
      </c>
      <c r="E21" s="713"/>
      <c r="F21" s="713">
        <v>568.83488999999986</v>
      </c>
      <c r="G21" s="713">
        <v>0</v>
      </c>
      <c r="H21" s="713">
        <v>568.83488999999986</v>
      </c>
      <c r="I21" s="714" t="s">
        <v>329</v>
      </c>
      <c r="J21" s="715" t="s">
        <v>1</v>
      </c>
    </row>
    <row r="22" spans="1:10" ht="14.45" customHeight="1" x14ac:dyDescent="0.2">
      <c r="A22" s="711" t="s">
        <v>587</v>
      </c>
      <c r="B22" s="712" t="s">
        <v>601</v>
      </c>
      <c r="C22" s="713">
        <v>11958.168490000002</v>
      </c>
      <c r="D22" s="713">
        <v>10629.566929999997</v>
      </c>
      <c r="E22" s="713"/>
      <c r="F22" s="713">
        <v>10141.356090000001</v>
      </c>
      <c r="G22" s="713">
        <v>0</v>
      </c>
      <c r="H22" s="713">
        <v>10141.356090000001</v>
      </c>
      <c r="I22" s="714" t="s">
        <v>329</v>
      </c>
      <c r="J22" s="715" t="s">
        <v>1</v>
      </c>
    </row>
    <row r="24" spans="1:10" ht="14.45" customHeight="1" x14ac:dyDescent="0.2">
      <c r="A24" s="711" t="s">
        <v>587</v>
      </c>
      <c r="B24" s="712" t="s">
        <v>588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1</v>
      </c>
    </row>
    <row r="25" spans="1:10" ht="14.45" customHeight="1" x14ac:dyDescent="0.2">
      <c r="A25" s="711" t="s">
        <v>616</v>
      </c>
      <c r="B25" s="712" t="s">
        <v>617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1</v>
      </c>
    </row>
    <row r="26" spans="1:10" ht="14.45" customHeight="1" x14ac:dyDescent="0.2">
      <c r="A26" s="711" t="s">
        <v>616</v>
      </c>
      <c r="B26" s="712" t="s">
        <v>2644</v>
      </c>
      <c r="C26" s="713">
        <v>0</v>
      </c>
      <c r="D26" s="713">
        <v>0</v>
      </c>
      <c r="E26" s="713"/>
      <c r="F26" s="713">
        <v>20.399999999999999</v>
      </c>
      <c r="G26" s="713">
        <v>0</v>
      </c>
      <c r="H26" s="713">
        <v>20.399999999999999</v>
      </c>
      <c r="I26" s="714" t="s">
        <v>329</v>
      </c>
      <c r="J26" s="715" t="s">
        <v>1</v>
      </c>
    </row>
    <row r="27" spans="1:10" ht="14.45" customHeight="1" x14ac:dyDescent="0.2">
      <c r="A27" s="711" t="s">
        <v>616</v>
      </c>
      <c r="B27" s="712" t="s">
        <v>618</v>
      </c>
      <c r="C27" s="713">
        <v>0</v>
      </c>
      <c r="D27" s="713">
        <v>0</v>
      </c>
      <c r="E27" s="713"/>
      <c r="F27" s="713">
        <v>20.399999999999999</v>
      </c>
      <c r="G27" s="713">
        <v>0</v>
      </c>
      <c r="H27" s="713">
        <v>20.399999999999999</v>
      </c>
      <c r="I27" s="714" t="s">
        <v>329</v>
      </c>
      <c r="J27" s="715" t="s">
        <v>1</v>
      </c>
    </row>
    <row r="28" spans="1:10" ht="14.45" customHeight="1" x14ac:dyDescent="0.2">
      <c r="A28" s="711" t="s">
        <v>329</v>
      </c>
      <c r="B28" s="712" t="s">
        <v>329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1</v>
      </c>
    </row>
    <row r="29" spans="1:10" ht="14.45" customHeight="1" x14ac:dyDescent="0.2">
      <c r="A29" s="711" t="s">
        <v>603</v>
      </c>
      <c r="B29" s="712" t="s">
        <v>604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1</v>
      </c>
    </row>
    <row r="30" spans="1:10" ht="14.45" customHeight="1" x14ac:dyDescent="0.2">
      <c r="A30" s="711" t="s">
        <v>603</v>
      </c>
      <c r="B30" s="712" t="s">
        <v>2643</v>
      </c>
      <c r="C30" s="713">
        <v>2.7547100000000002</v>
      </c>
      <c r="D30" s="713">
        <v>3.6266599999999998</v>
      </c>
      <c r="E30" s="713"/>
      <c r="F30" s="713">
        <v>3.8448199999999999</v>
      </c>
      <c r="G30" s="713">
        <v>0</v>
      </c>
      <c r="H30" s="713">
        <v>3.8448199999999999</v>
      </c>
      <c r="I30" s="714" t="s">
        <v>329</v>
      </c>
      <c r="J30" s="715" t="s">
        <v>1</v>
      </c>
    </row>
    <row r="31" spans="1:10" ht="14.45" customHeight="1" x14ac:dyDescent="0.2">
      <c r="A31" s="711" t="s">
        <v>603</v>
      </c>
      <c r="B31" s="712" t="s">
        <v>2646</v>
      </c>
      <c r="C31" s="713">
        <v>49.260730000000009</v>
      </c>
      <c r="D31" s="713">
        <v>63.849429999999998</v>
      </c>
      <c r="E31" s="713"/>
      <c r="F31" s="713">
        <v>53.472499999999997</v>
      </c>
      <c r="G31" s="713">
        <v>0</v>
      </c>
      <c r="H31" s="713">
        <v>53.472499999999997</v>
      </c>
      <c r="I31" s="714" t="s">
        <v>329</v>
      </c>
      <c r="J31" s="715" t="s">
        <v>1</v>
      </c>
    </row>
    <row r="32" spans="1:10" ht="14.45" customHeight="1" x14ac:dyDescent="0.2">
      <c r="A32" s="711" t="s">
        <v>603</v>
      </c>
      <c r="B32" s="712" t="s">
        <v>2647</v>
      </c>
      <c r="C32" s="713">
        <v>140.88475000000003</v>
      </c>
      <c r="D32" s="713">
        <v>114.43675</v>
      </c>
      <c r="E32" s="713"/>
      <c r="F32" s="713">
        <v>130.05741999999998</v>
      </c>
      <c r="G32" s="713">
        <v>0</v>
      </c>
      <c r="H32" s="713">
        <v>130.05741999999998</v>
      </c>
      <c r="I32" s="714" t="s">
        <v>329</v>
      </c>
      <c r="J32" s="715" t="s">
        <v>1</v>
      </c>
    </row>
    <row r="33" spans="1:10" ht="14.45" customHeight="1" x14ac:dyDescent="0.2">
      <c r="A33" s="711" t="s">
        <v>603</v>
      </c>
      <c r="B33" s="712" t="s">
        <v>2649</v>
      </c>
      <c r="C33" s="713">
        <v>6.9390000000000001</v>
      </c>
      <c r="D33" s="713">
        <v>6.3879999999999999</v>
      </c>
      <c r="E33" s="713"/>
      <c r="F33" s="713">
        <v>7.8890000000000002</v>
      </c>
      <c r="G33" s="713">
        <v>0</v>
      </c>
      <c r="H33" s="713">
        <v>7.8890000000000002</v>
      </c>
      <c r="I33" s="714" t="s">
        <v>329</v>
      </c>
      <c r="J33" s="715" t="s">
        <v>1</v>
      </c>
    </row>
    <row r="34" spans="1:10" ht="14.45" customHeight="1" x14ac:dyDescent="0.2">
      <c r="A34" s="711" t="s">
        <v>603</v>
      </c>
      <c r="B34" s="712" t="s">
        <v>2651</v>
      </c>
      <c r="C34" s="713">
        <v>3.31975</v>
      </c>
      <c r="D34" s="713">
        <v>2.8450000000000002</v>
      </c>
      <c r="E34" s="713"/>
      <c r="F34" s="713">
        <v>2.044</v>
      </c>
      <c r="G34" s="713">
        <v>0</v>
      </c>
      <c r="H34" s="713">
        <v>2.044</v>
      </c>
      <c r="I34" s="714" t="s">
        <v>329</v>
      </c>
      <c r="J34" s="715" t="s">
        <v>605</v>
      </c>
    </row>
    <row r="35" spans="1:10" ht="14.45" customHeight="1" x14ac:dyDescent="0.2">
      <c r="A35" s="711" t="s">
        <v>603</v>
      </c>
      <c r="B35" s="712" t="s">
        <v>2652</v>
      </c>
      <c r="C35" s="713">
        <v>12.672000000000001</v>
      </c>
      <c r="D35" s="713">
        <v>14.49</v>
      </c>
      <c r="E35" s="713"/>
      <c r="F35" s="713">
        <v>61.441000000000003</v>
      </c>
      <c r="G35" s="713">
        <v>0</v>
      </c>
      <c r="H35" s="713">
        <v>61.441000000000003</v>
      </c>
      <c r="I35" s="714" t="s">
        <v>329</v>
      </c>
      <c r="J35" s="715" t="s">
        <v>602</v>
      </c>
    </row>
    <row r="36" spans="1:10" ht="14.45" customHeight="1" x14ac:dyDescent="0.2">
      <c r="A36" s="711" t="s">
        <v>603</v>
      </c>
      <c r="B36" s="712" t="s">
        <v>2653</v>
      </c>
      <c r="C36" s="713">
        <v>0</v>
      </c>
      <c r="D36" s="713">
        <v>0</v>
      </c>
      <c r="E36" s="713"/>
      <c r="F36" s="713">
        <v>2.8984299999999998</v>
      </c>
      <c r="G36" s="713">
        <v>0</v>
      </c>
      <c r="H36" s="713">
        <v>2.8984299999999998</v>
      </c>
      <c r="I36" s="714" t="s">
        <v>329</v>
      </c>
      <c r="J36" s="715" t="s">
        <v>0</v>
      </c>
    </row>
    <row r="37" spans="1:10" ht="14.45" customHeight="1" x14ac:dyDescent="0.2">
      <c r="A37" s="711" t="s">
        <v>603</v>
      </c>
      <c r="B37" s="712" t="s">
        <v>2654</v>
      </c>
      <c r="C37" s="713">
        <v>11.093459999999999</v>
      </c>
      <c r="D37" s="713">
        <v>0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603</v>
      </c>
      <c r="B38" s="712" t="s">
        <v>606</v>
      </c>
      <c r="C38" s="713">
        <v>226.92440000000002</v>
      </c>
      <c r="D38" s="713">
        <v>205.63584000000003</v>
      </c>
      <c r="E38" s="713"/>
      <c r="F38" s="713">
        <v>261.64717000000002</v>
      </c>
      <c r="G38" s="713">
        <v>0</v>
      </c>
      <c r="H38" s="713">
        <v>261.64717000000002</v>
      </c>
      <c r="I38" s="714" t="s">
        <v>329</v>
      </c>
      <c r="J38" s="715" t="s">
        <v>1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1</v>
      </c>
    </row>
    <row r="40" spans="1:10" ht="14.45" customHeight="1" x14ac:dyDescent="0.2">
      <c r="A40" s="711" t="s">
        <v>2657</v>
      </c>
      <c r="B40" s="712" t="s">
        <v>2658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1</v>
      </c>
    </row>
    <row r="41" spans="1:10" ht="14.45" customHeight="1" x14ac:dyDescent="0.2">
      <c r="A41" s="711" t="s">
        <v>2657</v>
      </c>
      <c r="B41" s="712" t="s">
        <v>2647</v>
      </c>
      <c r="C41" s="713">
        <v>133.59979999999999</v>
      </c>
      <c r="D41" s="713">
        <v>395.82952</v>
      </c>
      <c r="E41" s="713"/>
      <c r="F41" s="713">
        <v>871.52606000000003</v>
      </c>
      <c r="G41" s="713">
        <v>0</v>
      </c>
      <c r="H41" s="713">
        <v>871.52606000000003</v>
      </c>
      <c r="I41" s="714" t="s">
        <v>329</v>
      </c>
      <c r="J41" s="715" t="s">
        <v>605</v>
      </c>
    </row>
    <row r="42" spans="1:10" ht="14.45" customHeight="1" x14ac:dyDescent="0.2">
      <c r="A42" s="711" t="s">
        <v>2657</v>
      </c>
      <c r="B42" s="712" t="s">
        <v>2649</v>
      </c>
      <c r="C42" s="713">
        <v>0</v>
      </c>
      <c r="D42" s="713">
        <v>4.9585799999999995</v>
      </c>
      <c r="E42" s="713"/>
      <c r="F42" s="713">
        <v>7.2157099999999987</v>
      </c>
      <c r="G42" s="713">
        <v>0</v>
      </c>
      <c r="H42" s="713">
        <v>7.2157099999999987</v>
      </c>
      <c r="I42" s="714" t="s">
        <v>329</v>
      </c>
      <c r="J42" s="715" t="s">
        <v>602</v>
      </c>
    </row>
    <row r="43" spans="1:10" ht="14.45" customHeight="1" x14ac:dyDescent="0.2">
      <c r="A43" s="711" t="s">
        <v>2657</v>
      </c>
      <c r="B43" s="712" t="s">
        <v>2659</v>
      </c>
      <c r="C43" s="713">
        <v>133.59979999999999</v>
      </c>
      <c r="D43" s="713">
        <v>400.78809999999999</v>
      </c>
      <c r="E43" s="713"/>
      <c r="F43" s="713">
        <v>878.74176999999997</v>
      </c>
      <c r="G43" s="713">
        <v>0</v>
      </c>
      <c r="H43" s="713">
        <v>878.74176999999997</v>
      </c>
      <c r="I43" s="714" t="s">
        <v>329</v>
      </c>
      <c r="J43" s="715" t="s">
        <v>589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591</v>
      </c>
    </row>
    <row r="45" spans="1:10" ht="14.45" customHeight="1" x14ac:dyDescent="0.2">
      <c r="A45" s="711" t="s">
        <v>607</v>
      </c>
      <c r="B45" s="712" t="s">
        <v>608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73</v>
      </c>
    </row>
    <row r="46" spans="1:10" ht="14.45" customHeight="1" x14ac:dyDescent="0.2">
      <c r="A46" s="711" t="s">
        <v>607</v>
      </c>
      <c r="B46" s="712" t="s">
        <v>2646</v>
      </c>
      <c r="C46" s="713">
        <v>4.0165599999999992</v>
      </c>
      <c r="D46" s="713">
        <v>4.9191100000000008</v>
      </c>
      <c r="E46" s="713"/>
      <c r="F46" s="713">
        <v>4.6858399999999998</v>
      </c>
      <c r="G46" s="713">
        <v>0</v>
      </c>
      <c r="H46" s="713">
        <v>4.6858399999999998</v>
      </c>
      <c r="I46" s="714" t="s">
        <v>329</v>
      </c>
      <c r="J46" s="715" t="s">
        <v>0</v>
      </c>
    </row>
    <row r="47" spans="1:10" ht="14.45" customHeight="1" x14ac:dyDescent="0.2">
      <c r="A47" s="711" t="s">
        <v>607</v>
      </c>
      <c r="B47" s="712" t="s">
        <v>2647</v>
      </c>
      <c r="C47" s="713">
        <v>4.0497100000000001</v>
      </c>
      <c r="D47" s="713">
        <v>3.7419000000000002</v>
      </c>
      <c r="E47" s="713"/>
      <c r="F47" s="713">
        <v>2.7326400000000004</v>
      </c>
      <c r="G47" s="713">
        <v>0</v>
      </c>
      <c r="H47" s="713">
        <v>2.7326400000000004</v>
      </c>
      <c r="I47" s="714" t="s">
        <v>329</v>
      </c>
      <c r="J47" s="715" t="s">
        <v>1</v>
      </c>
    </row>
    <row r="48" spans="1:10" ht="14.45" customHeight="1" x14ac:dyDescent="0.2">
      <c r="A48" s="711" t="s">
        <v>607</v>
      </c>
      <c r="B48" s="712" t="s">
        <v>2651</v>
      </c>
      <c r="C48" s="713">
        <v>0</v>
      </c>
      <c r="D48" s="713">
        <v>0.18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607</v>
      </c>
      <c r="B49" s="712" t="s">
        <v>2652</v>
      </c>
      <c r="C49" s="713">
        <v>0.53008</v>
      </c>
      <c r="D49" s="713">
        <v>0.52305999999999997</v>
      </c>
      <c r="E49" s="713"/>
      <c r="F49" s="713">
        <v>2.2253499999999997</v>
      </c>
      <c r="G49" s="713">
        <v>0</v>
      </c>
      <c r="H49" s="713">
        <v>2.2253499999999997</v>
      </c>
      <c r="I49" s="714" t="s">
        <v>329</v>
      </c>
      <c r="J49" s="715" t="s">
        <v>1</v>
      </c>
    </row>
    <row r="50" spans="1:10" ht="14.45" customHeight="1" x14ac:dyDescent="0.2">
      <c r="A50" s="711" t="s">
        <v>607</v>
      </c>
      <c r="B50" s="712" t="s">
        <v>609</v>
      </c>
      <c r="C50" s="713">
        <v>8.5963499999999993</v>
      </c>
      <c r="D50" s="713">
        <v>9.3640699999999999</v>
      </c>
      <c r="E50" s="713"/>
      <c r="F50" s="713">
        <v>9.6438300000000012</v>
      </c>
      <c r="G50" s="713">
        <v>0</v>
      </c>
      <c r="H50" s="713">
        <v>9.6438300000000012</v>
      </c>
      <c r="I50" s="714" t="s">
        <v>329</v>
      </c>
      <c r="J50" s="715" t="s">
        <v>605</v>
      </c>
    </row>
    <row r="51" spans="1:10" ht="14.45" customHeight="1" x14ac:dyDescent="0.2">
      <c r="A51" s="711" t="s">
        <v>329</v>
      </c>
      <c r="B51" s="712" t="s">
        <v>329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602</v>
      </c>
    </row>
    <row r="52" spans="1:10" ht="14.45" customHeight="1" x14ac:dyDescent="0.2">
      <c r="A52" s="711" t="s">
        <v>610</v>
      </c>
      <c r="B52" s="712" t="s">
        <v>611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589</v>
      </c>
    </row>
    <row r="53" spans="1:10" ht="14.45" customHeight="1" x14ac:dyDescent="0.2">
      <c r="A53" s="711" t="s">
        <v>610</v>
      </c>
      <c r="B53" s="712" t="s">
        <v>2643</v>
      </c>
      <c r="C53" s="713">
        <v>158.93505000000002</v>
      </c>
      <c r="D53" s="713">
        <v>180.64760000000001</v>
      </c>
      <c r="E53" s="713"/>
      <c r="F53" s="713">
        <v>112.34488999999999</v>
      </c>
      <c r="G53" s="713">
        <v>0</v>
      </c>
      <c r="H53" s="713">
        <v>112.34488999999999</v>
      </c>
      <c r="I53" s="714" t="s">
        <v>329</v>
      </c>
      <c r="J53" s="715" t="s">
        <v>591</v>
      </c>
    </row>
    <row r="54" spans="1:10" ht="14.45" customHeight="1" x14ac:dyDescent="0.2">
      <c r="A54" s="711" t="s">
        <v>610</v>
      </c>
      <c r="B54" s="712" t="s">
        <v>2645</v>
      </c>
      <c r="C54" s="713">
        <v>0.16359000000000001</v>
      </c>
      <c r="D54" s="713">
        <v>0.12268999999999999</v>
      </c>
      <c r="E54" s="713"/>
      <c r="F54" s="713">
        <v>0.24539</v>
      </c>
      <c r="G54" s="713">
        <v>0</v>
      </c>
      <c r="H54" s="713">
        <v>0.24539</v>
      </c>
      <c r="I54" s="714" t="s">
        <v>329</v>
      </c>
      <c r="J54" s="715" t="s">
        <v>73</v>
      </c>
    </row>
    <row r="55" spans="1:10" ht="14.45" customHeight="1" x14ac:dyDescent="0.2">
      <c r="A55" s="711" t="s">
        <v>610</v>
      </c>
      <c r="B55" s="712" t="s">
        <v>2646</v>
      </c>
      <c r="C55" s="713">
        <v>84.681010000000029</v>
      </c>
      <c r="D55" s="713">
        <v>65.359929999999991</v>
      </c>
      <c r="E55" s="713"/>
      <c r="F55" s="713">
        <v>116.45185000000001</v>
      </c>
      <c r="G55" s="713">
        <v>0</v>
      </c>
      <c r="H55" s="713">
        <v>116.45185000000001</v>
      </c>
      <c r="I55" s="714" t="s">
        <v>329</v>
      </c>
      <c r="J55" s="715" t="s">
        <v>0</v>
      </c>
    </row>
    <row r="56" spans="1:10" ht="14.45" customHeight="1" x14ac:dyDescent="0.2">
      <c r="A56" s="711" t="s">
        <v>610</v>
      </c>
      <c r="B56" s="712" t="s">
        <v>2647</v>
      </c>
      <c r="C56" s="713">
        <v>563.2670599999999</v>
      </c>
      <c r="D56" s="713">
        <v>412.47742999999997</v>
      </c>
      <c r="E56" s="713"/>
      <c r="F56" s="713">
        <v>566.4194</v>
      </c>
      <c r="G56" s="713">
        <v>0</v>
      </c>
      <c r="H56" s="713">
        <v>566.4194</v>
      </c>
      <c r="I56" s="714" t="s">
        <v>329</v>
      </c>
      <c r="J56" s="715" t="s">
        <v>1</v>
      </c>
    </row>
    <row r="57" spans="1:10" ht="14.45" customHeight="1" x14ac:dyDescent="0.2">
      <c r="A57" s="711" t="s">
        <v>610</v>
      </c>
      <c r="B57" s="712" t="s">
        <v>2648</v>
      </c>
      <c r="C57" s="713">
        <v>2.2144599999999999</v>
      </c>
      <c r="D57" s="713">
        <v>0</v>
      </c>
      <c r="E57" s="713"/>
      <c r="F57" s="713">
        <v>1.47621</v>
      </c>
      <c r="G57" s="713">
        <v>0</v>
      </c>
      <c r="H57" s="713">
        <v>1.47621</v>
      </c>
      <c r="I57" s="714" t="s">
        <v>329</v>
      </c>
      <c r="J57" s="715" t="s">
        <v>1</v>
      </c>
    </row>
    <row r="58" spans="1:10" ht="14.45" customHeight="1" x14ac:dyDescent="0.2">
      <c r="A58" s="711" t="s">
        <v>610</v>
      </c>
      <c r="B58" s="712" t="s">
        <v>2649</v>
      </c>
      <c r="C58" s="713">
        <v>35.699249999999999</v>
      </c>
      <c r="D58" s="713">
        <v>21.953279999999999</v>
      </c>
      <c r="E58" s="713"/>
      <c r="F58" s="713">
        <v>18.966000000000001</v>
      </c>
      <c r="G58" s="713">
        <v>0</v>
      </c>
      <c r="H58" s="713">
        <v>18.966000000000001</v>
      </c>
      <c r="I58" s="714" t="s">
        <v>329</v>
      </c>
      <c r="J58" s="715" t="s">
        <v>1</v>
      </c>
    </row>
    <row r="59" spans="1:10" ht="14.45" customHeight="1" x14ac:dyDescent="0.2">
      <c r="A59" s="711" t="s">
        <v>610</v>
      </c>
      <c r="B59" s="712" t="s">
        <v>2651</v>
      </c>
      <c r="C59" s="713">
        <v>7.367</v>
      </c>
      <c r="D59" s="713">
        <v>5.234</v>
      </c>
      <c r="E59" s="713"/>
      <c r="F59" s="713">
        <v>7.9279999999999999</v>
      </c>
      <c r="G59" s="713">
        <v>0</v>
      </c>
      <c r="H59" s="713">
        <v>7.9279999999999999</v>
      </c>
      <c r="I59" s="714" t="s">
        <v>329</v>
      </c>
      <c r="J59" s="715" t="s">
        <v>605</v>
      </c>
    </row>
    <row r="60" spans="1:10" ht="14.45" customHeight="1" x14ac:dyDescent="0.2">
      <c r="A60" s="711" t="s">
        <v>610</v>
      </c>
      <c r="B60" s="712" t="s">
        <v>2652</v>
      </c>
      <c r="C60" s="713">
        <v>32.134700000000002</v>
      </c>
      <c r="D60" s="713">
        <v>27.946920000000002</v>
      </c>
      <c r="E60" s="713"/>
      <c r="F60" s="713">
        <v>163.477</v>
      </c>
      <c r="G60" s="713">
        <v>0</v>
      </c>
      <c r="H60" s="713">
        <v>163.477</v>
      </c>
      <c r="I60" s="714" t="s">
        <v>329</v>
      </c>
      <c r="J60" s="715" t="s">
        <v>602</v>
      </c>
    </row>
    <row r="61" spans="1:10" ht="14.45" customHeight="1" x14ac:dyDescent="0.2">
      <c r="A61" s="711" t="s">
        <v>610</v>
      </c>
      <c r="B61" s="712" t="s">
        <v>2653</v>
      </c>
      <c r="C61" s="713">
        <v>95.063760000000016</v>
      </c>
      <c r="D61" s="713">
        <v>29.890999999999998</v>
      </c>
      <c r="E61" s="713"/>
      <c r="F61" s="713">
        <v>71.068169999999995</v>
      </c>
      <c r="G61" s="713">
        <v>0</v>
      </c>
      <c r="H61" s="713">
        <v>71.068169999999995</v>
      </c>
      <c r="I61" s="714" t="s">
        <v>329</v>
      </c>
      <c r="J61" s="715" t="s">
        <v>589</v>
      </c>
    </row>
    <row r="62" spans="1:10" ht="14.45" customHeight="1" x14ac:dyDescent="0.2">
      <c r="A62" s="711" t="s">
        <v>610</v>
      </c>
      <c r="B62" s="712" t="s">
        <v>2654</v>
      </c>
      <c r="C62" s="713">
        <v>67.854759999999999</v>
      </c>
      <c r="D62" s="713">
        <v>76.21247000000001</v>
      </c>
      <c r="E62" s="713"/>
      <c r="F62" s="713">
        <v>83.122319999999988</v>
      </c>
      <c r="G62" s="713">
        <v>0</v>
      </c>
      <c r="H62" s="713">
        <v>83.122319999999988</v>
      </c>
      <c r="I62" s="714" t="s">
        <v>329</v>
      </c>
      <c r="J62" s="715" t="s">
        <v>591</v>
      </c>
    </row>
    <row r="63" spans="1:10" ht="14.45" customHeight="1" x14ac:dyDescent="0.2">
      <c r="A63" s="711" t="s">
        <v>610</v>
      </c>
      <c r="B63" s="712" t="s">
        <v>612</v>
      </c>
      <c r="C63" s="713">
        <v>1047.3806399999999</v>
      </c>
      <c r="D63" s="713">
        <v>819.8453199999999</v>
      </c>
      <c r="E63" s="713"/>
      <c r="F63" s="713">
        <v>1141.4992299999999</v>
      </c>
      <c r="G63" s="713">
        <v>0</v>
      </c>
      <c r="H63" s="713">
        <v>1141.4992299999999</v>
      </c>
      <c r="I63" s="714" t="s">
        <v>329</v>
      </c>
      <c r="J63" s="715" t="s">
        <v>73</v>
      </c>
    </row>
    <row r="64" spans="1:10" ht="14.45" customHeight="1" x14ac:dyDescent="0.2">
      <c r="A64" s="711" t="s">
        <v>329</v>
      </c>
      <c r="B64" s="712" t="s">
        <v>329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0</v>
      </c>
    </row>
    <row r="65" spans="1:10" ht="14.45" customHeight="1" x14ac:dyDescent="0.2">
      <c r="A65" s="711" t="s">
        <v>613</v>
      </c>
      <c r="B65" s="712" t="s">
        <v>614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1</v>
      </c>
    </row>
    <row r="66" spans="1:10" ht="14.45" customHeight="1" x14ac:dyDescent="0.2">
      <c r="A66" s="711" t="s">
        <v>613</v>
      </c>
      <c r="B66" s="712" t="s">
        <v>2641</v>
      </c>
      <c r="C66" s="713">
        <v>1026.1482599999999</v>
      </c>
      <c r="D66" s="713">
        <v>643.55733000000009</v>
      </c>
      <c r="E66" s="713"/>
      <c r="F66" s="713">
        <v>276.90732000000003</v>
      </c>
      <c r="G66" s="713">
        <v>0</v>
      </c>
      <c r="H66" s="713">
        <v>276.90732000000003</v>
      </c>
      <c r="I66" s="714" t="s">
        <v>329</v>
      </c>
      <c r="J66" s="715" t="s">
        <v>1</v>
      </c>
    </row>
    <row r="67" spans="1:10" ht="14.45" customHeight="1" x14ac:dyDescent="0.2">
      <c r="A67" s="711" t="s">
        <v>613</v>
      </c>
      <c r="B67" s="712" t="s">
        <v>2642</v>
      </c>
      <c r="C67" s="713">
        <v>126.94453999999999</v>
      </c>
      <c r="D67" s="713">
        <v>217.54811999999998</v>
      </c>
      <c r="E67" s="713"/>
      <c r="F67" s="713">
        <v>86.691079999999985</v>
      </c>
      <c r="G67" s="713">
        <v>0</v>
      </c>
      <c r="H67" s="713">
        <v>86.691079999999985</v>
      </c>
      <c r="I67" s="714" t="s">
        <v>329</v>
      </c>
      <c r="J67" s="715" t="s">
        <v>1</v>
      </c>
    </row>
    <row r="68" spans="1:10" ht="14.45" customHeight="1" x14ac:dyDescent="0.2">
      <c r="A68" s="711" t="s">
        <v>613</v>
      </c>
      <c r="B68" s="712" t="s">
        <v>2643</v>
      </c>
      <c r="C68" s="713">
        <v>59.725250000000003</v>
      </c>
      <c r="D68" s="713">
        <v>48.188199999999995</v>
      </c>
      <c r="E68" s="713"/>
      <c r="F68" s="713">
        <v>48.122860000000003</v>
      </c>
      <c r="G68" s="713">
        <v>0</v>
      </c>
      <c r="H68" s="713">
        <v>48.122860000000003</v>
      </c>
      <c r="I68" s="714" t="s">
        <v>329</v>
      </c>
      <c r="J68" s="715" t="s">
        <v>1</v>
      </c>
    </row>
    <row r="69" spans="1:10" ht="14.45" customHeight="1" x14ac:dyDescent="0.2">
      <c r="A69" s="711" t="s">
        <v>613</v>
      </c>
      <c r="B69" s="712" t="s">
        <v>2645</v>
      </c>
      <c r="C69" s="713">
        <v>0</v>
      </c>
      <c r="D69" s="713">
        <v>0</v>
      </c>
      <c r="E69" s="713"/>
      <c r="F69" s="713">
        <v>0.15487999999999999</v>
      </c>
      <c r="G69" s="713">
        <v>0</v>
      </c>
      <c r="H69" s="713">
        <v>0.15487999999999999</v>
      </c>
      <c r="I69" s="714" t="s">
        <v>329</v>
      </c>
      <c r="J69" s="715" t="s">
        <v>1</v>
      </c>
    </row>
    <row r="70" spans="1:10" ht="14.45" customHeight="1" x14ac:dyDescent="0.2">
      <c r="A70" s="711" t="s">
        <v>613</v>
      </c>
      <c r="B70" s="712" t="s">
        <v>2646</v>
      </c>
      <c r="C70" s="713">
        <v>172.88291000000001</v>
      </c>
      <c r="D70" s="713">
        <v>165.65560000000002</v>
      </c>
      <c r="E70" s="713"/>
      <c r="F70" s="713">
        <v>159.58521999999999</v>
      </c>
      <c r="G70" s="713">
        <v>0</v>
      </c>
      <c r="H70" s="713">
        <v>159.58521999999999</v>
      </c>
      <c r="I70" s="714" t="s">
        <v>329</v>
      </c>
      <c r="J70" s="715" t="s">
        <v>1</v>
      </c>
    </row>
    <row r="71" spans="1:10" ht="14.45" customHeight="1" x14ac:dyDescent="0.2">
      <c r="A71" s="711" t="s">
        <v>613</v>
      </c>
      <c r="B71" s="712" t="s">
        <v>2647</v>
      </c>
      <c r="C71" s="713">
        <v>6208.7610500000028</v>
      </c>
      <c r="D71" s="713">
        <v>5618.2383799999961</v>
      </c>
      <c r="E71" s="713"/>
      <c r="F71" s="713">
        <v>5104.7595400000018</v>
      </c>
      <c r="G71" s="713">
        <v>0</v>
      </c>
      <c r="H71" s="713">
        <v>5104.7595400000018</v>
      </c>
      <c r="I71" s="714" t="s">
        <v>329</v>
      </c>
      <c r="J71" s="715" t="s">
        <v>1</v>
      </c>
    </row>
    <row r="72" spans="1:10" ht="14.45" customHeight="1" x14ac:dyDescent="0.2">
      <c r="A72" s="711" t="s">
        <v>613</v>
      </c>
      <c r="B72" s="712" t="s">
        <v>2649</v>
      </c>
      <c r="C72" s="713">
        <v>441.45683999999994</v>
      </c>
      <c r="D72" s="713">
        <v>530.69105000000002</v>
      </c>
      <c r="E72" s="713"/>
      <c r="F72" s="713">
        <v>386.90895999999998</v>
      </c>
      <c r="G72" s="713">
        <v>0</v>
      </c>
      <c r="H72" s="713">
        <v>386.90895999999998</v>
      </c>
      <c r="I72" s="714" t="s">
        <v>329</v>
      </c>
      <c r="J72" s="715" t="s">
        <v>605</v>
      </c>
    </row>
    <row r="73" spans="1:10" ht="14.45" customHeight="1" x14ac:dyDescent="0.2">
      <c r="A73" s="711" t="s">
        <v>613</v>
      </c>
      <c r="B73" s="712" t="s">
        <v>2650</v>
      </c>
      <c r="C73" s="713">
        <v>527.22337000000005</v>
      </c>
      <c r="D73" s="713">
        <v>558.14715000000012</v>
      </c>
      <c r="E73" s="713"/>
      <c r="F73" s="713">
        <v>493.16265999999985</v>
      </c>
      <c r="G73" s="713">
        <v>0</v>
      </c>
      <c r="H73" s="713">
        <v>493.16265999999985</v>
      </c>
      <c r="I73" s="714" t="s">
        <v>329</v>
      </c>
      <c r="J73" s="715" t="s">
        <v>602</v>
      </c>
    </row>
    <row r="74" spans="1:10" ht="14.45" customHeight="1" x14ac:dyDescent="0.2">
      <c r="A74" s="711" t="s">
        <v>613</v>
      </c>
      <c r="B74" s="712" t="s">
        <v>2651</v>
      </c>
      <c r="C74" s="713">
        <v>4.0205299999999999</v>
      </c>
      <c r="D74" s="713">
        <v>12.018599999999999</v>
      </c>
      <c r="E74" s="713"/>
      <c r="F74" s="713">
        <v>4.4820000000000002</v>
      </c>
      <c r="G74" s="713">
        <v>0</v>
      </c>
      <c r="H74" s="713">
        <v>4.4820000000000002</v>
      </c>
      <c r="I74" s="714" t="s">
        <v>329</v>
      </c>
      <c r="J74" s="715" t="s">
        <v>589</v>
      </c>
    </row>
    <row r="75" spans="1:10" ht="14.45" customHeight="1" x14ac:dyDescent="0.2">
      <c r="A75" s="711" t="s">
        <v>613</v>
      </c>
      <c r="B75" s="712" t="s">
        <v>2652</v>
      </c>
      <c r="C75" s="713">
        <v>29.215699999999998</v>
      </c>
      <c r="D75" s="713">
        <v>36.117699999999999</v>
      </c>
      <c r="E75" s="713"/>
      <c r="F75" s="713">
        <v>49.980599999999995</v>
      </c>
      <c r="G75" s="713">
        <v>0</v>
      </c>
      <c r="H75" s="713">
        <v>49.980599999999995</v>
      </c>
      <c r="I75" s="714" t="s">
        <v>329</v>
      </c>
      <c r="J75" s="715" t="s">
        <v>591</v>
      </c>
    </row>
    <row r="76" spans="1:10" ht="14.45" customHeight="1" x14ac:dyDescent="0.2">
      <c r="A76" s="711" t="s">
        <v>613</v>
      </c>
      <c r="B76" s="712" t="s">
        <v>2653</v>
      </c>
      <c r="C76" s="713">
        <v>1388.1259299999997</v>
      </c>
      <c r="D76" s="713">
        <v>576.53790000000004</v>
      </c>
      <c r="E76" s="713"/>
      <c r="F76" s="713">
        <v>435.91781000000003</v>
      </c>
      <c r="G76" s="713">
        <v>0</v>
      </c>
      <c r="H76" s="713">
        <v>435.91781000000003</v>
      </c>
      <c r="I76" s="714" t="s">
        <v>329</v>
      </c>
      <c r="J76" s="715" t="s">
        <v>73</v>
      </c>
    </row>
    <row r="77" spans="1:10" ht="14.45" customHeight="1" x14ac:dyDescent="0.2">
      <c r="A77" s="711" t="s">
        <v>613</v>
      </c>
      <c r="B77" s="712" t="s">
        <v>2654</v>
      </c>
      <c r="C77" s="713">
        <v>143.77938</v>
      </c>
      <c r="D77" s="713">
        <v>138.17617999999999</v>
      </c>
      <c r="E77" s="713"/>
      <c r="F77" s="713">
        <v>107.54704000000001</v>
      </c>
      <c r="G77" s="713">
        <v>0</v>
      </c>
      <c r="H77" s="713">
        <v>107.54704000000001</v>
      </c>
      <c r="I77" s="714" t="s">
        <v>329</v>
      </c>
      <c r="J77" s="715" t="s">
        <v>0</v>
      </c>
    </row>
    <row r="78" spans="1:10" ht="14.45" customHeight="1" x14ac:dyDescent="0.2">
      <c r="A78" s="711" t="s">
        <v>613</v>
      </c>
      <c r="B78" s="712" t="s">
        <v>2655</v>
      </c>
      <c r="C78" s="713">
        <v>12.251250000000001</v>
      </c>
      <c r="D78" s="713">
        <v>52.954639999999998</v>
      </c>
      <c r="E78" s="713"/>
      <c r="F78" s="713">
        <v>20.207069999999998</v>
      </c>
      <c r="G78" s="713">
        <v>0</v>
      </c>
      <c r="H78" s="713">
        <v>20.207069999999998</v>
      </c>
      <c r="I78" s="714" t="s">
        <v>329</v>
      </c>
      <c r="J78" s="715" t="s">
        <v>1</v>
      </c>
    </row>
    <row r="79" spans="1:10" ht="14.45" customHeight="1" x14ac:dyDescent="0.2">
      <c r="A79" s="711" t="s">
        <v>613</v>
      </c>
      <c r="B79" s="712" t="s">
        <v>615</v>
      </c>
      <c r="C79" s="713">
        <v>10140.535010000003</v>
      </c>
      <c r="D79" s="713">
        <v>8597.8308499999966</v>
      </c>
      <c r="E79" s="713"/>
      <c r="F79" s="713">
        <v>7174.4270400000023</v>
      </c>
      <c r="G79" s="713">
        <v>0</v>
      </c>
      <c r="H79" s="713">
        <v>7174.4270400000023</v>
      </c>
      <c r="I79" s="714" t="s">
        <v>329</v>
      </c>
      <c r="J79" s="715" t="s">
        <v>1</v>
      </c>
    </row>
    <row r="80" spans="1:10" ht="14.45" customHeight="1" x14ac:dyDescent="0.2">
      <c r="A80" s="711" t="s">
        <v>329</v>
      </c>
      <c r="B80" s="712" t="s">
        <v>329</v>
      </c>
      <c r="C80" s="713" t="s">
        <v>329</v>
      </c>
      <c r="D80" s="713" t="s">
        <v>329</v>
      </c>
      <c r="E80" s="713"/>
      <c r="F80" s="713" t="s">
        <v>329</v>
      </c>
      <c r="G80" s="713" t="s">
        <v>329</v>
      </c>
      <c r="H80" s="713" t="s">
        <v>329</v>
      </c>
      <c r="I80" s="714" t="s">
        <v>329</v>
      </c>
      <c r="J80" s="715" t="s">
        <v>1</v>
      </c>
    </row>
    <row r="81" spans="1:10" ht="14.45" customHeight="1" x14ac:dyDescent="0.2">
      <c r="A81" s="711" t="s">
        <v>619</v>
      </c>
      <c r="B81" s="712" t="s">
        <v>620</v>
      </c>
      <c r="C81" s="713" t="s">
        <v>329</v>
      </c>
      <c r="D81" s="713" t="s">
        <v>329</v>
      </c>
      <c r="E81" s="713"/>
      <c r="F81" s="713" t="s">
        <v>329</v>
      </c>
      <c r="G81" s="713" t="s">
        <v>329</v>
      </c>
      <c r="H81" s="713" t="s">
        <v>329</v>
      </c>
      <c r="I81" s="714" t="s">
        <v>329</v>
      </c>
      <c r="J81" s="715" t="s">
        <v>1</v>
      </c>
    </row>
    <row r="82" spans="1:10" ht="14.45" customHeight="1" x14ac:dyDescent="0.2">
      <c r="A82" s="711" t="s">
        <v>619</v>
      </c>
      <c r="B82" s="712" t="s">
        <v>2646</v>
      </c>
      <c r="C82" s="713">
        <v>18.253010000000003</v>
      </c>
      <c r="D82" s="713">
        <v>79.601089999999999</v>
      </c>
      <c r="E82" s="713"/>
      <c r="F82" s="713">
        <v>59.660400000000003</v>
      </c>
      <c r="G82" s="713">
        <v>0</v>
      </c>
      <c r="H82" s="713">
        <v>59.660400000000003</v>
      </c>
      <c r="I82" s="714" t="s">
        <v>329</v>
      </c>
      <c r="J82" s="715" t="s">
        <v>1</v>
      </c>
    </row>
    <row r="83" spans="1:10" ht="14.45" customHeight="1" x14ac:dyDescent="0.2">
      <c r="A83" s="711" t="s">
        <v>619</v>
      </c>
      <c r="B83" s="712" t="s">
        <v>2647</v>
      </c>
      <c r="C83" s="713">
        <v>4.2350000000000003</v>
      </c>
      <c r="D83" s="713">
        <v>8.8620400000000004</v>
      </c>
      <c r="E83" s="713"/>
      <c r="F83" s="713">
        <v>12.477759999999998</v>
      </c>
      <c r="G83" s="713">
        <v>0</v>
      </c>
      <c r="H83" s="713">
        <v>12.477759999999998</v>
      </c>
      <c r="I83" s="714" t="s">
        <v>329</v>
      </c>
      <c r="J83" s="715" t="s">
        <v>1</v>
      </c>
    </row>
    <row r="84" spans="1:10" ht="14.45" customHeight="1" x14ac:dyDescent="0.2">
      <c r="A84" s="711" t="s">
        <v>619</v>
      </c>
      <c r="B84" s="712" t="s">
        <v>2652</v>
      </c>
      <c r="C84" s="713">
        <v>2.4565000000000001</v>
      </c>
      <c r="D84" s="713">
        <v>0.63</v>
      </c>
      <c r="E84" s="713"/>
      <c r="F84" s="713">
        <v>14.023999999999999</v>
      </c>
      <c r="G84" s="713">
        <v>0</v>
      </c>
      <c r="H84" s="713">
        <v>14.023999999999999</v>
      </c>
      <c r="I84" s="714" t="s">
        <v>329</v>
      </c>
      <c r="J84" s="715" t="s">
        <v>1</v>
      </c>
    </row>
    <row r="85" spans="1:10" ht="14.45" customHeight="1" x14ac:dyDescent="0.2">
      <c r="A85" s="711" t="s">
        <v>619</v>
      </c>
      <c r="B85" s="712" t="s">
        <v>2656</v>
      </c>
      <c r="C85" s="713">
        <v>376.18777999999998</v>
      </c>
      <c r="D85" s="713">
        <v>507.00961999999993</v>
      </c>
      <c r="E85" s="713"/>
      <c r="F85" s="713">
        <v>568.83488999999986</v>
      </c>
      <c r="G85" s="713">
        <v>0</v>
      </c>
      <c r="H85" s="713">
        <v>568.83488999999986</v>
      </c>
      <c r="I85" s="714" t="s">
        <v>329</v>
      </c>
      <c r="J85" s="715" t="s">
        <v>1</v>
      </c>
    </row>
    <row r="86" spans="1:10" ht="14.45" customHeight="1" x14ac:dyDescent="0.2">
      <c r="A86" s="711" t="s">
        <v>619</v>
      </c>
      <c r="B86" s="712" t="s">
        <v>621</v>
      </c>
      <c r="C86" s="713">
        <v>401.13228999999995</v>
      </c>
      <c r="D86" s="713">
        <v>596.1027499999999</v>
      </c>
      <c r="E86" s="713"/>
      <c r="F86" s="713">
        <v>654.99704999999983</v>
      </c>
      <c r="G86" s="713">
        <v>0</v>
      </c>
      <c r="H86" s="713">
        <v>654.99704999999983</v>
      </c>
      <c r="I86" s="714" t="s">
        <v>329</v>
      </c>
      <c r="J86" s="715" t="s">
        <v>1</v>
      </c>
    </row>
    <row r="87" spans="1:10" ht="14.45" customHeight="1" x14ac:dyDescent="0.2">
      <c r="A87" s="711" t="s">
        <v>329</v>
      </c>
      <c r="B87" s="712" t="s">
        <v>329</v>
      </c>
      <c r="C87" s="713" t="s">
        <v>329</v>
      </c>
      <c r="D87" s="713" t="s">
        <v>329</v>
      </c>
      <c r="E87" s="713"/>
      <c r="F87" s="713" t="s">
        <v>329</v>
      </c>
      <c r="G87" s="713" t="s">
        <v>329</v>
      </c>
      <c r="H87" s="713" t="s">
        <v>329</v>
      </c>
      <c r="I87" s="714" t="s">
        <v>329</v>
      </c>
      <c r="J87" s="715" t="s">
        <v>1</v>
      </c>
    </row>
    <row r="88" spans="1:10" ht="14.45" customHeight="1" x14ac:dyDescent="0.2">
      <c r="A88" s="711" t="s">
        <v>587</v>
      </c>
      <c r="B88" s="712" t="s">
        <v>601</v>
      </c>
      <c r="C88" s="713">
        <v>11958.168490000004</v>
      </c>
      <c r="D88" s="713">
        <v>10629.566929999997</v>
      </c>
      <c r="E88" s="713"/>
      <c r="F88" s="713">
        <v>10141.356090000003</v>
      </c>
      <c r="G88" s="713">
        <v>0</v>
      </c>
      <c r="H88" s="713">
        <v>10141.356090000003</v>
      </c>
      <c r="I88" s="714" t="s">
        <v>329</v>
      </c>
      <c r="J88" s="715" t="s">
        <v>1</v>
      </c>
    </row>
  </sheetData>
  <mergeCells count="3">
    <mergeCell ref="A1:I1"/>
    <mergeCell ref="F3:I3"/>
    <mergeCell ref="C4:D4"/>
  </mergeCells>
  <conditionalFormatting sqref="F23 F89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88">
    <cfRule type="expression" dxfId="32" priority="6">
      <formula>$H24&gt;0</formula>
    </cfRule>
  </conditionalFormatting>
  <conditionalFormatting sqref="A24:A88">
    <cfRule type="expression" dxfId="31" priority="5">
      <formula>AND($J24&lt;&gt;"mezeraKL",$J24&lt;&gt;"")</formula>
    </cfRule>
  </conditionalFormatting>
  <conditionalFormatting sqref="I24:I88">
    <cfRule type="expression" dxfId="30" priority="7">
      <formula>$I24&gt;1</formula>
    </cfRule>
  </conditionalFormatting>
  <conditionalFormatting sqref="B24:B88">
    <cfRule type="expression" dxfId="29" priority="4">
      <formula>OR($J24="NS",$J24="SumaNS",$J24="Účet")</formula>
    </cfRule>
  </conditionalFormatting>
  <conditionalFormatting sqref="A24:D88 F24:I88">
    <cfRule type="expression" dxfId="28" priority="8">
      <formula>AND($J24&lt;&gt;"",$J24&lt;&gt;"mezeraKL")</formula>
    </cfRule>
  </conditionalFormatting>
  <conditionalFormatting sqref="B24:D88 F24:I88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88 F24:I88">
    <cfRule type="expression" dxfId="26" priority="2">
      <formula>OR($J24="SumaNS",$J24="NS")</formula>
    </cfRule>
  </conditionalFormatting>
  <hyperlinks>
    <hyperlink ref="A2" location="Obsah!A1" display="Zpět na Obsah  KL 01  1.-4.měsíc" xr:uid="{F94D9BFD-DDE5-41BF-BBAC-58D55AED5E40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65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3666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44.298651534300383</v>
      </c>
      <c r="J3" s="203">
        <f>SUBTOTAL(9,J5:J1048576)</f>
        <v>225480.75</v>
      </c>
      <c r="K3" s="204">
        <f>SUBTOTAL(9,K5:K1048576)</f>
        <v>9988493.1719427016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587</v>
      </c>
      <c r="B5" s="807" t="s">
        <v>588</v>
      </c>
      <c r="C5" s="810" t="s">
        <v>616</v>
      </c>
      <c r="D5" s="838" t="s">
        <v>617</v>
      </c>
      <c r="E5" s="810" t="s">
        <v>2660</v>
      </c>
      <c r="F5" s="838" t="s">
        <v>2661</v>
      </c>
      <c r="G5" s="810" t="s">
        <v>2662</v>
      </c>
      <c r="H5" s="810" t="s">
        <v>2663</v>
      </c>
      <c r="I5" s="225">
        <v>1700</v>
      </c>
      <c r="J5" s="225">
        <v>12</v>
      </c>
      <c r="K5" s="830">
        <v>20400</v>
      </c>
    </row>
    <row r="6" spans="1:11" ht="14.45" customHeight="1" x14ac:dyDescent="0.2">
      <c r="A6" s="821" t="s">
        <v>587</v>
      </c>
      <c r="B6" s="822" t="s">
        <v>588</v>
      </c>
      <c r="C6" s="825" t="s">
        <v>603</v>
      </c>
      <c r="D6" s="839" t="s">
        <v>604</v>
      </c>
      <c r="E6" s="825" t="s">
        <v>2664</v>
      </c>
      <c r="F6" s="839" t="s">
        <v>2665</v>
      </c>
      <c r="G6" s="825" t="s">
        <v>2666</v>
      </c>
      <c r="H6" s="825" t="s">
        <v>2667</v>
      </c>
      <c r="I6" s="831">
        <v>147.17999267578125</v>
      </c>
      <c r="J6" s="831">
        <v>11</v>
      </c>
      <c r="K6" s="832">
        <v>1619</v>
      </c>
    </row>
    <row r="7" spans="1:11" ht="14.45" customHeight="1" x14ac:dyDescent="0.2">
      <c r="A7" s="821" t="s">
        <v>587</v>
      </c>
      <c r="B7" s="822" t="s">
        <v>588</v>
      </c>
      <c r="C7" s="825" t="s">
        <v>603</v>
      </c>
      <c r="D7" s="839" t="s">
        <v>604</v>
      </c>
      <c r="E7" s="825" t="s">
        <v>2664</v>
      </c>
      <c r="F7" s="839" t="s">
        <v>2665</v>
      </c>
      <c r="G7" s="825" t="s">
        <v>2668</v>
      </c>
      <c r="H7" s="825" t="s">
        <v>2669</v>
      </c>
      <c r="I7" s="831">
        <v>147.17999267578125</v>
      </c>
      <c r="J7" s="831">
        <v>11</v>
      </c>
      <c r="K7" s="832">
        <v>1619</v>
      </c>
    </row>
    <row r="8" spans="1:11" ht="14.45" customHeight="1" x14ac:dyDescent="0.2">
      <c r="A8" s="821" t="s">
        <v>587</v>
      </c>
      <c r="B8" s="822" t="s">
        <v>588</v>
      </c>
      <c r="C8" s="825" t="s">
        <v>603</v>
      </c>
      <c r="D8" s="839" t="s">
        <v>604</v>
      </c>
      <c r="E8" s="825" t="s">
        <v>2664</v>
      </c>
      <c r="F8" s="839" t="s">
        <v>2665</v>
      </c>
      <c r="G8" s="825" t="s">
        <v>2670</v>
      </c>
      <c r="H8" s="825" t="s">
        <v>2671</v>
      </c>
      <c r="I8" s="831">
        <v>182.71000671386719</v>
      </c>
      <c r="J8" s="831">
        <v>2</v>
      </c>
      <c r="K8" s="832">
        <v>365.42001342773438</v>
      </c>
    </row>
    <row r="9" spans="1:11" ht="14.45" customHeight="1" x14ac:dyDescent="0.2">
      <c r="A9" s="821" t="s">
        <v>587</v>
      </c>
      <c r="B9" s="822" t="s">
        <v>588</v>
      </c>
      <c r="C9" s="825" t="s">
        <v>603</v>
      </c>
      <c r="D9" s="839" t="s">
        <v>604</v>
      </c>
      <c r="E9" s="825" t="s">
        <v>2664</v>
      </c>
      <c r="F9" s="839" t="s">
        <v>2665</v>
      </c>
      <c r="G9" s="825" t="s">
        <v>2672</v>
      </c>
      <c r="H9" s="825" t="s">
        <v>2673</v>
      </c>
      <c r="I9" s="831">
        <v>12.710000038146973</v>
      </c>
      <c r="J9" s="831">
        <v>19</v>
      </c>
      <c r="K9" s="832">
        <v>241.40000152587891</v>
      </c>
    </row>
    <row r="10" spans="1:11" ht="14.45" customHeight="1" x14ac:dyDescent="0.2">
      <c r="A10" s="821" t="s">
        <v>587</v>
      </c>
      <c r="B10" s="822" t="s">
        <v>588</v>
      </c>
      <c r="C10" s="825" t="s">
        <v>603</v>
      </c>
      <c r="D10" s="839" t="s">
        <v>604</v>
      </c>
      <c r="E10" s="825" t="s">
        <v>2674</v>
      </c>
      <c r="F10" s="839" t="s">
        <v>2675</v>
      </c>
      <c r="G10" s="825" t="s">
        <v>2676</v>
      </c>
      <c r="H10" s="825" t="s">
        <v>2677</v>
      </c>
      <c r="I10" s="831">
        <v>1049.1700439453125</v>
      </c>
      <c r="J10" s="831">
        <v>10</v>
      </c>
      <c r="K10" s="832">
        <v>10491.6796875</v>
      </c>
    </row>
    <row r="11" spans="1:11" ht="14.45" customHeight="1" x14ac:dyDescent="0.2">
      <c r="A11" s="821" t="s">
        <v>587</v>
      </c>
      <c r="B11" s="822" t="s">
        <v>588</v>
      </c>
      <c r="C11" s="825" t="s">
        <v>603</v>
      </c>
      <c r="D11" s="839" t="s">
        <v>604</v>
      </c>
      <c r="E11" s="825" t="s">
        <v>2674</v>
      </c>
      <c r="F11" s="839" t="s">
        <v>2675</v>
      </c>
      <c r="G11" s="825" t="s">
        <v>2678</v>
      </c>
      <c r="H11" s="825" t="s">
        <v>2679</v>
      </c>
      <c r="I11" s="831">
        <v>8.8400001525878906</v>
      </c>
      <c r="J11" s="831">
        <v>120</v>
      </c>
      <c r="K11" s="832">
        <v>1060.800048828125</v>
      </c>
    </row>
    <row r="12" spans="1:11" ht="14.45" customHeight="1" x14ac:dyDescent="0.2">
      <c r="A12" s="821" t="s">
        <v>587</v>
      </c>
      <c r="B12" s="822" t="s">
        <v>588</v>
      </c>
      <c r="C12" s="825" t="s">
        <v>603</v>
      </c>
      <c r="D12" s="839" t="s">
        <v>604</v>
      </c>
      <c r="E12" s="825" t="s">
        <v>2674</v>
      </c>
      <c r="F12" s="839" t="s">
        <v>2675</v>
      </c>
      <c r="G12" s="825" t="s">
        <v>2680</v>
      </c>
      <c r="H12" s="825" t="s">
        <v>2681</v>
      </c>
      <c r="I12" s="831">
        <v>0.43999999761581421</v>
      </c>
      <c r="J12" s="831">
        <v>200</v>
      </c>
      <c r="K12" s="832">
        <v>88</v>
      </c>
    </row>
    <row r="13" spans="1:11" ht="14.45" customHeight="1" x14ac:dyDescent="0.2">
      <c r="A13" s="821" t="s">
        <v>587</v>
      </c>
      <c r="B13" s="822" t="s">
        <v>588</v>
      </c>
      <c r="C13" s="825" t="s">
        <v>603</v>
      </c>
      <c r="D13" s="839" t="s">
        <v>604</v>
      </c>
      <c r="E13" s="825" t="s">
        <v>2674</v>
      </c>
      <c r="F13" s="839" t="s">
        <v>2675</v>
      </c>
      <c r="G13" s="825" t="s">
        <v>2682</v>
      </c>
      <c r="H13" s="825" t="s">
        <v>2683</v>
      </c>
      <c r="I13" s="831">
        <v>355.35000610351563</v>
      </c>
      <c r="J13" s="831">
        <v>1</v>
      </c>
      <c r="K13" s="832">
        <v>355.35000610351563</v>
      </c>
    </row>
    <row r="14" spans="1:11" ht="14.45" customHeight="1" x14ac:dyDescent="0.2">
      <c r="A14" s="821" t="s">
        <v>587</v>
      </c>
      <c r="B14" s="822" t="s">
        <v>588</v>
      </c>
      <c r="C14" s="825" t="s">
        <v>603</v>
      </c>
      <c r="D14" s="839" t="s">
        <v>604</v>
      </c>
      <c r="E14" s="825" t="s">
        <v>2674</v>
      </c>
      <c r="F14" s="839" t="s">
        <v>2675</v>
      </c>
      <c r="G14" s="825" t="s">
        <v>2684</v>
      </c>
      <c r="H14" s="825" t="s">
        <v>2685</v>
      </c>
      <c r="I14" s="831">
        <v>63.849998474121094</v>
      </c>
      <c r="J14" s="831">
        <v>10</v>
      </c>
      <c r="K14" s="832">
        <v>638.5</v>
      </c>
    </row>
    <row r="15" spans="1:11" ht="14.45" customHeight="1" x14ac:dyDescent="0.2">
      <c r="A15" s="821" t="s">
        <v>587</v>
      </c>
      <c r="B15" s="822" t="s">
        <v>588</v>
      </c>
      <c r="C15" s="825" t="s">
        <v>603</v>
      </c>
      <c r="D15" s="839" t="s">
        <v>604</v>
      </c>
      <c r="E15" s="825" t="s">
        <v>2674</v>
      </c>
      <c r="F15" s="839" t="s">
        <v>2675</v>
      </c>
      <c r="G15" s="825" t="s">
        <v>2686</v>
      </c>
      <c r="H15" s="825" t="s">
        <v>2687</v>
      </c>
      <c r="I15" s="831">
        <v>22.149999618530273</v>
      </c>
      <c r="J15" s="831">
        <v>100</v>
      </c>
      <c r="K15" s="832">
        <v>2215</v>
      </c>
    </row>
    <row r="16" spans="1:11" ht="14.45" customHeight="1" x14ac:dyDescent="0.2">
      <c r="A16" s="821" t="s">
        <v>587</v>
      </c>
      <c r="B16" s="822" t="s">
        <v>588</v>
      </c>
      <c r="C16" s="825" t="s">
        <v>603</v>
      </c>
      <c r="D16" s="839" t="s">
        <v>604</v>
      </c>
      <c r="E16" s="825" t="s">
        <v>2674</v>
      </c>
      <c r="F16" s="839" t="s">
        <v>2675</v>
      </c>
      <c r="G16" s="825" t="s">
        <v>2688</v>
      </c>
      <c r="H16" s="825" t="s">
        <v>2689</v>
      </c>
      <c r="I16" s="831">
        <v>30.180000305175781</v>
      </c>
      <c r="J16" s="831">
        <v>75</v>
      </c>
      <c r="K16" s="832">
        <v>2263.5</v>
      </c>
    </row>
    <row r="17" spans="1:11" ht="14.45" customHeight="1" x14ac:dyDescent="0.2">
      <c r="A17" s="821" t="s">
        <v>587</v>
      </c>
      <c r="B17" s="822" t="s">
        <v>588</v>
      </c>
      <c r="C17" s="825" t="s">
        <v>603</v>
      </c>
      <c r="D17" s="839" t="s">
        <v>604</v>
      </c>
      <c r="E17" s="825" t="s">
        <v>2674</v>
      </c>
      <c r="F17" s="839" t="s">
        <v>2675</v>
      </c>
      <c r="G17" s="825" t="s">
        <v>2690</v>
      </c>
      <c r="H17" s="825" t="s">
        <v>2691</v>
      </c>
      <c r="I17" s="831">
        <v>18.75</v>
      </c>
      <c r="J17" s="831">
        <v>60</v>
      </c>
      <c r="K17" s="832">
        <v>1125.1199951171875</v>
      </c>
    </row>
    <row r="18" spans="1:11" ht="14.45" customHeight="1" x14ac:dyDescent="0.2">
      <c r="A18" s="821" t="s">
        <v>587</v>
      </c>
      <c r="B18" s="822" t="s">
        <v>588</v>
      </c>
      <c r="C18" s="825" t="s">
        <v>603</v>
      </c>
      <c r="D18" s="839" t="s">
        <v>604</v>
      </c>
      <c r="E18" s="825" t="s">
        <v>2674</v>
      </c>
      <c r="F18" s="839" t="s">
        <v>2675</v>
      </c>
      <c r="G18" s="825" t="s">
        <v>2692</v>
      </c>
      <c r="H18" s="825" t="s">
        <v>2693</v>
      </c>
      <c r="I18" s="831">
        <v>214.58000183105469</v>
      </c>
      <c r="J18" s="831">
        <v>7</v>
      </c>
      <c r="K18" s="832">
        <v>1502.0599975585938</v>
      </c>
    </row>
    <row r="19" spans="1:11" ht="14.45" customHeight="1" x14ac:dyDescent="0.2">
      <c r="A19" s="821" t="s">
        <v>587</v>
      </c>
      <c r="B19" s="822" t="s">
        <v>588</v>
      </c>
      <c r="C19" s="825" t="s">
        <v>603</v>
      </c>
      <c r="D19" s="839" t="s">
        <v>604</v>
      </c>
      <c r="E19" s="825" t="s">
        <v>2674</v>
      </c>
      <c r="F19" s="839" t="s">
        <v>2675</v>
      </c>
      <c r="G19" s="825" t="s">
        <v>2694</v>
      </c>
      <c r="H19" s="825" t="s">
        <v>2695</v>
      </c>
      <c r="I19" s="831">
        <v>309.35000610351563</v>
      </c>
      <c r="J19" s="831">
        <v>4</v>
      </c>
      <c r="K19" s="832">
        <v>1237.4000244140625</v>
      </c>
    </row>
    <row r="20" spans="1:11" ht="14.45" customHeight="1" x14ac:dyDescent="0.2">
      <c r="A20" s="821" t="s">
        <v>587</v>
      </c>
      <c r="B20" s="822" t="s">
        <v>588</v>
      </c>
      <c r="C20" s="825" t="s">
        <v>603</v>
      </c>
      <c r="D20" s="839" t="s">
        <v>604</v>
      </c>
      <c r="E20" s="825" t="s">
        <v>2674</v>
      </c>
      <c r="F20" s="839" t="s">
        <v>2675</v>
      </c>
      <c r="G20" s="825" t="s">
        <v>2696</v>
      </c>
      <c r="H20" s="825" t="s">
        <v>2697</v>
      </c>
      <c r="I20" s="831">
        <v>149.5</v>
      </c>
      <c r="J20" s="831">
        <v>20</v>
      </c>
      <c r="K20" s="832">
        <v>2990</v>
      </c>
    </row>
    <row r="21" spans="1:11" ht="14.45" customHeight="1" x14ac:dyDescent="0.2">
      <c r="A21" s="821" t="s">
        <v>587</v>
      </c>
      <c r="B21" s="822" t="s">
        <v>588</v>
      </c>
      <c r="C21" s="825" t="s">
        <v>603</v>
      </c>
      <c r="D21" s="839" t="s">
        <v>604</v>
      </c>
      <c r="E21" s="825" t="s">
        <v>2674</v>
      </c>
      <c r="F21" s="839" t="s">
        <v>2675</v>
      </c>
      <c r="G21" s="825" t="s">
        <v>2698</v>
      </c>
      <c r="H21" s="825" t="s">
        <v>2699</v>
      </c>
      <c r="I21" s="831">
        <v>22.943333943684895</v>
      </c>
      <c r="J21" s="831">
        <v>200</v>
      </c>
      <c r="K21" s="832">
        <v>4588.5</v>
      </c>
    </row>
    <row r="22" spans="1:11" ht="14.45" customHeight="1" x14ac:dyDescent="0.2">
      <c r="A22" s="821" t="s">
        <v>587</v>
      </c>
      <c r="B22" s="822" t="s">
        <v>588</v>
      </c>
      <c r="C22" s="825" t="s">
        <v>603</v>
      </c>
      <c r="D22" s="839" t="s">
        <v>604</v>
      </c>
      <c r="E22" s="825" t="s">
        <v>2674</v>
      </c>
      <c r="F22" s="839" t="s">
        <v>2675</v>
      </c>
      <c r="G22" s="825" t="s">
        <v>2700</v>
      </c>
      <c r="H22" s="825" t="s">
        <v>2701</v>
      </c>
      <c r="I22" s="831">
        <v>229.00999450683594</v>
      </c>
      <c r="J22" s="831">
        <v>25</v>
      </c>
      <c r="K22" s="832">
        <v>5725.16015625</v>
      </c>
    </row>
    <row r="23" spans="1:11" ht="14.45" customHeight="1" x14ac:dyDescent="0.2">
      <c r="A23" s="821" t="s">
        <v>587</v>
      </c>
      <c r="B23" s="822" t="s">
        <v>588</v>
      </c>
      <c r="C23" s="825" t="s">
        <v>603</v>
      </c>
      <c r="D23" s="839" t="s">
        <v>604</v>
      </c>
      <c r="E23" s="825" t="s">
        <v>2674</v>
      </c>
      <c r="F23" s="839" t="s">
        <v>2675</v>
      </c>
      <c r="G23" s="825" t="s">
        <v>2702</v>
      </c>
      <c r="H23" s="825" t="s">
        <v>2703</v>
      </c>
      <c r="I23" s="831">
        <v>1.3799999952316284</v>
      </c>
      <c r="J23" s="831">
        <v>200</v>
      </c>
      <c r="K23" s="832">
        <v>276</v>
      </c>
    </row>
    <row r="24" spans="1:11" ht="14.45" customHeight="1" x14ac:dyDescent="0.2">
      <c r="A24" s="821" t="s">
        <v>587</v>
      </c>
      <c r="B24" s="822" t="s">
        <v>588</v>
      </c>
      <c r="C24" s="825" t="s">
        <v>603</v>
      </c>
      <c r="D24" s="839" t="s">
        <v>604</v>
      </c>
      <c r="E24" s="825" t="s">
        <v>2674</v>
      </c>
      <c r="F24" s="839" t="s">
        <v>2675</v>
      </c>
      <c r="G24" s="825" t="s">
        <v>2704</v>
      </c>
      <c r="H24" s="825" t="s">
        <v>2705</v>
      </c>
      <c r="I24" s="831">
        <v>0.86000001430511475</v>
      </c>
      <c r="J24" s="831">
        <v>1000</v>
      </c>
      <c r="K24" s="832">
        <v>860</v>
      </c>
    </row>
    <row r="25" spans="1:11" ht="14.45" customHeight="1" x14ac:dyDescent="0.2">
      <c r="A25" s="821" t="s">
        <v>587</v>
      </c>
      <c r="B25" s="822" t="s">
        <v>588</v>
      </c>
      <c r="C25" s="825" t="s">
        <v>603</v>
      </c>
      <c r="D25" s="839" t="s">
        <v>604</v>
      </c>
      <c r="E25" s="825" t="s">
        <v>2674</v>
      </c>
      <c r="F25" s="839" t="s">
        <v>2675</v>
      </c>
      <c r="G25" s="825" t="s">
        <v>2706</v>
      </c>
      <c r="H25" s="825" t="s">
        <v>2707</v>
      </c>
      <c r="I25" s="831">
        <v>2.0699999332427979</v>
      </c>
      <c r="J25" s="831">
        <v>1000</v>
      </c>
      <c r="K25" s="832">
        <v>2070</v>
      </c>
    </row>
    <row r="26" spans="1:11" ht="14.45" customHeight="1" x14ac:dyDescent="0.2">
      <c r="A26" s="821" t="s">
        <v>587</v>
      </c>
      <c r="B26" s="822" t="s">
        <v>588</v>
      </c>
      <c r="C26" s="825" t="s">
        <v>603</v>
      </c>
      <c r="D26" s="839" t="s">
        <v>604</v>
      </c>
      <c r="E26" s="825" t="s">
        <v>2674</v>
      </c>
      <c r="F26" s="839" t="s">
        <v>2675</v>
      </c>
      <c r="G26" s="825" t="s">
        <v>2708</v>
      </c>
      <c r="H26" s="825" t="s">
        <v>2709</v>
      </c>
      <c r="I26" s="831">
        <v>5.869999885559082</v>
      </c>
      <c r="J26" s="831">
        <v>600</v>
      </c>
      <c r="K26" s="832">
        <v>3522</v>
      </c>
    </row>
    <row r="27" spans="1:11" ht="14.45" customHeight="1" x14ac:dyDescent="0.2">
      <c r="A27" s="821" t="s">
        <v>587</v>
      </c>
      <c r="B27" s="822" t="s">
        <v>588</v>
      </c>
      <c r="C27" s="825" t="s">
        <v>603</v>
      </c>
      <c r="D27" s="839" t="s">
        <v>604</v>
      </c>
      <c r="E27" s="825" t="s">
        <v>2674</v>
      </c>
      <c r="F27" s="839" t="s">
        <v>2675</v>
      </c>
      <c r="G27" s="825" t="s">
        <v>2710</v>
      </c>
      <c r="H27" s="825" t="s">
        <v>2711</v>
      </c>
      <c r="I27" s="831">
        <v>61.209999084472656</v>
      </c>
      <c r="J27" s="831">
        <v>2</v>
      </c>
      <c r="K27" s="832">
        <v>122.41999816894531</v>
      </c>
    </row>
    <row r="28" spans="1:11" ht="14.45" customHeight="1" x14ac:dyDescent="0.2">
      <c r="A28" s="821" t="s">
        <v>587</v>
      </c>
      <c r="B28" s="822" t="s">
        <v>588</v>
      </c>
      <c r="C28" s="825" t="s">
        <v>603</v>
      </c>
      <c r="D28" s="839" t="s">
        <v>604</v>
      </c>
      <c r="E28" s="825" t="s">
        <v>2674</v>
      </c>
      <c r="F28" s="839" t="s">
        <v>2675</v>
      </c>
      <c r="G28" s="825" t="s">
        <v>2712</v>
      </c>
      <c r="H28" s="825" t="s">
        <v>2713</v>
      </c>
      <c r="I28" s="831">
        <v>98.370002746582031</v>
      </c>
      <c r="J28" s="831">
        <v>2</v>
      </c>
      <c r="K28" s="832">
        <v>196.74000549316406</v>
      </c>
    </row>
    <row r="29" spans="1:11" ht="14.45" customHeight="1" x14ac:dyDescent="0.2">
      <c r="A29" s="821" t="s">
        <v>587</v>
      </c>
      <c r="B29" s="822" t="s">
        <v>588</v>
      </c>
      <c r="C29" s="825" t="s">
        <v>603</v>
      </c>
      <c r="D29" s="839" t="s">
        <v>604</v>
      </c>
      <c r="E29" s="825" t="s">
        <v>2674</v>
      </c>
      <c r="F29" s="839" t="s">
        <v>2675</v>
      </c>
      <c r="G29" s="825" t="s">
        <v>2714</v>
      </c>
      <c r="H29" s="825" t="s">
        <v>2715</v>
      </c>
      <c r="I29" s="831">
        <v>0.37999999523162842</v>
      </c>
      <c r="J29" s="831">
        <v>200</v>
      </c>
      <c r="K29" s="832">
        <v>76</v>
      </c>
    </row>
    <row r="30" spans="1:11" ht="14.45" customHeight="1" x14ac:dyDescent="0.2">
      <c r="A30" s="821" t="s">
        <v>587</v>
      </c>
      <c r="B30" s="822" t="s">
        <v>588</v>
      </c>
      <c r="C30" s="825" t="s">
        <v>603</v>
      </c>
      <c r="D30" s="839" t="s">
        <v>604</v>
      </c>
      <c r="E30" s="825" t="s">
        <v>2674</v>
      </c>
      <c r="F30" s="839" t="s">
        <v>2675</v>
      </c>
      <c r="G30" s="825" t="s">
        <v>2716</v>
      </c>
      <c r="H30" s="825" t="s">
        <v>2717</v>
      </c>
      <c r="I30" s="831">
        <v>20.046666463216145</v>
      </c>
      <c r="J30" s="831">
        <v>60</v>
      </c>
      <c r="K30" s="832">
        <v>1211.3599700927734</v>
      </c>
    </row>
    <row r="31" spans="1:11" ht="14.45" customHeight="1" x14ac:dyDescent="0.2">
      <c r="A31" s="821" t="s">
        <v>587</v>
      </c>
      <c r="B31" s="822" t="s">
        <v>588</v>
      </c>
      <c r="C31" s="825" t="s">
        <v>603</v>
      </c>
      <c r="D31" s="839" t="s">
        <v>604</v>
      </c>
      <c r="E31" s="825" t="s">
        <v>2674</v>
      </c>
      <c r="F31" s="839" t="s">
        <v>2675</v>
      </c>
      <c r="G31" s="825" t="s">
        <v>2718</v>
      </c>
      <c r="H31" s="825" t="s">
        <v>2719</v>
      </c>
      <c r="I31" s="831">
        <v>2.5899999141693115</v>
      </c>
      <c r="J31" s="831">
        <v>40</v>
      </c>
      <c r="K31" s="832">
        <v>103.59999847412109</v>
      </c>
    </row>
    <row r="32" spans="1:11" ht="14.45" customHeight="1" x14ac:dyDescent="0.2">
      <c r="A32" s="821" t="s">
        <v>587</v>
      </c>
      <c r="B32" s="822" t="s">
        <v>588</v>
      </c>
      <c r="C32" s="825" t="s">
        <v>603</v>
      </c>
      <c r="D32" s="839" t="s">
        <v>604</v>
      </c>
      <c r="E32" s="825" t="s">
        <v>2674</v>
      </c>
      <c r="F32" s="839" t="s">
        <v>2675</v>
      </c>
      <c r="G32" s="825" t="s">
        <v>2720</v>
      </c>
      <c r="H32" s="825" t="s">
        <v>2721</v>
      </c>
      <c r="I32" s="831">
        <v>4.0799999237060547</v>
      </c>
      <c r="J32" s="831">
        <v>100</v>
      </c>
      <c r="K32" s="832">
        <v>408</v>
      </c>
    </row>
    <row r="33" spans="1:11" ht="14.45" customHeight="1" x14ac:dyDescent="0.2">
      <c r="A33" s="821" t="s">
        <v>587</v>
      </c>
      <c r="B33" s="822" t="s">
        <v>588</v>
      </c>
      <c r="C33" s="825" t="s">
        <v>603</v>
      </c>
      <c r="D33" s="839" t="s">
        <v>604</v>
      </c>
      <c r="E33" s="825" t="s">
        <v>2674</v>
      </c>
      <c r="F33" s="839" t="s">
        <v>2675</v>
      </c>
      <c r="G33" s="825" t="s">
        <v>2722</v>
      </c>
      <c r="H33" s="825" t="s">
        <v>2723</v>
      </c>
      <c r="I33" s="831">
        <v>12.649999618530273</v>
      </c>
      <c r="J33" s="831">
        <v>15</v>
      </c>
      <c r="K33" s="832">
        <v>189.75</v>
      </c>
    </row>
    <row r="34" spans="1:11" ht="14.45" customHeight="1" x14ac:dyDescent="0.2">
      <c r="A34" s="821" t="s">
        <v>587</v>
      </c>
      <c r="B34" s="822" t="s">
        <v>588</v>
      </c>
      <c r="C34" s="825" t="s">
        <v>603</v>
      </c>
      <c r="D34" s="839" t="s">
        <v>604</v>
      </c>
      <c r="E34" s="825" t="s">
        <v>2674</v>
      </c>
      <c r="F34" s="839" t="s">
        <v>2675</v>
      </c>
      <c r="G34" s="825" t="s">
        <v>2724</v>
      </c>
      <c r="H34" s="825" t="s">
        <v>2725</v>
      </c>
      <c r="I34" s="831">
        <v>77.419998168945313</v>
      </c>
      <c r="J34" s="831">
        <v>70</v>
      </c>
      <c r="K34" s="832">
        <v>5419.18994140625</v>
      </c>
    </row>
    <row r="35" spans="1:11" ht="14.45" customHeight="1" x14ac:dyDescent="0.2">
      <c r="A35" s="821" t="s">
        <v>587</v>
      </c>
      <c r="B35" s="822" t="s">
        <v>588</v>
      </c>
      <c r="C35" s="825" t="s">
        <v>603</v>
      </c>
      <c r="D35" s="839" t="s">
        <v>604</v>
      </c>
      <c r="E35" s="825" t="s">
        <v>2674</v>
      </c>
      <c r="F35" s="839" t="s">
        <v>2675</v>
      </c>
      <c r="G35" s="825" t="s">
        <v>2726</v>
      </c>
      <c r="H35" s="825" t="s">
        <v>2727</v>
      </c>
      <c r="I35" s="831">
        <v>32.790000915527344</v>
      </c>
      <c r="J35" s="831">
        <v>25</v>
      </c>
      <c r="K35" s="832">
        <v>819.75</v>
      </c>
    </row>
    <row r="36" spans="1:11" ht="14.45" customHeight="1" x14ac:dyDescent="0.2">
      <c r="A36" s="821" t="s">
        <v>587</v>
      </c>
      <c r="B36" s="822" t="s">
        <v>588</v>
      </c>
      <c r="C36" s="825" t="s">
        <v>603</v>
      </c>
      <c r="D36" s="839" t="s">
        <v>604</v>
      </c>
      <c r="E36" s="825" t="s">
        <v>2674</v>
      </c>
      <c r="F36" s="839" t="s">
        <v>2675</v>
      </c>
      <c r="G36" s="825" t="s">
        <v>2728</v>
      </c>
      <c r="H36" s="825" t="s">
        <v>2729</v>
      </c>
      <c r="I36" s="831">
        <v>0.50999999046325684</v>
      </c>
      <c r="J36" s="831">
        <v>200</v>
      </c>
      <c r="K36" s="832">
        <v>102</v>
      </c>
    </row>
    <row r="37" spans="1:11" ht="14.45" customHeight="1" x14ac:dyDescent="0.2">
      <c r="A37" s="821" t="s">
        <v>587</v>
      </c>
      <c r="B37" s="822" t="s">
        <v>588</v>
      </c>
      <c r="C37" s="825" t="s">
        <v>603</v>
      </c>
      <c r="D37" s="839" t="s">
        <v>604</v>
      </c>
      <c r="E37" s="825" t="s">
        <v>2674</v>
      </c>
      <c r="F37" s="839" t="s">
        <v>2675</v>
      </c>
      <c r="G37" s="825" t="s">
        <v>2730</v>
      </c>
      <c r="H37" s="825" t="s">
        <v>2731</v>
      </c>
      <c r="I37" s="831">
        <v>0.76666665077209473</v>
      </c>
      <c r="J37" s="831">
        <v>3000</v>
      </c>
      <c r="K37" s="832">
        <v>2300</v>
      </c>
    </row>
    <row r="38" spans="1:11" ht="14.45" customHeight="1" x14ac:dyDescent="0.2">
      <c r="A38" s="821" t="s">
        <v>587</v>
      </c>
      <c r="B38" s="822" t="s">
        <v>588</v>
      </c>
      <c r="C38" s="825" t="s">
        <v>603</v>
      </c>
      <c r="D38" s="839" t="s">
        <v>604</v>
      </c>
      <c r="E38" s="825" t="s">
        <v>2674</v>
      </c>
      <c r="F38" s="839" t="s">
        <v>2675</v>
      </c>
      <c r="G38" s="825" t="s">
        <v>2732</v>
      </c>
      <c r="H38" s="825" t="s">
        <v>2733</v>
      </c>
      <c r="I38" s="831">
        <v>31.420000076293945</v>
      </c>
      <c r="J38" s="831">
        <v>10</v>
      </c>
      <c r="K38" s="832">
        <v>314.20001220703125</v>
      </c>
    </row>
    <row r="39" spans="1:11" ht="14.45" customHeight="1" x14ac:dyDescent="0.2">
      <c r="A39" s="821" t="s">
        <v>587</v>
      </c>
      <c r="B39" s="822" t="s">
        <v>588</v>
      </c>
      <c r="C39" s="825" t="s">
        <v>603</v>
      </c>
      <c r="D39" s="839" t="s">
        <v>604</v>
      </c>
      <c r="E39" s="825" t="s">
        <v>2674</v>
      </c>
      <c r="F39" s="839" t="s">
        <v>2675</v>
      </c>
      <c r="G39" s="825" t="s">
        <v>2734</v>
      </c>
      <c r="H39" s="825" t="s">
        <v>2735</v>
      </c>
      <c r="I39" s="831">
        <v>30.780000686645508</v>
      </c>
      <c r="J39" s="831">
        <v>39</v>
      </c>
      <c r="K39" s="832">
        <v>1200.4199829101563</v>
      </c>
    </row>
    <row r="40" spans="1:11" ht="14.45" customHeight="1" x14ac:dyDescent="0.2">
      <c r="A40" s="821" t="s">
        <v>587</v>
      </c>
      <c r="B40" s="822" t="s">
        <v>588</v>
      </c>
      <c r="C40" s="825" t="s">
        <v>603</v>
      </c>
      <c r="D40" s="839" t="s">
        <v>604</v>
      </c>
      <c r="E40" s="825" t="s">
        <v>2736</v>
      </c>
      <c r="F40" s="839" t="s">
        <v>2737</v>
      </c>
      <c r="G40" s="825" t="s">
        <v>2738</v>
      </c>
      <c r="H40" s="825" t="s">
        <v>2739</v>
      </c>
      <c r="I40" s="831">
        <v>2.0449999570846558</v>
      </c>
      <c r="J40" s="831">
        <v>250</v>
      </c>
      <c r="K40" s="832">
        <v>510.5</v>
      </c>
    </row>
    <row r="41" spans="1:11" ht="14.45" customHeight="1" x14ac:dyDescent="0.2">
      <c r="A41" s="821" t="s">
        <v>587</v>
      </c>
      <c r="B41" s="822" t="s">
        <v>588</v>
      </c>
      <c r="C41" s="825" t="s">
        <v>603</v>
      </c>
      <c r="D41" s="839" t="s">
        <v>604</v>
      </c>
      <c r="E41" s="825" t="s">
        <v>2736</v>
      </c>
      <c r="F41" s="839" t="s">
        <v>2737</v>
      </c>
      <c r="G41" s="825" t="s">
        <v>2740</v>
      </c>
      <c r="H41" s="825" t="s">
        <v>2741</v>
      </c>
      <c r="I41" s="831">
        <v>47.189998626708984</v>
      </c>
      <c r="J41" s="831">
        <v>40</v>
      </c>
      <c r="K41" s="832">
        <v>1887.5999755859375</v>
      </c>
    </row>
    <row r="42" spans="1:11" ht="14.45" customHeight="1" x14ac:dyDescent="0.2">
      <c r="A42" s="821" t="s">
        <v>587</v>
      </c>
      <c r="B42" s="822" t="s">
        <v>588</v>
      </c>
      <c r="C42" s="825" t="s">
        <v>603</v>
      </c>
      <c r="D42" s="839" t="s">
        <v>604</v>
      </c>
      <c r="E42" s="825" t="s">
        <v>2736</v>
      </c>
      <c r="F42" s="839" t="s">
        <v>2737</v>
      </c>
      <c r="G42" s="825" t="s">
        <v>2742</v>
      </c>
      <c r="H42" s="825" t="s">
        <v>2743</v>
      </c>
      <c r="I42" s="831">
        <v>2.9100000858306885</v>
      </c>
      <c r="J42" s="831">
        <v>200</v>
      </c>
      <c r="K42" s="832">
        <v>582</v>
      </c>
    </row>
    <row r="43" spans="1:11" ht="14.45" customHeight="1" x14ac:dyDescent="0.2">
      <c r="A43" s="821" t="s">
        <v>587</v>
      </c>
      <c r="B43" s="822" t="s">
        <v>588</v>
      </c>
      <c r="C43" s="825" t="s">
        <v>603</v>
      </c>
      <c r="D43" s="839" t="s">
        <v>604</v>
      </c>
      <c r="E43" s="825" t="s">
        <v>2736</v>
      </c>
      <c r="F43" s="839" t="s">
        <v>2737</v>
      </c>
      <c r="G43" s="825" t="s">
        <v>2744</v>
      </c>
      <c r="H43" s="825" t="s">
        <v>2745</v>
      </c>
      <c r="I43" s="831">
        <v>25.709999084472656</v>
      </c>
      <c r="J43" s="831">
        <v>50</v>
      </c>
      <c r="K43" s="832">
        <v>1285.6199951171875</v>
      </c>
    </row>
    <row r="44" spans="1:11" ht="14.45" customHeight="1" x14ac:dyDescent="0.2">
      <c r="A44" s="821" t="s">
        <v>587</v>
      </c>
      <c r="B44" s="822" t="s">
        <v>588</v>
      </c>
      <c r="C44" s="825" t="s">
        <v>603</v>
      </c>
      <c r="D44" s="839" t="s">
        <v>604</v>
      </c>
      <c r="E44" s="825" t="s">
        <v>2736</v>
      </c>
      <c r="F44" s="839" t="s">
        <v>2737</v>
      </c>
      <c r="G44" s="825" t="s">
        <v>2746</v>
      </c>
      <c r="H44" s="825" t="s">
        <v>2747</v>
      </c>
      <c r="I44" s="831">
        <v>4.4899997711181641</v>
      </c>
      <c r="J44" s="831">
        <v>50</v>
      </c>
      <c r="K44" s="832">
        <v>224.5</v>
      </c>
    </row>
    <row r="45" spans="1:11" ht="14.45" customHeight="1" x14ac:dyDescent="0.2">
      <c r="A45" s="821" t="s">
        <v>587</v>
      </c>
      <c r="B45" s="822" t="s">
        <v>588</v>
      </c>
      <c r="C45" s="825" t="s">
        <v>603</v>
      </c>
      <c r="D45" s="839" t="s">
        <v>604</v>
      </c>
      <c r="E45" s="825" t="s">
        <v>2736</v>
      </c>
      <c r="F45" s="839" t="s">
        <v>2737</v>
      </c>
      <c r="G45" s="825" t="s">
        <v>2748</v>
      </c>
      <c r="H45" s="825" t="s">
        <v>2749</v>
      </c>
      <c r="I45" s="831">
        <v>9.9999997764825821E-3</v>
      </c>
      <c r="J45" s="831">
        <v>100</v>
      </c>
      <c r="K45" s="832">
        <v>1</v>
      </c>
    </row>
    <row r="46" spans="1:11" ht="14.45" customHeight="1" x14ac:dyDescent="0.2">
      <c r="A46" s="821" t="s">
        <v>587</v>
      </c>
      <c r="B46" s="822" t="s">
        <v>588</v>
      </c>
      <c r="C46" s="825" t="s">
        <v>603</v>
      </c>
      <c r="D46" s="839" t="s">
        <v>604</v>
      </c>
      <c r="E46" s="825" t="s">
        <v>2736</v>
      </c>
      <c r="F46" s="839" t="s">
        <v>2737</v>
      </c>
      <c r="G46" s="825" t="s">
        <v>2750</v>
      </c>
      <c r="H46" s="825" t="s">
        <v>2751</v>
      </c>
      <c r="I46" s="831">
        <v>713.8699951171875</v>
      </c>
      <c r="J46" s="831">
        <v>10</v>
      </c>
      <c r="K46" s="832">
        <v>7138.7001953125</v>
      </c>
    </row>
    <row r="47" spans="1:11" ht="14.45" customHeight="1" x14ac:dyDescent="0.2">
      <c r="A47" s="821" t="s">
        <v>587</v>
      </c>
      <c r="B47" s="822" t="s">
        <v>588</v>
      </c>
      <c r="C47" s="825" t="s">
        <v>603</v>
      </c>
      <c r="D47" s="839" t="s">
        <v>604</v>
      </c>
      <c r="E47" s="825" t="s">
        <v>2736</v>
      </c>
      <c r="F47" s="839" t="s">
        <v>2737</v>
      </c>
      <c r="G47" s="825" t="s">
        <v>2752</v>
      </c>
      <c r="H47" s="825" t="s">
        <v>2753</v>
      </c>
      <c r="I47" s="831">
        <v>11.144999980926514</v>
      </c>
      <c r="J47" s="831">
        <v>800</v>
      </c>
      <c r="K47" s="832">
        <v>8916</v>
      </c>
    </row>
    <row r="48" spans="1:11" ht="14.45" customHeight="1" x14ac:dyDescent="0.2">
      <c r="A48" s="821" t="s">
        <v>587</v>
      </c>
      <c r="B48" s="822" t="s">
        <v>588</v>
      </c>
      <c r="C48" s="825" t="s">
        <v>603</v>
      </c>
      <c r="D48" s="839" t="s">
        <v>604</v>
      </c>
      <c r="E48" s="825" t="s">
        <v>2736</v>
      </c>
      <c r="F48" s="839" t="s">
        <v>2737</v>
      </c>
      <c r="G48" s="825" t="s">
        <v>2754</v>
      </c>
      <c r="H48" s="825" t="s">
        <v>2755</v>
      </c>
      <c r="I48" s="831">
        <v>5.2600002288818359</v>
      </c>
      <c r="J48" s="831">
        <v>1000</v>
      </c>
      <c r="K48" s="832">
        <v>5260</v>
      </c>
    </row>
    <row r="49" spans="1:11" ht="14.45" customHeight="1" x14ac:dyDescent="0.2">
      <c r="A49" s="821" t="s">
        <v>587</v>
      </c>
      <c r="B49" s="822" t="s">
        <v>588</v>
      </c>
      <c r="C49" s="825" t="s">
        <v>603</v>
      </c>
      <c r="D49" s="839" t="s">
        <v>604</v>
      </c>
      <c r="E49" s="825" t="s">
        <v>2736</v>
      </c>
      <c r="F49" s="839" t="s">
        <v>2737</v>
      </c>
      <c r="G49" s="825" t="s">
        <v>2756</v>
      </c>
      <c r="H49" s="825" t="s">
        <v>2757</v>
      </c>
      <c r="I49" s="831">
        <v>27.950000762939453</v>
      </c>
      <c r="J49" s="831">
        <v>100</v>
      </c>
      <c r="K49" s="832">
        <v>2795.14990234375</v>
      </c>
    </row>
    <row r="50" spans="1:11" ht="14.45" customHeight="1" x14ac:dyDescent="0.2">
      <c r="A50" s="821" t="s">
        <v>587</v>
      </c>
      <c r="B50" s="822" t="s">
        <v>588</v>
      </c>
      <c r="C50" s="825" t="s">
        <v>603</v>
      </c>
      <c r="D50" s="839" t="s">
        <v>604</v>
      </c>
      <c r="E50" s="825" t="s">
        <v>2736</v>
      </c>
      <c r="F50" s="839" t="s">
        <v>2737</v>
      </c>
      <c r="G50" s="825" t="s">
        <v>2758</v>
      </c>
      <c r="H50" s="825" t="s">
        <v>2759</v>
      </c>
      <c r="I50" s="831">
        <v>27.950000762939453</v>
      </c>
      <c r="J50" s="831">
        <v>25</v>
      </c>
      <c r="K50" s="832">
        <v>698.780029296875</v>
      </c>
    </row>
    <row r="51" spans="1:11" ht="14.45" customHeight="1" x14ac:dyDescent="0.2">
      <c r="A51" s="821" t="s">
        <v>587</v>
      </c>
      <c r="B51" s="822" t="s">
        <v>588</v>
      </c>
      <c r="C51" s="825" t="s">
        <v>603</v>
      </c>
      <c r="D51" s="839" t="s">
        <v>604</v>
      </c>
      <c r="E51" s="825" t="s">
        <v>2736</v>
      </c>
      <c r="F51" s="839" t="s">
        <v>2737</v>
      </c>
      <c r="G51" s="825" t="s">
        <v>2760</v>
      </c>
      <c r="H51" s="825" t="s">
        <v>2761</v>
      </c>
      <c r="I51" s="831">
        <v>21.899999618530273</v>
      </c>
      <c r="J51" s="831">
        <v>50</v>
      </c>
      <c r="K51" s="832">
        <v>1095.050048828125</v>
      </c>
    </row>
    <row r="52" spans="1:11" ht="14.45" customHeight="1" x14ac:dyDescent="0.2">
      <c r="A52" s="821" t="s">
        <v>587</v>
      </c>
      <c r="B52" s="822" t="s">
        <v>588</v>
      </c>
      <c r="C52" s="825" t="s">
        <v>603</v>
      </c>
      <c r="D52" s="839" t="s">
        <v>604</v>
      </c>
      <c r="E52" s="825" t="s">
        <v>2736</v>
      </c>
      <c r="F52" s="839" t="s">
        <v>2737</v>
      </c>
      <c r="G52" s="825" t="s">
        <v>2762</v>
      </c>
      <c r="H52" s="825" t="s">
        <v>2763</v>
      </c>
      <c r="I52" s="831">
        <v>21.899999618530273</v>
      </c>
      <c r="J52" s="831">
        <v>50</v>
      </c>
      <c r="K52" s="832">
        <v>1095.050048828125</v>
      </c>
    </row>
    <row r="53" spans="1:11" ht="14.45" customHeight="1" x14ac:dyDescent="0.2">
      <c r="A53" s="821" t="s">
        <v>587</v>
      </c>
      <c r="B53" s="822" t="s">
        <v>588</v>
      </c>
      <c r="C53" s="825" t="s">
        <v>603</v>
      </c>
      <c r="D53" s="839" t="s">
        <v>604</v>
      </c>
      <c r="E53" s="825" t="s">
        <v>2736</v>
      </c>
      <c r="F53" s="839" t="s">
        <v>2737</v>
      </c>
      <c r="G53" s="825" t="s">
        <v>2764</v>
      </c>
      <c r="H53" s="825" t="s">
        <v>2765</v>
      </c>
      <c r="I53" s="831">
        <v>22.989999771118164</v>
      </c>
      <c r="J53" s="831">
        <v>10</v>
      </c>
      <c r="K53" s="832">
        <v>229.89999389648438</v>
      </c>
    </row>
    <row r="54" spans="1:11" ht="14.45" customHeight="1" x14ac:dyDescent="0.2">
      <c r="A54" s="821" t="s">
        <v>587</v>
      </c>
      <c r="B54" s="822" t="s">
        <v>588</v>
      </c>
      <c r="C54" s="825" t="s">
        <v>603</v>
      </c>
      <c r="D54" s="839" t="s">
        <v>604</v>
      </c>
      <c r="E54" s="825" t="s">
        <v>2736</v>
      </c>
      <c r="F54" s="839" t="s">
        <v>2737</v>
      </c>
      <c r="G54" s="825" t="s">
        <v>2766</v>
      </c>
      <c r="H54" s="825" t="s">
        <v>2767</v>
      </c>
      <c r="I54" s="831">
        <v>22.989999771118164</v>
      </c>
      <c r="J54" s="831">
        <v>10</v>
      </c>
      <c r="K54" s="832">
        <v>229.89999389648438</v>
      </c>
    </row>
    <row r="55" spans="1:11" ht="14.45" customHeight="1" x14ac:dyDescent="0.2">
      <c r="A55" s="821" t="s">
        <v>587</v>
      </c>
      <c r="B55" s="822" t="s">
        <v>588</v>
      </c>
      <c r="C55" s="825" t="s">
        <v>603</v>
      </c>
      <c r="D55" s="839" t="s">
        <v>604</v>
      </c>
      <c r="E55" s="825" t="s">
        <v>2736</v>
      </c>
      <c r="F55" s="839" t="s">
        <v>2737</v>
      </c>
      <c r="G55" s="825" t="s">
        <v>2768</v>
      </c>
      <c r="H55" s="825" t="s">
        <v>2769</v>
      </c>
      <c r="I55" s="831">
        <v>22.879999160766602</v>
      </c>
      <c r="J55" s="831">
        <v>24</v>
      </c>
      <c r="K55" s="832">
        <v>549.03997802734375</v>
      </c>
    </row>
    <row r="56" spans="1:11" ht="14.45" customHeight="1" x14ac:dyDescent="0.2">
      <c r="A56" s="821" t="s">
        <v>587</v>
      </c>
      <c r="B56" s="822" t="s">
        <v>588</v>
      </c>
      <c r="C56" s="825" t="s">
        <v>603</v>
      </c>
      <c r="D56" s="839" t="s">
        <v>604</v>
      </c>
      <c r="E56" s="825" t="s">
        <v>2736</v>
      </c>
      <c r="F56" s="839" t="s">
        <v>2737</v>
      </c>
      <c r="G56" s="825" t="s">
        <v>2770</v>
      </c>
      <c r="H56" s="825" t="s">
        <v>2771</v>
      </c>
      <c r="I56" s="831">
        <v>22.75</v>
      </c>
      <c r="J56" s="831">
        <v>24</v>
      </c>
      <c r="K56" s="832">
        <v>545.92999267578125</v>
      </c>
    </row>
    <row r="57" spans="1:11" ht="14.45" customHeight="1" x14ac:dyDescent="0.2">
      <c r="A57" s="821" t="s">
        <v>587</v>
      </c>
      <c r="B57" s="822" t="s">
        <v>588</v>
      </c>
      <c r="C57" s="825" t="s">
        <v>603</v>
      </c>
      <c r="D57" s="839" t="s">
        <v>604</v>
      </c>
      <c r="E57" s="825" t="s">
        <v>2736</v>
      </c>
      <c r="F57" s="839" t="s">
        <v>2737</v>
      </c>
      <c r="G57" s="825" t="s">
        <v>2772</v>
      </c>
      <c r="H57" s="825" t="s">
        <v>2773</v>
      </c>
      <c r="I57" s="831">
        <v>2311.10009765625</v>
      </c>
      <c r="J57" s="831">
        <v>5</v>
      </c>
      <c r="K57" s="832">
        <v>11555.5</v>
      </c>
    </row>
    <row r="58" spans="1:11" ht="14.45" customHeight="1" x14ac:dyDescent="0.2">
      <c r="A58" s="821" t="s">
        <v>587</v>
      </c>
      <c r="B58" s="822" t="s">
        <v>588</v>
      </c>
      <c r="C58" s="825" t="s">
        <v>603</v>
      </c>
      <c r="D58" s="839" t="s">
        <v>604</v>
      </c>
      <c r="E58" s="825" t="s">
        <v>2736</v>
      </c>
      <c r="F58" s="839" t="s">
        <v>2737</v>
      </c>
      <c r="G58" s="825" t="s">
        <v>2774</v>
      </c>
      <c r="H58" s="825" t="s">
        <v>2775</v>
      </c>
      <c r="I58" s="831">
        <v>7.869999885559082</v>
      </c>
      <c r="J58" s="831">
        <v>800</v>
      </c>
      <c r="K58" s="832">
        <v>6296</v>
      </c>
    </row>
    <row r="59" spans="1:11" ht="14.45" customHeight="1" x14ac:dyDescent="0.2">
      <c r="A59" s="821" t="s">
        <v>587</v>
      </c>
      <c r="B59" s="822" t="s">
        <v>588</v>
      </c>
      <c r="C59" s="825" t="s">
        <v>603</v>
      </c>
      <c r="D59" s="839" t="s">
        <v>604</v>
      </c>
      <c r="E59" s="825" t="s">
        <v>2736</v>
      </c>
      <c r="F59" s="839" t="s">
        <v>2737</v>
      </c>
      <c r="G59" s="825" t="s">
        <v>2776</v>
      </c>
      <c r="H59" s="825" t="s">
        <v>2777</v>
      </c>
      <c r="I59" s="831">
        <v>42.229999542236328</v>
      </c>
      <c r="J59" s="831">
        <v>40</v>
      </c>
      <c r="K59" s="832">
        <v>1689.1600341796875</v>
      </c>
    </row>
    <row r="60" spans="1:11" ht="14.45" customHeight="1" x14ac:dyDescent="0.2">
      <c r="A60" s="821" t="s">
        <v>587</v>
      </c>
      <c r="B60" s="822" t="s">
        <v>588</v>
      </c>
      <c r="C60" s="825" t="s">
        <v>603</v>
      </c>
      <c r="D60" s="839" t="s">
        <v>604</v>
      </c>
      <c r="E60" s="825" t="s">
        <v>2736</v>
      </c>
      <c r="F60" s="839" t="s">
        <v>2737</v>
      </c>
      <c r="G60" s="825" t="s">
        <v>2778</v>
      </c>
      <c r="H60" s="825" t="s">
        <v>2779</v>
      </c>
      <c r="I60" s="831">
        <v>1.8200000524520874</v>
      </c>
      <c r="J60" s="831">
        <v>400</v>
      </c>
      <c r="K60" s="832">
        <v>726</v>
      </c>
    </row>
    <row r="61" spans="1:11" ht="14.45" customHeight="1" x14ac:dyDescent="0.2">
      <c r="A61" s="821" t="s">
        <v>587</v>
      </c>
      <c r="B61" s="822" t="s">
        <v>588</v>
      </c>
      <c r="C61" s="825" t="s">
        <v>603</v>
      </c>
      <c r="D61" s="839" t="s">
        <v>604</v>
      </c>
      <c r="E61" s="825" t="s">
        <v>2736</v>
      </c>
      <c r="F61" s="839" t="s">
        <v>2737</v>
      </c>
      <c r="G61" s="825" t="s">
        <v>2780</v>
      </c>
      <c r="H61" s="825" t="s">
        <v>2781</v>
      </c>
      <c r="I61" s="831">
        <v>72.839996337890625</v>
      </c>
      <c r="J61" s="831">
        <v>50</v>
      </c>
      <c r="K61" s="832">
        <v>3642.10009765625</v>
      </c>
    </row>
    <row r="62" spans="1:11" ht="14.45" customHeight="1" x14ac:dyDescent="0.2">
      <c r="A62" s="821" t="s">
        <v>587</v>
      </c>
      <c r="B62" s="822" t="s">
        <v>588</v>
      </c>
      <c r="C62" s="825" t="s">
        <v>603</v>
      </c>
      <c r="D62" s="839" t="s">
        <v>604</v>
      </c>
      <c r="E62" s="825" t="s">
        <v>2736</v>
      </c>
      <c r="F62" s="839" t="s">
        <v>2737</v>
      </c>
      <c r="G62" s="825" t="s">
        <v>2782</v>
      </c>
      <c r="H62" s="825" t="s">
        <v>2783</v>
      </c>
      <c r="I62" s="831">
        <v>11.729999542236328</v>
      </c>
      <c r="J62" s="831">
        <v>15</v>
      </c>
      <c r="K62" s="832">
        <v>175.94999694824219</v>
      </c>
    </row>
    <row r="63" spans="1:11" ht="14.45" customHeight="1" x14ac:dyDescent="0.2">
      <c r="A63" s="821" t="s">
        <v>587</v>
      </c>
      <c r="B63" s="822" t="s">
        <v>588</v>
      </c>
      <c r="C63" s="825" t="s">
        <v>603</v>
      </c>
      <c r="D63" s="839" t="s">
        <v>604</v>
      </c>
      <c r="E63" s="825" t="s">
        <v>2736</v>
      </c>
      <c r="F63" s="839" t="s">
        <v>2737</v>
      </c>
      <c r="G63" s="825" t="s">
        <v>2784</v>
      </c>
      <c r="H63" s="825" t="s">
        <v>2785</v>
      </c>
      <c r="I63" s="831">
        <v>13.310000419616699</v>
      </c>
      <c r="J63" s="831">
        <v>10</v>
      </c>
      <c r="K63" s="832">
        <v>133.10000610351563</v>
      </c>
    </row>
    <row r="64" spans="1:11" ht="14.45" customHeight="1" x14ac:dyDescent="0.2">
      <c r="A64" s="821" t="s">
        <v>587</v>
      </c>
      <c r="B64" s="822" t="s">
        <v>588</v>
      </c>
      <c r="C64" s="825" t="s">
        <v>603</v>
      </c>
      <c r="D64" s="839" t="s">
        <v>604</v>
      </c>
      <c r="E64" s="825" t="s">
        <v>2736</v>
      </c>
      <c r="F64" s="839" t="s">
        <v>2737</v>
      </c>
      <c r="G64" s="825" t="s">
        <v>2786</v>
      </c>
      <c r="H64" s="825" t="s">
        <v>2787</v>
      </c>
      <c r="I64" s="831">
        <v>25.530000686645508</v>
      </c>
      <c r="J64" s="831">
        <v>40</v>
      </c>
      <c r="K64" s="832">
        <v>1021.2000122070313</v>
      </c>
    </row>
    <row r="65" spans="1:11" ht="14.45" customHeight="1" x14ac:dyDescent="0.2">
      <c r="A65" s="821" t="s">
        <v>587</v>
      </c>
      <c r="B65" s="822" t="s">
        <v>588</v>
      </c>
      <c r="C65" s="825" t="s">
        <v>603</v>
      </c>
      <c r="D65" s="839" t="s">
        <v>604</v>
      </c>
      <c r="E65" s="825" t="s">
        <v>2736</v>
      </c>
      <c r="F65" s="839" t="s">
        <v>2737</v>
      </c>
      <c r="G65" s="825" t="s">
        <v>2788</v>
      </c>
      <c r="H65" s="825" t="s">
        <v>2789</v>
      </c>
      <c r="I65" s="831">
        <v>2.2799999713897705</v>
      </c>
      <c r="J65" s="831">
        <v>200</v>
      </c>
      <c r="K65" s="832">
        <v>456</v>
      </c>
    </row>
    <row r="66" spans="1:11" ht="14.45" customHeight="1" x14ac:dyDescent="0.2">
      <c r="A66" s="821" t="s">
        <v>587</v>
      </c>
      <c r="B66" s="822" t="s">
        <v>588</v>
      </c>
      <c r="C66" s="825" t="s">
        <v>603</v>
      </c>
      <c r="D66" s="839" t="s">
        <v>604</v>
      </c>
      <c r="E66" s="825" t="s">
        <v>2736</v>
      </c>
      <c r="F66" s="839" t="s">
        <v>2737</v>
      </c>
      <c r="G66" s="825" t="s">
        <v>2790</v>
      </c>
      <c r="H66" s="825" t="s">
        <v>2791</v>
      </c>
      <c r="I66" s="831">
        <v>1584</v>
      </c>
      <c r="J66" s="831">
        <v>10</v>
      </c>
      <c r="K66" s="832">
        <v>15840</v>
      </c>
    </row>
    <row r="67" spans="1:11" ht="14.45" customHeight="1" x14ac:dyDescent="0.2">
      <c r="A67" s="821" t="s">
        <v>587</v>
      </c>
      <c r="B67" s="822" t="s">
        <v>588</v>
      </c>
      <c r="C67" s="825" t="s">
        <v>603</v>
      </c>
      <c r="D67" s="839" t="s">
        <v>604</v>
      </c>
      <c r="E67" s="825" t="s">
        <v>2736</v>
      </c>
      <c r="F67" s="839" t="s">
        <v>2737</v>
      </c>
      <c r="G67" s="825" t="s">
        <v>2792</v>
      </c>
      <c r="H67" s="825" t="s">
        <v>2793</v>
      </c>
      <c r="I67" s="831">
        <v>1.5</v>
      </c>
      <c r="J67" s="831">
        <v>600</v>
      </c>
      <c r="K67" s="832">
        <v>900</v>
      </c>
    </row>
    <row r="68" spans="1:11" ht="14.45" customHeight="1" x14ac:dyDescent="0.2">
      <c r="A68" s="821" t="s">
        <v>587</v>
      </c>
      <c r="B68" s="822" t="s">
        <v>588</v>
      </c>
      <c r="C68" s="825" t="s">
        <v>603</v>
      </c>
      <c r="D68" s="839" t="s">
        <v>604</v>
      </c>
      <c r="E68" s="825" t="s">
        <v>2736</v>
      </c>
      <c r="F68" s="839" t="s">
        <v>2737</v>
      </c>
      <c r="G68" s="825" t="s">
        <v>2794</v>
      </c>
      <c r="H68" s="825" t="s">
        <v>2795</v>
      </c>
      <c r="I68" s="831">
        <v>9.1999998092651367</v>
      </c>
      <c r="J68" s="831">
        <v>1400</v>
      </c>
      <c r="K68" s="832">
        <v>12880</v>
      </c>
    </row>
    <row r="69" spans="1:11" ht="14.45" customHeight="1" x14ac:dyDescent="0.2">
      <c r="A69" s="821" t="s">
        <v>587</v>
      </c>
      <c r="B69" s="822" t="s">
        <v>588</v>
      </c>
      <c r="C69" s="825" t="s">
        <v>603</v>
      </c>
      <c r="D69" s="839" t="s">
        <v>604</v>
      </c>
      <c r="E69" s="825" t="s">
        <v>2736</v>
      </c>
      <c r="F69" s="839" t="s">
        <v>2737</v>
      </c>
      <c r="G69" s="825" t="s">
        <v>2796</v>
      </c>
      <c r="H69" s="825" t="s">
        <v>2797</v>
      </c>
      <c r="I69" s="831">
        <v>7.5</v>
      </c>
      <c r="J69" s="831">
        <v>210</v>
      </c>
      <c r="K69" s="832">
        <v>1575</v>
      </c>
    </row>
    <row r="70" spans="1:11" ht="14.45" customHeight="1" x14ac:dyDescent="0.2">
      <c r="A70" s="821" t="s">
        <v>587</v>
      </c>
      <c r="B70" s="822" t="s">
        <v>588</v>
      </c>
      <c r="C70" s="825" t="s">
        <v>603</v>
      </c>
      <c r="D70" s="839" t="s">
        <v>604</v>
      </c>
      <c r="E70" s="825" t="s">
        <v>2736</v>
      </c>
      <c r="F70" s="839" t="s">
        <v>2737</v>
      </c>
      <c r="G70" s="825" t="s">
        <v>2798</v>
      </c>
      <c r="H70" s="825" t="s">
        <v>2799</v>
      </c>
      <c r="I70" s="831">
        <v>172.5</v>
      </c>
      <c r="J70" s="831">
        <v>1</v>
      </c>
      <c r="K70" s="832">
        <v>172.5</v>
      </c>
    </row>
    <row r="71" spans="1:11" ht="14.45" customHeight="1" x14ac:dyDescent="0.2">
      <c r="A71" s="821" t="s">
        <v>587</v>
      </c>
      <c r="B71" s="822" t="s">
        <v>588</v>
      </c>
      <c r="C71" s="825" t="s">
        <v>603</v>
      </c>
      <c r="D71" s="839" t="s">
        <v>604</v>
      </c>
      <c r="E71" s="825" t="s">
        <v>2736</v>
      </c>
      <c r="F71" s="839" t="s">
        <v>2737</v>
      </c>
      <c r="G71" s="825" t="s">
        <v>2800</v>
      </c>
      <c r="H71" s="825" t="s">
        <v>2801</v>
      </c>
      <c r="I71" s="831">
        <v>150</v>
      </c>
      <c r="J71" s="831">
        <v>10</v>
      </c>
      <c r="K71" s="832">
        <v>1500.0400390625</v>
      </c>
    </row>
    <row r="72" spans="1:11" ht="14.45" customHeight="1" x14ac:dyDescent="0.2">
      <c r="A72" s="821" t="s">
        <v>587</v>
      </c>
      <c r="B72" s="822" t="s">
        <v>588</v>
      </c>
      <c r="C72" s="825" t="s">
        <v>603</v>
      </c>
      <c r="D72" s="839" t="s">
        <v>604</v>
      </c>
      <c r="E72" s="825" t="s">
        <v>2736</v>
      </c>
      <c r="F72" s="839" t="s">
        <v>2737</v>
      </c>
      <c r="G72" s="825" t="s">
        <v>2802</v>
      </c>
      <c r="H72" s="825" t="s">
        <v>2803</v>
      </c>
      <c r="I72" s="831">
        <v>6.7750000953674316</v>
      </c>
      <c r="J72" s="831">
        <v>220</v>
      </c>
      <c r="K72" s="832">
        <v>1489.6000061035156</v>
      </c>
    </row>
    <row r="73" spans="1:11" ht="14.45" customHeight="1" x14ac:dyDescent="0.2">
      <c r="A73" s="821" t="s">
        <v>587</v>
      </c>
      <c r="B73" s="822" t="s">
        <v>588</v>
      </c>
      <c r="C73" s="825" t="s">
        <v>603</v>
      </c>
      <c r="D73" s="839" t="s">
        <v>604</v>
      </c>
      <c r="E73" s="825" t="s">
        <v>2736</v>
      </c>
      <c r="F73" s="839" t="s">
        <v>2737</v>
      </c>
      <c r="G73" s="825" t="s">
        <v>2804</v>
      </c>
      <c r="H73" s="825" t="s">
        <v>2805</v>
      </c>
      <c r="I73" s="831">
        <v>20.690000534057617</v>
      </c>
      <c r="J73" s="831">
        <v>100</v>
      </c>
      <c r="K73" s="832">
        <v>2069.10009765625</v>
      </c>
    </row>
    <row r="74" spans="1:11" ht="14.45" customHeight="1" x14ac:dyDescent="0.2">
      <c r="A74" s="821" t="s">
        <v>587</v>
      </c>
      <c r="B74" s="822" t="s">
        <v>588</v>
      </c>
      <c r="C74" s="825" t="s">
        <v>603</v>
      </c>
      <c r="D74" s="839" t="s">
        <v>604</v>
      </c>
      <c r="E74" s="825" t="s">
        <v>2736</v>
      </c>
      <c r="F74" s="839" t="s">
        <v>2737</v>
      </c>
      <c r="G74" s="825" t="s">
        <v>2806</v>
      </c>
      <c r="H74" s="825" t="s">
        <v>2807</v>
      </c>
      <c r="I74" s="831">
        <v>14.159999847412109</v>
      </c>
      <c r="J74" s="831">
        <v>20</v>
      </c>
      <c r="K74" s="832">
        <v>283.16000366210938</v>
      </c>
    </row>
    <row r="75" spans="1:11" ht="14.45" customHeight="1" x14ac:dyDescent="0.2">
      <c r="A75" s="821" t="s">
        <v>587</v>
      </c>
      <c r="B75" s="822" t="s">
        <v>588</v>
      </c>
      <c r="C75" s="825" t="s">
        <v>603</v>
      </c>
      <c r="D75" s="839" t="s">
        <v>604</v>
      </c>
      <c r="E75" s="825" t="s">
        <v>2736</v>
      </c>
      <c r="F75" s="839" t="s">
        <v>2737</v>
      </c>
      <c r="G75" s="825" t="s">
        <v>2808</v>
      </c>
      <c r="H75" s="825" t="s">
        <v>2809</v>
      </c>
      <c r="I75" s="831">
        <v>13.310000419616699</v>
      </c>
      <c r="J75" s="831">
        <v>0</v>
      </c>
      <c r="K75" s="832">
        <v>0</v>
      </c>
    </row>
    <row r="76" spans="1:11" ht="14.45" customHeight="1" x14ac:dyDescent="0.2">
      <c r="A76" s="821" t="s">
        <v>587</v>
      </c>
      <c r="B76" s="822" t="s">
        <v>588</v>
      </c>
      <c r="C76" s="825" t="s">
        <v>603</v>
      </c>
      <c r="D76" s="839" t="s">
        <v>604</v>
      </c>
      <c r="E76" s="825" t="s">
        <v>2736</v>
      </c>
      <c r="F76" s="839" t="s">
        <v>2737</v>
      </c>
      <c r="G76" s="825" t="s">
        <v>2810</v>
      </c>
      <c r="H76" s="825" t="s">
        <v>2811</v>
      </c>
      <c r="I76" s="831">
        <v>0.81999999284744263</v>
      </c>
      <c r="J76" s="831">
        <v>3200</v>
      </c>
      <c r="K76" s="832">
        <v>2624</v>
      </c>
    </row>
    <row r="77" spans="1:11" ht="14.45" customHeight="1" x14ac:dyDescent="0.2">
      <c r="A77" s="821" t="s">
        <v>587</v>
      </c>
      <c r="B77" s="822" t="s">
        <v>588</v>
      </c>
      <c r="C77" s="825" t="s">
        <v>603</v>
      </c>
      <c r="D77" s="839" t="s">
        <v>604</v>
      </c>
      <c r="E77" s="825" t="s">
        <v>2736</v>
      </c>
      <c r="F77" s="839" t="s">
        <v>2737</v>
      </c>
      <c r="G77" s="825" t="s">
        <v>2812</v>
      </c>
      <c r="H77" s="825" t="s">
        <v>2813</v>
      </c>
      <c r="I77" s="831">
        <v>0.43999999761581421</v>
      </c>
      <c r="J77" s="831">
        <v>600</v>
      </c>
      <c r="K77" s="832">
        <v>264</v>
      </c>
    </row>
    <row r="78" spans="1:11" ht="14.45" customHeight="1" x14ac:dyDescent="0.2">
      <c r="A78" s="821" t="s">
        <v>587</v>
      </c>
      <c r="B78" s="822" t="s">
        <v>588</v>
      </c>
      <c r="C78" s="825" t="s">
        <v>603</v>
      </c>
      <c r="D78" s="839" t="s">
        <v>604</v>
      </c>
      <c r="E78" s="825" t="s">
        <v>2736</v>
      </c>
      <c r="F78" s="839" t="s">
        <v>2737</v>
      </c>
      <c r="G78" s="825" t="s">
        <v>2814</v>
      </c>
      <c r="H78" s="825" t="s">
        <v>2815</v>
      </c>
      <c r="I78" s="831">
        <v>1.1399999856948853</v>
      </c>
      <c r="J78" s="831">
        <v>2100</v>
      </c>
      <c r="K78" s="832">
        <v>2394</v>
      </c>
    </row>
    <row r="79" spans="1:11" ht="14.45" customHeight="1" x14ac:dyDescent="0.2">
      <c r="A79" s="821" t="s">
        <v>587</v>
      </c>
      <c r="B79" s="822" t="s">
        <v>588</v>
      </c>
      <c r="C79" s="825" t="s">
        <v>603</v>
      </c>
      <c r="D79" s="839" t="s">
        <v>604</v>
      </c>
      <c r="E79" s="825" t="s">
        <v>2736</v>
      </c>
      <c r="F79" s="839" t="s">
        <v>2737</v>
      </c>
      <c r="G79" s="825" t="s">
        <v>2816</v>
      </c>
      <c r="H79" s="825" t="s">
        <v>2817</v>
      </c>
      <c r="I79" s="831">
        <v>7.869999885559082</v>
      </c>
      <c r="J79" s="831">
        <v>800</v>
      </c>
      <c r="K79" s="832">
        <v>6295.18017578125</v>
      </c>
    </row>
    <row r="80" spans="1:11" ht="14.45" customHeight="1" x14ac:dyDescent="0.2">
      <c r="A80" s="821" t="s">
        <v>587</v>
      </c>
      <c r="B80" s="822" t="s">
        <v>588</v>
      </c>
      <c r="C80" s="825" t="s">
        <v>603</v>
      </c>
      <c r="D80" s="839" t="s">
        <v>604</v>
      </c>
      <c r="E80" s="825" t="s">
        <v>2736</v>
      </c>
      <c r="F80" s="839" t="s">
        <v>2737</v>
      </c>
      <c r="G80" s="825" t="s">
        <v>2818</v>
      </c>
      <c r="H80" s="825" t="s">
        <v>2819</v>
      </c>
      <c r="I80" s="831">
        <v>5.570000171661377</v>
      </c>
      <c r="J80" s="831">
        <v>425</v>
      </c>
      <c r="K80" s="832">
        <v>2367.25</v>
      </c>
    </row>
    <row r="81" spans="1:11" ht="14.45" customHeight="1" x14ac:dyDescent="0.2">
      <c r="A81" s="821" t="s">
        <v>587</v>
      </c>
      <c r="B81" s="822" t="s">
        <v>588</v>
      </c>
      <c r="C81" s="825" t="s">
        <v>603</v>
      </c>
      <c r="D81" s="839" t="s">
        <v>604</v>
      </c>
      <c r="E81" s="825" t="s">
        <v>2736</v>
      </c>
      <c r="F81" s="839" t="s">
        <v>2737</v>
      </c>
      <c r="G81" s="825" t="s">
        <v>2820</v>
      </c>
      <c r="H81" s="825" t="s">
        <v>2821</v>
      </c>
      <c r="I81" s="831">
        <v>6.9499998092651367</v>
      </c>
      <c r="J81" s="831">
        <v>480</v>
      </c>
      <c r="K81" s="832">
        <v>3336</v>
      </c>
    </row>
    <row r="82" spans="1:11" ht="14.45" customHeight="1" x14ac:dyDescent="0.2">
      <c r="A82" s="821" t="s">
        <v>587</v>
      </c>
      <c r="B82" s="822" t="s">
        <v>588</v>
      </c>
      <c r="C82" s="825" t="s">
        <v>603</v>
      </c>
      <c r="D82" s="839" t="s">
        <v>604</v>
      </c>
      <c r="E82" s="825" t="s">
        <v>2736</v>
      </c>
      <c r="F82" s="839" t="s">
        <v>2737</v>
      </c>
      <c r="G82" s="825" t="s">
        <v>2822</v>
      </c>
      <c r="H82" s="825" t="s">
        <v>2823</v>
      </c>
      <c r="I82" s="831">
        <v>1.5499999523162842</v>
      </c>
      <c r="J82" s="831">
        <v>200</v>
      </c>
      <c r="K82" s="832">
        <v>310</v>
      </c>
    </row>
    <row r="83" spans="1:11" ht="14.45" customHeight="1" x14ac:dyDescent="0.2">
      <c r="A83" s="821" t="s">
        <v>587</v>
      </c>
      <c r="B83" s="822" t="s">
        <v>588</v>
      </c>
      <c r="C83" s="825" t="s">
        <v>603</v>
      </c>
      <c r="D83" s="839" t="s">
        <v>604</v>
      </c>
      <c r="E83" s="825" t="s">
        <v>2736</v>
      </c>
      <c r="F83" s="839" t="s">
        <v>2737</v>
      </c>
      <c r="G83" s="825" t="s">
        <v>2824</v>
      </c>
      <c r="H83" s="825" t="s">
        <v>2825</v>
      </c>
      <c r="I83" s="831">
        <v>769.55999755859375</v>
      </c>
      <c r="J83" s="831">
        <v>6</v>
      </c>
      <c r="K83" s="832">
        <v>4617.35986328125</v>
      </c>
    </row>
    <row r="84" spans="1:11" ht="14.45" customHeight="1" x14ac:dyDescent="0.2">
      <c r="A84" s="821" t="s">
        <v>587</v>
      </c>
      <c r="B84" s="822" t="s">
        <v>588</v>
      </c>
      <c r="C84" s="825" t="s">
        <v>603</v>
      </c>
      <c r="D84" s="839" t="s">
        <v>604</v>
      </c>
      <c r="E84" s="825" t="s">
        <v>2736</v>
      </c>
      <c r="F84" s="839" t="s">
        <v>2737</v>
      </c>
      <c r="G84" s="825" t="s">
        <v>2826</v>
      </c>
      <c r="H84" s="825" t="s">
        <v>2827</v>
      </c>
      <c r="I84" s="831">
        <v>2.8499999046325684</v>
      </c>
      <c r="J84" s="831">
        <v>200</v>
      </c>
      <c r="K84" s="832">
        <v>570</v>
      </c>
    </row>
    <row r="85" spans="1:11" ht="14.45" customHeight="1" x14ac:dyDescent="0.2">
      <c r="A85" s="821" t="s">
        <v>587</v>
      </c>
      <c r="B85" s="822" t="s">
        <v>588</v>
      </c>
      <c r="C85" s="825" t="s">
        <v>603</v>
      </c>
      <c r="D85" s="839" t="s">
        <v>604</v>
      </c>
      <c r="E85" s="825" t="s">
        <v>2736</v>
      </c>
      <c r="F85" s="839" t="s">
        <v>2737</v>
      </c>
      <c r="G85" s="825" t="s">
        <v>2828</v>
      </c>
      <c r="H85" s="825" t="s">
        <v>2829</v>
      </c>
      <c r="I85" s="831">
        <v>1.2100000381469727</v>
      </c>
      <c r="J85" s="831">
        <v>150</v>
      </c>
      <c r="K85" s="832">
        <v>181.5</v>
      </c>
    </row>
    <row r="86" spans="1:11" ht="14.45" customHeight="1" x14ac:dyDescent="0.2">
      <c r="A86" s="821" t="s">
        <v>587</v>
      </c>
      <c r="B86" s="822" t="s">
        <v>588</v>
      </c>
      <c r="C86" s="825" t="s">
        <v>603</v>
      </c>
      <c r="D86" s="839" t="s">
        <v>604</v>
      </c>
      <c r="E86" s="825" t="s">
        <v>2736</v>
      </c>
      <c r="F86" s="839" t="s">
        <v>2737</v>
      </c>
      <c r="G86" s="825" t="s">
        <v>2830</v>
      </c>
      <c r="H86" s="825" t="s">
        <v>2831</v>
      </c>
      <c r="I86" s="831">
        <v>0.4699999988079071</v>
      </c>
      <c r="J86" s="831">
        <v>1900</v>
      </c>
      <c r="K86" s="832">
        <v>893</v>
      </c>
    </row>
    <row r="87" spans="1:11" ht="14.45" customHeight="1" x14ac:dyDescent="0.2">
      <c r="A87" s="821" t="s">
        <v>587</v>
      </c>
      <c r="B87" s="822" t="s">
        <v>588</v>
      </c>
      <c r="C87" s="825" t="s">
        <v>603</v>
      </c>
      <c r="D87" s="839" t="s">
        <v>604</v>
      </c>
      <c r="E87" s="825" t="s">
        <v>2736</v>
      </c>
      <c r="F87" s="839" t="s">
        <v>2737</v>
      </c>
      <c r="G87" s="825" t="s">
        <v>2832</v>
      </c>
      <c r="H87" s="825" t="s">
        <v>2833</v>
      </c>
      <c r="I87" s="831">
        <v>23.709999084472656</v>
      </c>
      <c r="J87" s="831">
        <v>50</v>
      </c>
      <c r="K87" s="832">
        <v>1185.5</v>
      </c>
    </row>
    <row r="88" spans="1:11" ht="14.45" customHeight="1" x14ac:dyDescent="0.2">
      <c r="A88" s="821" t="s">
        <v>587</v>
      </c>
      <c r="B88" s="822" t="s">
        <v>588</v>
      </c>
      <c r="C88" s="825" t="s">
        <v>603</v>
      </c>
      <c r="D88" s="839" t="s">
        <v>604</v>
      </c>
      <c r="E88" s="825" t="s">
        <v>2736</v>
      </c>
      <c r="F88" s="839" t="s">
        <v>2737</v>
      </c>
      <c r="G88" s="825" t="s">
        <v>2834</v>
      </c>
      <c r="H88" s="825" t="s">
        <v>2835</v>
      </c>
      <c r="I88" s="831">
        <v>3.0699999332427979</v>
      </c>
      <c r="J88" s="831">
        <v>250</v>
      </c>
      <c r="K88" s="832">
        <v>767.5</v>
      </c>
    </row>
    <row r="89" spans="1:11" ht="14.45" customHeight="1" x14ac:dyDescent="0.2">
      <c r="A89" s="821" t="s">
        <v>587</v>
      </c>
      <c r="B89" s="822" t="s">
        <v>588</v>
      </c>
      <c r="C89" s="825" t="s">
        <v>603</v>
      </c>
      <c r="D89" s="839" t="s">
        <v>604</v>
      </c>
      <c r="E89" s="825" t="s">
        <v>2736</v>
      </c>
      <c r="F89" s="839" t="s">
        <v>2737</v>
      </c>
      <c r="G89" s="825" t="s">
        <v>2836</v>
      </c>
      <c r="H89" s="825" t="s">
        <v>2837</v>
      </c>
      <c r="I89" s="831">
        <v>3.2000000476837158</v>
      </c>
      <c r="J89" s="831">
        <v>200</v>
      </c>
      <c r="K89" s="832">
        <v>640</v>
      </c>
    </row>
    <row r="90" spans="1:11" ht="14.45" customHeight="1" x14ac:dyDescent="0.2">
      <c r="A90" s="821" t="s">
        <v>587</v>
      </c>
      <c r="B90" s="822" t="s">
        <v>588</v>
      </c>
      <c r="C90" s="825" t="s">
        <v>603</v>
      </c>
      <c r="D90" s="839" t="s">
        <v>604</v>
      </c>
      <c r="E90" s="825" t="s">
        <v>2736</v>
      </c>
      <c r="F90" s="839" t="s">
        <v>2737</v>
      </c>
      <c r="G90" s="825" t="s">
        <v>2838</v>
      </c>
      <c r="H90" s="825" t="s">
        <v>2839</v>
      </c>
      <c r="I90" s="831">
        <v>1.9866666793823242</v>
      </c>
      <c r="J90" s="831">
        <v>800</v>
      </c>
      <c r="K90" s="832">
        <v>1588</v>
      </c>
    </row>
    <row r="91" spans="1:11" ht="14.45" customHeight="1" x14ac:dyDescent="0.2">
      <c r="A91" s="821" t="s">
        <v>587</v>
      </c>
      <c r="B91" s="822" t="s">
        <v>588</v>
      </c>
      <c r="C91" s="825" t="s">
        <v>603</v>
      </c>
      <c r="D91" s="839" t="s">
        <v>604</v>
      </c>
      <c r="E91" s="825" t="s">
        <v>2736</v>
      </c>
      <c r="F91" s="839" t="s">
        <v>2737</v>
      </c>
      <c r="G91" s="825" t="s">
        <v>2840</v>
      </c>
      <c r="H91" s="825" t="s">
        <v>2841</v>
      </c>
      <c r="I91" s="831">
        <v>2.6433334350585938</v>
      </c>
      <c r="J91" s="831">
        <v>600</v>
      </c>
      <c r="K91" s="832">
        <v>1665</v>
      </c>
    </row>
    <row r="92" spans="1:11" ht="14.45" customHeight="1" x14ac:dyDescent="0.2">
      <c r="A92" s="821" t="s">
        <v>587</v>
      </c>
      <c r="B92" s="822" t="s">
        <v>588</v>
      </c>
      <c r="C92" s="825" t="s">
        <v>603</v>
      </c>
      <c r="D92" s="839" t="s">
        <v>604</v>
      </c>
      <c r="E92" s="825" t="s">
        <v>2736</v>
      </c>
      <c r="F92" s="839" t="s">
        <v>2737</v>
      </c>
      <c r="G92" s="825" t="s">
        <v>2842</v>
      </c>
      <c r="H92" s="825" t="s">
        <v>2843</v>
      </c>
      <c r="I92" s="831">
        <v>2.5099999904632568</v>
      </c>
      <c r="J92" s="831">
        <v>200</v>
      </c>
      <c r="K92" s="832">
        <v>502</v>
      </c>
    </row>
    <row r="93" spans="1:11" ht="14.45" customHeight="1" x14ac:dyDescent="0.2">
      <c r="A93" s="821" t="s">
        <v>587</v>
      </c>
      <c r="B93" s="822" t="s">
        <v>588</v>
      </c>
      <c r="C93" s="825" t="s">
        <v>603</v>
      </c>
      <c r="D93" s="839" t="s">
        <v>604</v>
      </c>
      <c r="E93" s="825" t="s">
        <v>2736</v>
      </c>
      <c r="F93" s="839" t="s">
        <v>2737</v>
      </c>
      <c r="G93" s="825" t="s">
        <v>2844</v>
      </c>
      <c r="H93" s="825" t="s">
        <v>2845</v>
      </c>
      <c r="I93" s="831">
        <v>44.080001831054688</v>
      </c>
      <c r="J93" s="831">
        <v>100</v>
      </c>
      <c r="K93" s="832">
        <v>4408</v>
      </c>
    </row>
    <row r="94" spans="1:11" ht="14.45" customHeight="1" x14ac:dyDescent="0.2">
      <c r="A94" s="821" t="s">
        <v>587</v>
      </c>
      <c r="B94" s="822" t="s">
        <v>588</v>
      </c>
      <c r="C94" s="825" t="s">
        <v>603</v>
      </c>
      <c r="D94" s="839" t="s">
        <v>604</v>
      </c>
      <c r="E94" s="825" t="s">
        <v>2846</v>
      </c>
      <c r="F94" s="839" t="s">
        <v>2847</v>
      </c>
      <c r="G94" s="825" t="s">
        <v>2848</v>
      </c>
      <c r="H94" s="825" t="s">
        <v>2849</v>
      </c>
      <c r="I94" s="831">
        <v>10.163333257039389</v>
      </c>
      <c r="J94" s="831">
        <v>700</v>
      </c>
      <c r="K94" s="832">
        <v>7115</v>
      </c>
    </row>
    <row r="95" spans="1:11" ht="14.45" customHeight="1" x14ac:dyDescent="0.2">
      <c r="A95" s="821" t="s">
        <v>587</v>
      </c>
      <c r="B95" s="822" t="s">
        <v>588</v>
      </c>
      <c r="C95" s="825" t="s">
        <v>603</v>
      </c>
      <c r="D95" s="839" t="s">
        <v>604</v>
      </c>
      <c r="E95" s="825" t="s">
        <v>2846</v>
      </c>
      <c r="F95" s="839" t="s">
        <v>2847</v>
      </c>
      <c r="G95" s="825" t="s">
        <v>2850</v>
      </c>
      <c r="H95" s="825" t="s">
        <v>2851</v>
      </c>
      <c r="I95" s="831">
        <v>7.7399997711181641</v>
      </c>
      <c r="J95" s="831">
        <v>100</v>
      </c>
      <c r="K95" s="832">
        <v>774</v>
      </c>
    </row>
    <row r="96" spans="1:11" ht="14.45" customHeight="1" x14ac:dyDescent="0.2">
      <c r="A96" s="821" t="s">
        <v>587</v>
      </c>
      <c r="B96" s="822" t="s">
        <v>588</v>
      </c>
      <c r="C96" s="825" t="s">
        <v>603</v>
      </c>
      <c r="D96" s="839" t="s">
        <v>604</v>
      </c>
      <c r="E96" s="825" t="s">
        <v>2852</v>
      </c>
      <c r="F96" s="839" t="s">
        <v>2853</v>
      </c>
      <c r="G96" s="825" t="s">
        <v>2854</v>
      </c>
      <c r="H96" s="825" t="s">
        <v>2855</v>
      </c>
      <c r="I96" s="831">
        <v>0.54333335161209106</v>
      </c>
      <c r="J96" s="831">
        <v>2600</v>
      </c>
      <c r="K96" s="832">
        <v>1414</v>
      </c>
    </row>
    <row r="97" spans="1:11" ht="14.45" customHeight="1" x14ac:dyDescent="0.2">
      <c r="A97" s="821" t="s">
        <v>587</v>
      </c>
      <c r="B97" s="822" t="s">
        <v>588</v>
      </c>
      <c r="C97" s="825" t="s">
        <v>603</v>
      </c>
      <c r="D97" s="839" t="s">
        <v>604</v>
      </c>
      <c r="E97" s="825" t="s">
        <v>2852</v>
      </c>
      <c r="F97" s="839" t="s">
        <v>2853</v>
      </c>
      <c r="G97" s="825" t="s">
        <v>2856</v>
      </c>
      <c r="H97" s="825" t="s">
        <v>2857</v>
      </c>
      <c r="I97" s="831">
        <v>1.7999999523162842</v>
      </c>
      <c r="J97" s="831">
        <v>350</v>
      </c>
      <c r="K97" s="832">
        <v>630</v>
      </c>
    </row>
    <row r="98" spans="1:11" ht="14.45" customHeight="1" x14ac:dyDescent="0.2">
      <c r="A98" s="821" t="s">
        <v>587</v>
      </c>
      <c r="B98" s="822" t="s">
        <v>588</v>
      </c>
      <c r="C98" s="825" t="s">
        <v>603</v>
      </c>
      <c r="D98" s="839" t="s">
        <v>604</v>
      </c>
      <c r="E98" s="825" t="s">
        <v>2858</v>
      </c>
      <c r="F98" s="839" t="s">
        <v>2859</v>
      </c>
      <c r="G98" s="825" t="s">
        <v>2860</v>
      </c>
      <c r="H98" s="825" t="s">
        <v>2861</v>
      </c>
      <c r="I98" s="831">
        <v>7.0199999809265137</v>
      </c>
      <c r="J98" s="831">
        <v>50</v>
      </c>
      <c r="K98" s="832">
        <v>351</v>
      </c>
    </row>
    <row r="99" spans="1:11" ht="14.45" customHeight="1" x14ac:dyDescent="0.2">
      <c r="A99" s="821" t="s">
        <v>587</v>
      </c>
      <c r="B99" s="822" t="s">
        <v>588</v>
      </c>
      <c r="C99" s="825" t="s">
        <v>603</v>
      </c>
      <c r="D99" s="839" t="s">
        <v>604</v>
      </c>
      <c r="E99" s="825" t="s">
        <v>2858</v>
      </c>
      <c r="F99" s="839" t="s">
        <v>2859</v>
      </c>
      <c r="G99" s="825" t="s">
        <v>2862</v>
      </c>
      <c r="H99" s="825" t="s">
        <v>2863</v>
      </c>
      <c r="I99" s="831">
        <v>3.3900001049041748</v>
      </c>
      <c r="J99" s="831">
        <v>1000</v>
      </c>
      <c r="K99" s="832">
        <v>3390</v>
      </c>
    </row>
    <row r="100" spans="1:11" ht="14.45" customHeight="1" x14ac:dyDescent="0.2">
      <c r="A100" s="821" t="s">
        <v>587</v>
      </c>
      <c r="B100" s="822" t="s">
        <v>588</v>
      </c>
      <c r="C100" s="825" t="s">
        <v>603</v>
      </c>
      <c r="D100" s="839" t="s">
        <v>604</v>
      </c>
      <c r="E100" s="825" t="s">
        <v>2858</v>
      </c>
      <c r="F100" s="839" t="s">
        <v>2859</v>
      </c>
      <c r="G100" s="825" t="s">
        <v>2864</v>
      </c>
      <c r="H100" s="825" t="s">
        <v>2865</v>
      </c>
      <c r="I100" s="831">
        <v>3.3850001096725464</v>
      </c>
      <c r="J100" s="831">
        <v>2000</v>
      </c>
      <c r="K100" s="832">
        <v>6770</v>
      </c>
    </row>
    <row r="101" spans="1:11" ht="14.45" customHeight="1" x14ac:dyDescent="0.2">
      <c r="A101" s="821" t="s">
        <v>587</v>
      </c>
      <c r="B101" s="822" t="s">
        <v>588</v>
      </c>
      <c r="C101" s="825" t="s">
        <v>603</v>
      </c>
      <c r="D101" s="839" t="s">
        <v>604</v>
      </c>
      <c r="E101" s="825" t="s">
        <v>2858</v>
      </c>
      <c r="F101" s="839" t="s">
        <v>2859</v>
      </c>
      <c r="G101" s="825" t="s">
        <v>2866</v>
      </c>
      <c r="H101" s="825" t="s">
        <v>2867</v>
      </c>
      <c r="I101" s="831">
        <v>4.8299999237060547</v>
      </c>
      <c r="J101" s="831">
        <v>1000</v>
      </c>
      <c r="K101" s="832">
        <v>4830</v>
      </c>
    </row>
    <row r="102" spans="1:11" ht="14.45" customHeight="1" x14ac:dyDescent="0.2">
      <c r="A102" s="821" t="s">
        <v>587</v>
      </c>
      <c r="B102" s="822" t="s">
        <v>588</v>
      </c>
      <c r="C102" s="825" t="s">
        <v>603</v>
      </c>
      <c r="D102" s="839" t="s">
        <v>604</v>
      </c>
      <c r="E102" s="825" t="s">
        <v>2858</v>
      </c>
      <c r="F102" s="839" t="s">
        <v>2859</v>
      </c>
      <c r="G102" s="825" t="s">
        <v>2868</v>
      </c>
      <c r="H102" s="825" t="s">
        <v>2869</v>
      </c>
      <c r="I102" s="831">
        <v>4.1100001335144043</v>
      </c>
      <c r="J102" s="831">
        <v>1000</v>
      </c>
      <c r="K102" s="832">
        <v>4110</v>
      </c>
    </row>
    <row r="103" spans="1:11" ht="14.45" customHeight="1" x14ac:dyDescent="0.2">
      <c r="A103" s="821" t="s">
        <v>587</v>
      </c>
      <c r="B103" s="822" t="s">
        <v>588</v>
      </c>
      <c r="C103" s="825" t="s">
        <v>603</v>
      </c>
      <c r="D103" s="839" t="s">
        <v>604</v>
      </c>
      <c r="E103" s="825" t="s">
        <v>2858</v>
      </c>
      <c r="F103" s="839" t="s">
        <v>2859</v>
      </c>
      <c r="G103" s="825" t="s">
        <v>2870</v>
      </c>
      <c r="H103" s="825" t="s">
        <v>2871</v>
      </c>
      <c r="I103" s="831">
        <v>4.130000114440918</v>
      </c>
      <c r="J103" s="831">
        <v>2000</v>
      </c>
      <c r="K103" s="832">
        <v>8260</v>
      </c>
    </row>
    <row r="104" spans="1:11" ht="14.45" customHeight="1" x14ac:dyDescent="0.2">
      <c r="A104" s="821" t="s">
        <v>587</v>
      </c>
      <c r="B104" s="822" t="s">
        <v>588</v>
      </c>
      <c r="C104" s="825" t="s">
        <v>603</v>
      </c>
      <c r="D104" s="839" t="s">
        <v>604</v>
      </c>
      <c r="E104" s="825" t="s">
        <v>2858</v>
      </c>
      <c r="F104" s="839" t="s">
        <v>2859</v>
      </c>
      <c r="G104" s="825" t="s">
        <v>2872</v>
      </c>
      <c r="H104" s="825" t="s">
        <v>2873</v>
      </c>
      <c r="I104" s="831">
        <v>3.0199999809265137</v>
      </c>
      <c r="J104" s="831">
        <v>1000</v>
      </c>
      <c r="K104" s="832">
        <v>3020</v>
      </c>
    </row>
    <row r="105" spans="1:11" ht="14.45" customHeight="1" x14ac:dyDescent="0.2">
      <c r="A105" s="821" t="s">
        <v>587</v>
      </c>
      <c r="B105" s="822" t="s">
        <v>588</v>
      </c>
      <c r="C105" s="825" t="s">
        <v>603</v>
      </c>
      <c r="D105" s="839" t="s">
        <v>604</v>
      </c>
      <c r="E105" s="825" t="s">
        <v>2858</v>
      </c>
      <c r="F105" s="839" t="s">
        <v>2859</v>
      </c>
      <c r="G105" s="825" t="s">
        <v>2874</v>
      </c>
      <c r="H105" s="825" t="s">
        <v>2875</v>
      </c>
      <c r="I105" s="831">
        <v>3.630000114440918</v>
      </c>
      <c r="J105" s="831">
        <v>2000</v>
      </c>
      <c r="K105" s="832">
        <v>7260</v>
      </c>
    </row>
    <row r="106" spans="1:11" ht="14.45" customHeight="1" x14ac:dyDescent="0.2">
      <c r="A106" s="821" t="s">
        <v>587</v>
      </c>
      <c r="B106" s="822" t="s">
        <v>588</v>
      </c>
      <c r="C106" s="825" t="s">
        <v>603</v>
      </c>
      <c r="D106" s="839" t="s">
        <v>604</v>
      </c>
      <c r="E106" s="825" t="s">
        <v>2858</v>
      </c>
      <c r="F106" s="839" t="s">
        <v>2859</v>
      </c>
      <c r="G106" s="825" t="s">
        <v>2876</v>
      </c>
      <c r="H106" s="825" t="s">
        <v>2877</v>
      </c>
      <c r="I106" s="831">
        <v>4.690000057220459</v>
      </c>
      <c r="J106" s="831">
        <v>5000</v>
      </c>
      <c r="K106" s="832">
        <v>23450</v>
      </c>
    </row>
    <row r="107" spans="1:11" ht="14.45" customHeight="1" x14ac:dyDescent="0.2">
      <c r="A107" s="821" t="s">
        <v>587</v>
      </c>
      <c r="B107" s="822" t="s">
        <v>588</v>
      </c>
      <c r="C107" s="825" t="s">
        <v>603</v>
      </c>
      <c r="D107" s="839" t="s">
        <v>604</v>
      </c>
      <c r="E107" s="825" t="s">
        <v>2878</v>
      </c>
      <c r="F107" s="839" t="s">
        <v>2879</v>
      </c>
      <c r="G107" s="825" t="s">
        <v>2880</v>
      </c>
      <c r="H107" s="825" t="s">
        <v>2881</v>
      </c>
      <c r="I107" s="831">
        <v>289.83999633789063</v>
      </c>
      <c r="J107" s="831">
        <v>10</v>
      </c>
      <c r="K107" s="832">
        <v>2898.429931640625</v>
      </c>
    </row>
    <row r="108" spans="1:11" ht="14.45" customHeight="1" x14ac:dyDescent="0.2">
      <c r="A108" s="821" t="s">
        <v>587</v>
      </c>
      <c r="B108" s="822" t="s">
        <v>588</v>
      </c>
      <c r="C108" s="825" t="s">
        <v>2657</v>
      </c>
      <c r="D108" s="839" t="s">
        <v>2658</v>
      </c>
      <c r="E108" s="825" t="s">
        <v>2736</v>
      </c>
      <c r="F108" s="839" t="s">
        <v>2737</v>
      </c>
      <c r="G108" s="825" t="s">
        <v>2882</v>
      </c>
      <c r="H108" s="825" t="s">
        <v>2883</v>
      </c>
      <c r="I108" s="831">
        <v>11380.990234375</v>
      </c>
      <c r="J108" s="831">
        <v>1</v>
      </c>
      <c r="K108" s="832">
        <v>11380.990234375</v>
      </c>
    </row>
    <row r="109" spans="1:11" ht="14.45" customHeight="1" x14ac:dyDescent="0.2">
      <c r="A109" s="821" t="s">
        <v>587</v>
      </c>
      <c r="B109" s="822" t="s">
        <v>588</v>
      </c>
      <c r="C109" s="825" t="s">
        <v>2657</v>
      </c>
      <c r="D109" s="839" t="s">
        <v>2658</v>
      </c>
      <c r="E109" s="825" t="s">
        <v>2736</v>
      </c>
      <c r="F109" s="839" t="s">
        <v>2737</v>
      </c>
      <c r="G109" s="825" t="s">
        <v>2884</v>
      </c>
      <c r="H109" s="825" t="s">
        <v>2885</v>
      </c>
      <c r="I109" s="831">
        <v>11380.990234375</v>
      </c>
      <c r="J109" s="831">
        <v>2</v>
      </c>
      <c r="K109" s="832">
        <v>22761.98046875</v>
      </c>
    </row>
    <row r="110" spans="1:11" ht="14.45" customHeight="1" x14ac:dyDescent="0.2">
      <c r="A110" s="821" t="s">
        <v>587</v>
      </c>
      <c r="B110" s="822" t="s">
        <v>588</v>
      </c>
      <c r="C110" s="825" t="s">
        <v>2657</v>
      </c>
      <c r="D110" s="839" t="s">
        <v>2658</v>
      </c>
      <c r="E110" s="825" t="s">
        <v>2736</v>
      </c>
      <c r="F110" s="839" t="s">
        <v>2737</v>
      </c>
      <c r="G110" s="825" t="s">
        <v>2886</v>
      </c>
      <c r="H110" s="825" t="s">
        <v>2887</v>
      </c>
      <c r="I110" s="831">
        <v>13850.990234375</v>
      </c>
      <c r="J110" s="831">
        <v>4</v>
      </c>
      <c r="K110" s="832">
        <v>55403.9609375</v>
      </c>
    </row>
    <row r="111" spans="1:11" ht="14.45" customHeight="1" x14ac:dyDescent="0.2">
      <c r="A111" s="821" t="s">
        <v>587</v>
      </c>
      <c r="B111" s="822" t="s">
        <v>588</v>
      </c>
      <c r="C111" s="825" t="s">
        <v>2657</v>
      </c>
      <c r="D111" s="839" t="s">
        <v>2658</v>
      </c>
      <c r="E111" s="825" t="s">
        <v>2736</v>
      </c>
      <c r="F111" s="839" t="s">
        <v>2737</v>
      </c>
      <c r="G111" s="825" t="s">
        <v>2888</v>
      </c>
      <c r="H111" s="825" t="s">
        <v>2889</v>
      </c>
      <c r="I111" s="831">
        <v>13850.990234375</v>
      </c>
      <c r="J111" s="831">
        <v>5</v>
      </c>
      <c r="K111" s="832">
        <v>69254.951171875</v>
      </c>
    </row>
    <row r="112" spans="1:11" ht="14.45" customHeight="1" x14ac:dyDescent="0.2">
      <c r="A112" s="821" t="s">
        <v>587</v>
      </c>
      <c r="B112" s="822" t="s">
        <v>588</v>
      </c>
      <c r="C112" s="825" t="s">
        <v>2657</v>
      </c>
      <c r="D112" s="839" t="s">
        <v>2658</v>
      </c>
      <c r="E112" s="825" t="s">
        <v>2736</v>
      </c>
      <c r="F112" s="839" t="s">
        <v>2737</v>
      </c>
      <c r="G112" s="825" t="s">
        <v>2890</v>
      </c>
      <c r="H112" s="825" t="s">
        <v>2891</v>
      </c>
      <c r="I112" s="831">
        <v>66799.8984375</v>
      </c>
      <c r="J112" s="831">
        <v>3</v>
      </c>
      <c r="K112" s="832">
        <v>200399.6953125</v>
      </c>
    </row>
    <row r="113" spans="1:11" ht="14.45" customHeight="1" x14ac:dyDescent="0.2">
      <c r="A113" s="821" t="s">
        <v>587</v>
      </c>
      <c r="B113" s="822" t="s">
        <v>588</v>
      </c>
      <c r="C113" s="825" t="s">
        <v>2657</v>
      </c>
      <c r="D113" s="839" t="s">
        <v>2658</v>
      </c>
      <c r="E113" s="825" t="s">
        <v>2736</v>
      </c>
      <c r="F113" s="839" t="s">
        <v>2737</v>
      </c>
      <c r="G113" s="825" t="s">
        <v>2892</v>
      </c>
      <c r="H113" s="825" t="s">
        <v>2893</v>
      </c>
      <c r="I113" s="831">
        <v>53925.734375</v>
      </c>
      <c r="J113" s="831">
        <v>4</v>
      </c>
      <c r="K113" s="832">
        <v>267199.591796875</v>
      </c>
    </row>
    <row r="114" spans="1:11" ht="14.45" customHeight="1" x14ac:dyDescent="0.2">
      <c r="A114" s="821" t="s">
        <v>587</v>
      </c>
      <c r="B114" s="822" t="s">
        <v>588</v>
      </c>
      <c r="C114" s="825" t="s">
        <v>2657</v>
      </c>
      <c r="D114" s="839" t="s">
        <v>2658</v>
      </c>
      <c r="E114" s="825" t="s">
        <v>2736</v>
      </c>
      <c r="F114" s="839" t="s">
        <v>2737</v>
      </c>
      <c r="G114" s="825" t="s">
        <v>2894</v>
      </c>
      <c r="H114" s="825" t="s">
        <v>2895</v>
      </c>
      <c r="I114" s="831">
        <v>122562.4375</v>
      </c>
      <c r="J114" s="831">
        <v>2</v>
      </c>
      <c r="K114" s="832">
        <v>245124.875</v>
      </c>
    </row>
    <row r="115" spans="1:11" ht="14.45" customHeight="1" x14ac:dyDescent="0.2">
      <c r="A115" s="821" t="s">
        <v>587</v>
      </c>
      <c r="B115" s="822" t="s">
        <v>588</v>
      </c>
      <c r="C115" s="825" t="s">
        <v>2657</v>
      </c>
      <c r="D115" s="839" t="s">
        <v>2658</v>
      </c>
      <c r="E115" s="825" t="s">
        <v>2846</v>
      </c>
      <c r="F115" s="839" t="s">
        <v>2847</v>
      </c>
      <c r="G115" s="825" t="s">
        <v>2896</v>
      </c>
      <c r="H115" s="825" t="s">
        <v>2897</v>
      </c>
      <c r="I115" s="831">
        <v>1803.9299926757813</v>
      </c>
      <c r="J115" s="831">
        <v>4</v>
      </c>
      <c r="K115" s="832">
        <v>7215.7099609375</v>
      </c>
    </row>
    <row r="116" spans="1:11" ht="14.45" customHeight="1" x14ac:dyDescent="0.2">
      <c r="A116" s="821" t="s">
        <v>587</v>
      </c>
      <c r="B116" s="822" t="s">
        <v>588</v>
      </c>
      <c r="C116" s="825" t="s">
        <v>607</v>
      </c>
      <c r="D116" s="839" t="s">
        <v>608</v>
      </c>
      <c r="E116" s="825" t="s">
        <v>2674</v>
      </c>
      <c r="F116" s="839" t="s">
        <v>2675</v>
      </c>
      <c r="G116" s="825" t="s">
        <v>2898</v>
      </c>
      <c r="H116" s="825" t="s">
        <v>2899</v>
      </c>
      <c r="I116" s="831">
        <v>135.80000305175781</v>
      </c>
      <c r="J116" s="831">
        <v>10</v>
      </c>
      <c r="K116" s="832">
        <v>1357.989990234375</v>
      </c>
    </row>
    <row r="117" spans="1:11" ht="14.45" customHeight="1" x14ac:dyDescent="0.2">
      <c r="A117" s="821" t="s">
        <v>587</v>
      </c>
      <c r="B117" s="822" t="s">
        <v>588</v>
      </c>
      <c r="C117" s="825" t="s">
        <v>607</v>
      </c>
      <c r="D117" s="839" t="s">
        <v>608</v>
      </c>
      <c r="E117" s="825" t="s">
        <v>2674</v>
      </c>
      <c r="F117" s="839" t="s">
        <v>2675</v>
      </c>
      <c r="G117" s="825" t="s">
        <v>2686</v>
      </c>
      <c r="H117" s="825" t="s">
        <v>2687</v>
      </c>
      <c r="I117" s="831">
        <v>22.149999618530273</v>
      </c>
      <c r="J117" s="831">
        <v>25</v>
      </c>
      <c r="K117" s="832">
        <v>553.75</v>
      </c>
    </row>
    <row r="118" spans="1:11" ht="14.45" customHeight="1" x14ac:dyDescent="0.2">
      <c r="A118" s="821" t="s">
        <v>587</v>
      </c>
      <c r="B118" s="822" t="s">
        <v>588</v>
      </c>
      <c r="C118" s="825" t="s">
        <v>607</v>
      </c>
      <c r="D118" s="839" t="s">
        <v>608</v>
      </c>
      <c r="E118" s="825" t="s">
        <v>2674</v>
      </c>
      <c r="F118" s="839" t="s">
        <v>2675</v>
      </c>
      <c r="G118" s="825" t="s">
        <v>2900</v>
      </c>
      <c r="H118" s="825" t="s">
        <v>2901</v>
      </c>
      <c r="I118" s="831">
        <v>573.8499755859375</v>
      </c>
      <c r="J118" s="831">
        <v>1</v>
      </c>
      <c r="K118" s="832">
        <v>573.8499755859375</v>
      </c>
    </row>
    <row r="119" spans="1:11" ht="14.45" customHeight="1" x14ac:dyDescent="0.2">
      <c r="A119" s="821" t="s">
        <v>587</v>
      </c>
      <c r="B119" s="822" t="s">
        <v>588</v>
      </c>
      <c r="C119" s="825" t="s">
        <v>607</v>
      </c>
      <c r="D119" s="839" t="s">
        <v>608</v>
      </c>
      <c r="E119" s="825" t="s">
        <v>2674</v>
      </c>
      <c r="F119" s="839" t="s">
        <v>2675</v>
      </c>
      <c r="G119" s="825" t="s">
        <v>2694</v>
      </c>
      <c r="H119" s="825" t="s">
        <v>2695</v>
      </c>
      <c r="I119" s="831">
        <v>309.35000610351563</v>
      </c>
      <c r="J119" s="831">
        <v>2</v>
      </c>
      <c r="K119" s="832">
        <v>618.70001220703125</v>
      </c>
    </row>
    <row r="120" spans="1:11" ht="14.45" customHeight="1" x14ac:dyDescent="0.2">
      <c r="A120" s="821" t="s">
        <v>587</v>
      </c>
      <c r="B120" s="822" t="s">
        <v>588</v>
      </c>
      <c r="C120" s="825" t="s">
        <v>607</v>
      </c>
      <c r="D120" s="839" t="s">
        <v>608</v>
      </c>
      <c r="E120" s="825" t="s">
        <v>2674</v>
      </c>
      <c r="F120" s="839" t="s">
        <v>2675</v>
      </c>
      <c r="G120" s="825" t="s">
        <v>2902</v>
      </c>
      <c r="H120" s="825" t="s">
        <v>2903</v>
      </c>
      <c r="I120" s="831">
        <v>124.19999694824219</v>
      </c>
      <c r="J120" s="831">
        <v>5</v>
      </c>
      <c r="K120" s="832">
        <v>621</v>
      </c>
    </row>
    <row r="121" spans="1:11" ht="14.45" customHeight="1" x14ac:dyDescent="0.2">
      <c r="A121" s="821" t="s">
        <v>587</v>
      </c>
      <c r="B121" s="822" t="s">
        <v>588</v>
      </c>
      <c r="C121" s="825" t="s">
        <v>607</v>
      </c>
      <c r="D121" s="839" t="s">
        <v>608</v>
      </c>
      <c r="E121" s="825" t="s">
        <v>2674</v>
      </c>
      <c r="F121" s="839" t="s">
        <v>2675</v>
      </c>
      <c r="G121" s="825" t="s">
        <v>2716</v>
      </c>
      <c r="H121" s="825" t="s">
        <v>2717</v>
      </c>
      <c r="I121" s="831">
        <v>20.399999618530273</v>
      </c>
      <c r="J121" s="831">
        <v>12</v>
      </c>
      <c r="K121" s="832">
        <v>244.80000305175781</v>
      </c>
    </row>
    <row r="122" spans="1:11" ht="14.45" customHeight="1" x14ac:dyDescent="0.2">
      <c r="A122" s="821" t="s">
        <v>587</v>
      </c>
      <c r="B122" s="822" t="s">
        <v>588</v>
      </c>
      <c r="C122" s="825" t="s">
        <v>607</v>
      </c>
      <c r="D122" s="839" t="s">
        <v>608</v>
      </c>
      <c r="E122" s="825" t="s">
        <v>2674</v>
      </c>
      <c r="F122" s="839" t="s">
        <v>2675</v>
      </c>
      <c r="G122" s="825" t="s">
        <v>2730</v>
      </c>
      <c r="H122" s="825" t="s">
        <v>2731</v>
      </c>
      <c r="I122" s="831">
        <v>0.75999999046325684</v>
      </c>
      <c r="J122" s="831">
        <v>50</v>
      </c>
      <c r="K122" s="832">
        <v>38</v>
      </c>
    </row>
    <row r="123" spans="1:11" ht="14.45" customHeight="1" x14ac:dyDescent="0.2">
      <c r="A123" s="821" t="s">
        <v>587</v>
      </c>
      <c r="B123" s="822" t="s">
        <v>588</v>
      </c>
      <c r="C123" s="825" t="s">
        <v>607</v>
      </c>
      <c r="D123" s="839" t="s">
        <v>608</v>
      </c>
      <c r="E123" s="825" t="s">
        <v>2674</v>
      </c>
      <c r="F123" s="839" t="s">
        <v>2675</v>
      </c>
      <c r="G123" s="825" t="s">
        <v>2732</v>
      </c>
      <c r="H123" s="825" t="s">
        <v>2733</v>
      </c>
      <c r="I123" s="831">
        <v>31.430000305175781</v>
      </c>
      <c r="J123" s="831">
        <v>1</v>
      </c>
      <c r="K123" s="832">
        <v>31.430000305175781</v>
      </c>
    </row>
    <row r="124" spans="1:11" ht="14.45" customHeight="1" x14ac:dyDescent="0.2">
      <c r="A124" s="821" t="s">
        <v>587</v>
      </c>
      <c r="B124" s="822" t="s">
        <v>588</v>
      </c>
      <c r="C124" s="825" t="s">
        <v>607</v>
      </c>
      <c r="D124" s="839" t="s">
        <v>608</v>
      </c>
      <c r="E124" s="825" t="s">
        <v>2674</v>
      </c>
      <c r="F124" s="839" t="s">
        <v>2675</v>
      </c>
      <c r="G124" s="825" t="s">
        <v>2734</v>
      </c>
      <c r="H124" s="825" t="s">
        <v>2735</v>
      </c>
      <c r="I124" s="831">
        <v>30.77666727701823</v>
      </c>
      <c r="J124" s="831">
        <v>21</v>
      </c>
      <c r="K124" s="832">
        <v>646.31997680664063</v>
      </c>
    </row>
    <row r="125" spans="1:11" ht="14.45" customHeight="1" x14ac:dyDescent="0.2">
      <c r="A125" s="821" t="s">
        <v>587</v>
      </c>
      <c r="B125" s="822" t="s">
        <v>588</v>
      </c>
      <c r="C125" s="825" t="s">
        <v>607</v>
      </c>
      <c r="D125" s="839" t="s">
        <v>608</v>
      </c>
      <c r="E125" s="825" t="s">
        <v>2736</v>
      </c>
      <c r="F125" s="839" t="s">
        <v>2737</v>
      </c>
      <c r="G125" s="825" t="s">
        <v>2748</v>
      </c>
      <c r="H125" s="825" t="s">
        <v>2749</v>
      </c>
      <c r="I125" s="831">
        <v>9.9999997764825821E-3</v>
      </c>
      <c r="J125" s="831">
        <v>150</v>
      </c>
      <c r="K125" s="832">
        <v>1.5</v>
      </c>
    </row>
    <row r="126" spans="1:11" ht="14.45" customHeight="1" x14ac:dyDescent="0.2">
      <c r="A126" s="821" t="s">
        <v>587</v>
      </c>
      <c r="B126" s="822" t="s">
        <v>588</v>
      </c>
      <c r="C126" s="825" t="s">
        <v>607</v>
      </c>
      <c r="D126" s="839" t="s">
        <v>608</v>
      </c>
      <c r="E126" s="825" t="s">
        <v>2736</v>
      </c>
      <c r="F126" s="839" t="s">
        <v>2737</v>
      </c>
      <c r="G126" s="825" t="s">
        <v>2782</v>
      </c>
      <c r="H126" s="825" t="s">
        <v>2783</v>
      </c>
      <c r="I126" s="831">
        <v>11.733332951863607</v>
      </c>
      <c r="J126" s="831">
        <v>13</v>
      </c>
      <c r="K126" s="832">
        <v>152.54000091552734</v>
      </c>
    </row>
    <row r="127" spans="1:11" ht="14.45" customHeight="1" x14ac:dyDescent="0.2">
      <c r="A127" s="821" t="s">
        <v>587</v>
      </c>
      <c r="B127" s="822" t="s">
        <v>588</v>
      </c>
      <c r="C127" s="825" t="s">
        <v>607</v>
      </c>
      <c r="D127" s="839" t="s">
        <v>608</v>
      </c>
      <c r="E127" s="825" t="s">
        <v>2736</v>
      </c>
      <c r="F127" s="839" t="s">
        <v>2737</v>
      </c>
      <c r="G127" s="825" t="s">
        <v>2794</v>
      </c>
      <c r="H127" s="825" t="s">
        <v>2795</v>
      </c>
      <c r="I127" s="831">
        <v>9.1999998092651367</v>
      </c>
      <c r="J127" s="831">
        <v>50</v>
      </c>
      <c r="K127" s="832">
        <v>460</v>
      </c>
    </row>
    <row r="128" spans="1:11" ht="14.45" customHeight="1" x14ac:dyDescent="0.2">
      <c r="A128" s="821" t="s">
        <v>587</v>
      </c>
      <c r="B128" s="822" t="s">
        <v>588</v>
      </c>
      <c r="C128" s="825" t="s">
        <v>607</v>
      </c>
      <c r="D128" s="839" t="s">
        <v>608</v>
      </c>
      <c r="E128" s="825" t="s">
        <v>2736</v>
      </c>
      <c r="F128" s="839" t="s">
        <v>2737</v>
      </c>
      <c r="G128" s="825" t="s">
        <v>2798</v>
      </c>
      <c r="H128" s="825" t="s">
        <v>2799</v>
      </c>
      <c r="I128" s="831">
        <v>172.5</v>
      </c>
      <c r="J128" s="831">
        <v>1</v>
      </c>
      <c r="K128" s="832">
        <v>172.5</v>
      </c>
    </row>
    <row r="129" spans="1:11" ht="14.45" customHeight="1" x14ac:dyDescent="0.2">
      <c r="A129" s="821" t="s">
        <v>587</v>
      </c>
      <c r="B129" s="822" t="s">
        <v>588</v>
      </c>
      <c r="C129" s="825" t="s">
        <v>607</v>
      </c>
      <c r="D129" s="839" t="s">
        <v>608</v>
      </c>
      <c r="E129" s="825" t="s">
        <v>2736</v>
      </c>
      <c r="F129" s="839" t="s">
        <v>2737</v>
      </c>
      <c r="G129" s="825" t="s">
        <v>2832</v>
      </c>
      <c r="H129" s="825" t="s">
        <v>2833</v>
      </c>
      <c r="I129" s="831">
        <v>23.709999084472656</v>
      </c>
      <c r="J129" s="831">
        <v>10</v>
      </c>
      <c r="K129" s="832">
        <v>237.10000610351563</v>
      </c>
    </row>
    <row r="130" spans="1:11" ht="14.45" customHeight="1" x14ac:dyDescent="0.2">
      <c r="A130" s="821" t="s">
        <v>587</v>
      </c>
      <c r="B130" s="822" t="s">
        <v>588</v>
      </c>
      <c r="C130" s="825" t="s">
        <v>607</v>
      </c>
      <c r="D130" s="839" t="s">
        <v>608</v>
      </c>
      <c r="E130" s="825" t="s">
        <v>2736</v>
      </c>
      <c r="F130" s="839" t="s">
        <v>2737</v>
      </c>
      <c r="G130" s="825" t="s">
        <v>2836</v>
      </c>
      <c r="H130" s="825" t="s">
        <v>2837</v>
      </c>
      <c r="I130" s="831">
        <v>3.1299999554951987</v>
      </c>
      <c r="J130" s="831">
        <v>150</v>
      </c>
      <c r="K130" s="832">
        <v>469.5</v>
      </c>
    </row>
    <row r="131" spans="1:11" ht="14.45" customHeight="1" x14ac:dyDescent="0.2">
      <c r="A131" s="821" t="s">
        <v>587</v>
      </c>
      <c r="B131" s="822" t="s">
        <v>588</v>
      </c>
      <c r="C131" s="825" t="s">
        <v>607</v>
      </c>
      <c r="D131" s="839" t="s">
        <v>608</v>
      </c>
      <c r="E131" s="825" t="s">
        <v>2736</v>
      </c>
      <c r="F131" s="839" t="s">
        <v>2737</v>
      </c>
      <c r="G131" s="825" t="s">
        <v>2838</v>
      </c>
      <c r="H131" s="825" t="s">
        <v>2839</v>
      </c>
      <c r="I131" s="831">
        <v>1.9800000190734863</v>
      </c>
      <c r="J131" s="831">
        <v>150</v>
      </c>
      <c r="K131" s="832">
        <v>297</v>
      </c>
    </row>
    <row r="132" spans="1:11" ht="14.45" customHeight="1" x14ac:dyDescent="0.2">
      <c r="A132" s="821" t="s">
        <v>587</v>
      </c>
      <c r="B132" s="822" t="s">
        <v>588</v>
      </c>
      <c r="C132" s="825" t="s">
        <v>607</v>
      </c>
      <c r="D132" s="839" t="s">
        <v>608</v>
      </c>
      <c r="E132" s="825" t="s">
        <v>2736</v>
      </c>
      <c r="F132" s="839" t="s">
        <v>2737</v>
      </c>
      <c r="G132" s="825" t="s">
        <v>2904</v>
      </c>
      <c r="H132" s="825" t="s">
        <v>2905</v>
      </c>
      <c r="I132" s="831">
        <v>2.0466666221618652</v>
      </c>
      <c r="J132" s="831">
        <v>150</v>
      </c>
      <c r="K132" s="832">
        <v>307</v>
      </c>
    </row>
    <row r="133" spans="1:11" ht="14.45" customHeight="1" x14ac:dyDescent="0.2">
      <c r="A133" s="821" t="s">
        <v>587</v>
      </c>
      <c r="B133" s="822" t="s">
        <v>588</v>
      </c>
      <c r="C133" s="825" t="s">
        <v>607</v>
      </c>
      <c r="D133" s="839" t="s">
        <v>608</v>
      </c>
      <c r="E133" s="825" t="s">
        <v>2736</v>
      </c>
      <c r="F133" s="839" t="s">
        <v>2737</v>
      </c>
      <c r="G133" s="825" t="s">
        <v>2840</v>
      </c>
      <c r="H133" s="825" t="s">
        <v>2841</v>
      </c>
      <c r="I133" s="831">
        <v>2.6466667652130127</v>
      </c>
      <c r="J133" s="831">
        <v>250</v>
      </c>
      <c r="K133" s="832">
        <v>635.5</v>
      </c>
    </row>
    <row r="134" spans="1:11" ht="14.45" customHeight="1" x14ac:dyDescent="0.2">
      <c r="A134" s="821" t="s">
        <v>587</v>
      </c>
      <c r="B134" s="822" t="s">
        <v>588</v>
      </c>
      <c r="C134" s="825" t="s">
        <v>607</v>
      </c>
      <c r="D134" s="839" t="s">
        <v>608</v>
      </c>
      <c r="E134" s="825" t="s">
        <v>2858</v>
      </c>
      <c r="F134" s="839" t="s">
        <v>2859</v>
      </c>
      <c r="G134" s="825" t="s">
        <v>2906</v>
      </c>
      <c r="H134" s="825" t="s">
        <v>2907</v>
      </c>
      <c r="I134" s="831">
        <v>13.470000267028809</v>
      </c>
      <c r="J134" s="831">
        <v>5</v>
      </c>
      <c r="K134" s="832">
        <v>67.349998474121094</v>
      </c>
    </row>
    <row r="135" spans="1:11" ht="14.45" customHeight="1" x14ac:dyDescent="0.2">
      <c r="A135" s="821" t="s">
        <v>587</v>
      </c>
      <c r="B135" s="822" t="s">
        <v>588</v>
      </c>
      <c r="C135" s="825" t="s">
        <v>607</v>
      </c>
      <c r="D135" s="839" t="s">
        <v>608</v>
      </c>
      <c r="E135" s="825" t="s">
        <v>2858</v>
      </c>
      <c r="F135" s="839" t="s">
        <v>2859</v>
      </c>
      <c r="G135" s="825" t="s">
        <v>2868</v>
      </c>
      <c r="H135" s="825" t="s">
        <v>2869</v>
      </c>
      <c r="I135" s="831">
        <v>3.0299999713897705</v>
      </c>
      <c r="J135" s="831">
        <v>200</v>
      </c>
      <c r="K135" s="832">
        <v>606</v>
      </c>
    </row>
    <row r="136" spans="1:11" ht="14.45" customHeight="1" x14ac:dyDescent="0.2">
      <c r="A136" s="821" t="s">
        <v>587</v>
      </c>
      <c r="B136" s="822" t="s">
        <v>588</v>
      </c>
      <c r="C136" s="825" t="s">
        <v>607</v>
      </c>
      <c r="D136" s="839" t="s">
        <v>608</v>
      </c>
      <c r="E136" s="825" t="s">
        <v>2858</v>
      </c>
      <c r="F136" s="839" t="s">
        <v>2859</v>
      </c>
      <c r="G136" s="825" t="s">
        <v>2870</v>
      </c>
      <c r="H136" s="825" t="s">
        <v>2871</v>
      </c>
      <c r="I136" s="831">
        <v>4.130000114440918</v>
      </c>
      <c r="J136" s="831">
        <v>200</v>
      </c>
      <c r="K136" s="832">
        <v>826</v>
      </c>
    </row>
    <row r="137" spans="1:11" ht="14.45" customHeight="1" x14ac:dyDescent="0.2">
      <c r="A137" s="821" t="s">
        <v>587</v>
      </c>
      <c r="B137" s="822" t="s">
        <v>588</v>
      </c>
      <c r="C137" s="825" t="s">
        <v>607</v>
      </c>
      <c r="D137" s="839" t="s">
        <v>608</v>
      </c>
      <c r="E137" s="825" t="s">
        <v>2858</v>
      </c>
      <c r="F137" s="839" t="s">
        <v>2859</v>
      </c>
      <c r="G137" s="825" t="s">
        <v>2874</v>
      </c>
      <c r="H137" s="825" t="s">
        <v>2875</v>
      </c>
      <c r="I137" s="831">
        <v>3.630000114440918</v>
      </c>
      <c r="J137" s="831">
        <v>200</v>
      </c>
      <c r="K137" s="832">
        <v>726</v>
      </c>
    </row>
    <row r="138" spans="1:11" ht="14.45" customHeight="1" x14ac:dyDescent="0.2">
      <c r="A138" s="821" t="s">
        <v>587</v>
      </c>
      <c r="B138" s="822" t="s">
        <v>588</v>
      </c>
      <c r="C138" s="825" t="s">
        <v>610</v>
      </c>
      <c r="D138" s="839" t="s">
        <v>611</v>
      </c>
      <c r="E138" s="825" t="s">
        <v>2664</v>
      </c>
      <c r="F138" s="839" t="s">
        <v>2665</v>
      </c>
      <c r="G138" s="825" t="s">
        <v>2908</v>
      </c>
      <c r="H138" s="825" t="s">
        <v>2909</v>
      </c>
      <c r="I138" s="831">
        <v>5445</v>
      </c>
      <c r="J138" s="831">
        <v>1</v>
      </c>
      <c r="K138" s="832">
        <v>5445</v>
      </c>
    </row>
    <row r="139" spans="1:11" ht="14.45" customHeight="1" x14ac:dyDescent="0.2">
      <c r="A139" s="821" t="s">
        <v>587</v>
      </c>
      <c r="B139" s="822" t="s">
        <v>588</v>
      </c>
      <c r="C139" s="825" t="s">
        <v>610</v>
      </c>
      <c r="D139" s="839" t="s">
        <v>611</v>
      </c>
      <c r="E139" s="825" t="s">
        <v>2664</v>
      </c>
      <c r="F139" s="839" t="s">
        <v>2665</v>
      </c>
      <c r="G139" s="825" t="s">
        <v>2666</v>
      </c>
      <c r="H139" s="825" t="s">
        <v>2667</v>
      </c>
      <c r="I139" s="831">
        <v>147.18021392822266</v>
      </c>
      <c r="J139" s="831">
        <v>82</v>
      </c>
      <c r="K139" s="832">
        <v>12068.940002441406</v>
      </c>
    </row>
    <row r="140" spans="1:11" ht="14.45" customHeight="1" x14ac:dyDescent="0.2">
      <c r="A140" s="821" t="s">
        <v>587</v>
      </c>
      <c r="B140" s="822" t="s">
        <v>588</v>
      </c>
      <c r="C140" s="825" t="s">
        <v>610</v>
      </c>
      <c r="D140" s="839" t="s">
        <v>611</v>
      </c>
      <c r="E140" s="825" t="s">
        <v>2664</v>
      </c>
      <c r="F140" s="839" t="s">
        <v>2665</v>
      </c>
      <c r="G140" s="825" t="s">
        <v>2668</v>
      </c>
      <c r="H140" s="825" t="s">
        <v>2669</v>
      </c>
      <c r="I140" s="831">
        <v>147.17999267578125</v>
      </c>
      <c r="J140" s="831">
        <v>82</v>
      </c>
      <c r="K140" s="832">
        <v>12068.940002441406</v>
      </c>
    </row>
    <row r="141" spans="1:11" ht="14.45" customHeight="1" x14ac:dyDescent="0.2">
      <c r="A141" s="821" t="s">
        <v>587</v>
      </c>
      <c r="B141" s="822" t="s">
        <v>588</v>
      </c>
      <c r="C141" s="825" t="s">
        <v>610</v>
      </c>
      <c r="D141" s="839" t="s">
        <v>611</v>
      </c>
      <c r="E141" s="825" t="s">
        <v>2664</v>
      </c>
      <c r="F141" s="839" t="s">
        <v>2665</v>
      </c>
      <c r="G141" s="825" t="s">
        <v>2910</v>
      </c>
      <c r="H141" s="825" t="s">
        <v>2911</v>
      </c>
      <c r="I141" s="831">
        <v>2187.5</v>
      </c>
      <c r="J141" s="831">
        <v>4</v>
      </c>
      <c r="K141" s="832">
        <v>7925</v>
      </c>
    </row>
    <row r="142" spans="1:11" ht="14.45" customHeight="1" x14ac:dyDescent="0.2">
      <c r="A142" s="821" t="s">
        <v>587</v>
      </c>
      <c r="B142" s="822" t="s">
        <v>588</v>
      </c>
      <c r="C142" s="825" t="s">
        <v>610</v>
      </c>
      <c r="D142" s="839" t="s">
        <v>611</v>
      </c>
      <c r="E142" s="825" t="s">
        <v>2664</v>
      </c>
      <c r="F142" s="839" t="s">
        <v>2665</v>
      </c>
      <c r="G142" s="825" t="s">
        <v>2670</v>
      </c>
      <c r="H142" s="825" t="s">
        <v>2671</v>
      </c>
      <c r="I142" s="831">
        <v>182.71000671386719</v>
      </c>
      <c r="J142" s="831">
        <v>19</v>
      </c>
      <c r="K142" s="832">
        <v>3471.4901123046875</v>
      </c>
    </row>
    <row r="143" spans="1:11" ht="14.45" customHeight="1" x14ac:dyDescent="0.2">
      <c r="A143" s="821" t="s">
        <v>587</v>
      </c>
      <c r="B143" s="822" t="s">
        <v>588</v>
      </c>
      <c r="C143" s="825" t="s">
        <v>610</v>
      </c>
      <c r="D143" s="839" t="s">
        <v>611</v>
      </c>
      <c r="E143" s="825" t="s">
        <v>2664</v>
      </c>
      <c r="F143" s="839" t="s">
        <v>2665</v>
      </c>
      <c r="G143" s="825" t="s">
        <v>2672</v>
      </c>
      <c r="H143" s="825" t="s">
        <v>2673</v>
      </c>
      <c r="I143" s="831">
        <v>12.710000038146973</v>
      </c>
      <c r="J143" s="831">
        <v>40</v>
      </c>
      <c r="K143" s="832">
        <v>508.20001220703125</v>
      </c>
    </row>
    <row r="144" spans="1:11" ht="14.45" customHeight="1" x14ac:dyDescent="0.2">
      <c r="A144" s="821" t="s">
        <v>587</v>
      </c>
      <c r="B144" s="822" t="s">
        <v>588</v>
      </c>
      <c r="C144" s="825" t="s">
        <v>610</v>
      </c>
      <c r="D144" s="839" t="s">
        <v>611</v>
      </c>
      <c r="E144" s="825" t="s">
        <v>2664</v>
      </c>
      <c r="F144" s="839" t="s">
        <v>2665</v>
      </c>
      <c r="G144" s="825" t="s">
        <v>2912</v>
      </c>
      <c r="H144" s="825" t="s">
        <v>2913</v>
      </c>
      <c r="I144" s="831">
        <v>3035.31005859375</v>
      </c>
      <c r="J144" s="831">
        <v>3</v>
      </c>
      <c r="K144" s="832">
        <v>9105.93017578125</v>
      </c>
    </row>
    <row r="145" spans="1:11" ht="14.45" customHeight="1" x14ac:dyDescent="0.2">
      <c r="A145" s="821" t="s">
        <v>587</v>
      </c>
      <c r="B145" s="822" t="s">
        <v>588</v>
      </c>
      <c r="C145" s="825" t="s">
        <v>610</v>
      </c>
      <c r="D145" s="839" t="s">
        <v>611</v>
      </c>
      <c r="E145" s="825" t="s">
        <v>2664</v>
      </c>
      <c r="F145" s="839" t="s">
        <v>2665</v>
      </c>
      <c r="G145" s="825" t="s">
        <v>2914</v>
      </c>
      <c r="H145" s="825" t="s">
        <v>2915</v>
      </c>
      <c r="I145" s="831">
        <v>3035.31005859375</v>
      </c>
      <c r="J145" s="831">
        <v>1</v>
      </c>
      <c r="K145" s="832">
        <v>3035.31005859375</v>
      </c>
    </row>
    <row r="146" spans="1:11" ht="14.45" customHeight="1" x14ac:dyDescent="0.2">
      <c r="A146" s="821" t="s">
        <v>587</v>
      </c>
      <c r="B146" s="822" t="s">
        <v>588</v>
      </c>
      <c r="C146" s="825" t="s">
        <v>610</v>
      </c>
      <c r="D146" s="839" t="s">
        <v>611</v>
      </c>
      <c r="E146" s="825" t="s">
        <v>2664</v>
      </c>
      <c r="F146" s="839" t="s">
        <v>2665</v>
      </c>
      <c r="G146" s="825" t="s">
        <v>2916</v>
      </c>
      <c r="H146" s="825" t="s">
        <v>2917</v>
      </c>
      <c r="I146" s="831">
        <v>2277.8450927734375</v>
      </c>
      <c r="J146" s="831">
        <v>2</v>
      </c>
      <c r="K146" s="832">
        <v>4555.690185546875</v>
      </c>
    </row>
    <row r="147" spans="1:11" ht="14.45" customHeight="1" x14ac:dyDescent="0.2">
      <c r="A147" s="821" t="s">
        <v>587</v>
      </c>
      <c r="B147" s="822" t="s">
        <v>588</v>
      </c>
      <c r="C147" s="825" t="s">
        <v>610</v>
      </c>
      <c r="D147" s="839" t="s">
        <v>611</v>
      </c>
      <c r="E147" s="825" t="s">
        <v>2664</v>
      </c>
      <c r="F147" s="839" t="s">
        <v>2665</v>
      </c>
      <c r="G147" s="825" t="s">
        <v>2918</v>
      </c>
      <c r="H147" s="825" t="s">
        <v>2919</v>
      </c>
      <c r="I147" s="831">
        <v>2277.85009765625</v>
      </c>
      <c r="J147" s="831">
        <v>2</v>
      </c>
      <c r="K147" s="832">
        <v>4555.7001953125</v>
      </c>
    </row>
    <row r="148" spans="1:11" ht="14.45" customHeight="1" x14ac:dyDescent="0.2">
      <c r="A148" s="821" t="s">
        <v>587</v>
      </c>
      <c r="B148" s="822" t="s">
        <v>588</v>
      </c>
      <c r="C148" s="825" t="s">
        <v>610</v>
      </c>
      <c r="D148" s="839" t="s">
        <v>611</v>
      </c>
      <c r="E148" s="825" t="s">
        <v>2664</v>
      </c>
      <c r="F148" s="839" t="s">
        <v>2665</v>
      </c>
      <c r="G148" s="825" t="s">
        <v>2920</v>
      </c>
      <c r="H148" s="825" t="s">
        <v>2921</v>
      </c>
      <c r="I148" s="831">
        <v>22994.599609375</v>
      </c>
      <c r="J148" s="831">
        <v>-0.25</v>
      </c>
      <c r="K148" s="832">
        <v>-5748.64990234375</v>
      </c>
    </row>
    <row r="149" spans="1:11" ht="14.45" customHeight="1" x14ac:dyDescent="0.2">
      <c r="A149" s="821" t="s">
        <v>587</v>
      </c>
      <c r="B149" s="822" t="s">
        <v>588</v>
      </c>
      <c r="C149" s="825" t="s">
        <v>610</v>
      </c>
      <c r="D149" s="839" t="s">
        <v>611</v>
      </c>
      <c r="E149" s="825" t="s">
        <v>2664</v>
      </c>
      <c r="F149" s="839" t="s">
        <v>2665</v>
      </c>
      <c r="G149" s="825" t="s">
        <v>2922</v>
      </c>
      <c r="H149" s="825" t="s">
        <v>2923</v>
      </c>
      <c r="I149" s="831">
        <v>3709.669921875</v>
      </c>
      <c r="J149" s="831">
        <v>1</v>
      </c>
      <c r="K149" s="832">
        <v>3709.669921875</v>
      </c>
    </row>
    <row r="150" spans="1:11" ht="14.45" customHeight="1" x14ac:dyDescent="0.2">
      <c r="A150" s="821" t="s">
        <v>587</v>
      </c>
      <c r="B150" s="822" t="s">
        <v>588</v>
      </c>
      <c r="C150" s="825" t="s">
        <v>610</v>
      </c>
      <c r="D150" s="839" t="s">
        <v>611</v>
      </c>
      <c r="E150" s="825" t="s">
        <v>2664</v>
      </c>
      <c r="F150" s="839" t="s">
        <v>2665</v>
      </c>
      <c r="G150" s="825" t="s">
        <v>2924</v>
      </c>
      <c r="H150" s="825" t="s">
        <v>2925</v>
      </c>
      <c r="I150" s="831">
        <v>3130.75</v>
      </c>
      <c r="J150" s="831">
        <v>2</v>
      </c>
      <c r="K150" s="832">
        <v>6261.5</v>
      </c>
    </row>
    <row r="151" spans="1:11" ht="14.45" customHeight="1" x14ac:dyDescent="0.2">
      <c r="A151" s="821" t="s">
        <v>587</v>
      </c>
      <c r="B151" s="822" t="s">
        <v>588</v>
      </c>
      <c r="C151" s="825" t="s">
        <v>610</v>
      </c>
      <c r="D151" s="839" t="s">
        <v>611</v>
      </c>
      <c r="E151" s="825" t="s">
        <v>2664</v>
      </c>
      <c r="F151" s="839" t="s">
        <v>2665</v>
      </c>
      <c r="G151" s="825" t="s">
        <v>2926</v>
      </c>
      <c r="H151" s="825" t="s">
        <v>2927</v>
      </c>
      <c r="I151" s="831">
        <v>213.35000610351563</v>
      </c>
      <c r="J151" s="831">
        <v>9</v>
      </c>
      <c r="K151" s="832">
        <v>1920.1300048828125</v>
      </c>
    </row>
    <row r="152" spans="1:11" ht="14.45" customHeight="1" x14ac:dyDescent="0.2">
      <c r="A152" s="821" t="s">
        <v>587</v>
      </c>
      <c r="B152" s="822" t="s">
        <v>588</v>
      </c>
      <c r="C152" s="825" t="s">
        <v>610</v>
      </c>
      <c r="D152" s="839" t="s">
        <v>611</v>
      </c>
      <c r="E152" s="825" t="s">
        <v>2664</v>
      </c>
      <c r="F152" s="839" t="s">
        <v>2665</v>
      </c>
      <c r="G152" s="825" t="s">
        <v>2928</v>
      </c>
      <c r="H152" s="825" t="s">
        <v>2929</v>
      </c>
      <c r="I152" s="831">
        <v>2722.5</v>
      </c>
      <c r="J152" s="831">
        <v>15</v>
      </c>
      <c r="K152" s="832">
        <v>40837.5</v>
      </c>
    </row>
    <row r="153" spans="1:11" ht="14.45" customHeight="1" x14ac:dyDescent="0.2">
      <c r="A153" s="821" t="s">
        <v>587</v>
      </c>
      <c r="B153" s="822" t="s">
        <v>588</v>
      </c>
      <c r="C153" s="825" t="s">
        <v>610</v>
      </c>
      <c r="D153" s="839" t="s">
        <v>611</v>
      </c>
      <c r="E153" s="825" t="s">
        <v>2664</v>
      </c>
      <c r="F153" s="839" t="s">
        <v>2665</v>
      </c>
      <c r="G153" s="825" t="s">
        <v>2930</v>
      </c>
      <c r="H153" s="825" t="s">
        <v>2931</v>
      </c>
      <c r="I153" s="831">
        <v>2624.5400390625</v>
      </c>
      <c r="J153" s="831">
        <v>1</v>
      </c>
      <c r="K153" s="832">
        <v>2624.5400390625</v>
      </c>
    </row>
    <row r="154" spans="1:11" ht="14.45" customHeight="1" x14ac:dyDescent="0.2">
      <c r="A154" s="821" t="s">
        <v>587</v>
      </c>
      <c r="B154" s="822" t="s">
        <v>588</v>
      </c>
      <c r="C154" s="825" t="s">
        <v>610</v>
      </c>
      <c r="D154" s="839" t="s">
        <v>611</v>
      </c>
      <c r="E154" s="825" t="s">
        <v>2932</v>
      </c>
      <c r="F154" s="839" t="s">
        <v>2933</v>
      </c>
      <c r="G154" s="825" t="s">
        <v>2934</v>
      </c>
      <c r="H154" s="825" t="s">
        <v>2935</v>
      </c>
      <c r="I154" s="831">
        <v>40.900001525878906</v>
      </c>
      <c r="J154" s="831">
        <v>6</v>
      </c>
      <c r="K154" s="832">
        <v>245.38999938964844</v>
      </c>
    </row>
    <row r="155" spans="1:11" ht="14.45" customHeight="1" x14ac:dyDescent="0.2">
      <c r="A155" s="821" t="s">
        <v>587</v>
      </c>
      <c r="B155" s="822" t="s">
        <v>588</v>
      </c>
      <c r="C155" s="825" t="s">
        <v>610</v>
      </c>
      <c r="D155" s="839" t="s">
        <v>611</v>
      </c>
      <c r="E155" s="825" t="s">
        <v>2674</v>
      </c>
      <c r="F155" s="839" t="s">
        <v>2675</v>
      </c>
      <c r="G155" s="825" t="s">
        <v>2936</v>
      </c>
      <c r="H155" s="825" t="s">
        <v>2937</v>
      </c>
      <c r="I155" s="831">
        <v>6.4266665776570635</v>
      </c>
      <c r="J155" s="831">
        <v>100</v>
      </c>
      <c r="K155" s="832">
        <v>642.70001220703125</v>
      </c>
    </row>
    <row r="156" spans="1:11" ht="14.45" customHeight="1" x14ac:dyDescent="0.2">
      <c r="A156" s="821" t="s">
        <v>587</v>
      </c>
      <c r="B156" s="822" t="s">
        <v>588</v>
      </c>
      <c r="C156" s="825" t="s">
        <v>610</v>
      </c>
      <c r="D156" s="839" t="s">
        <v>611</v>
      </c>
      <c r="E156" s="825" t="s">
        <v>2674</v>
      </c>
      <c r="F156" s="839" t="s">
        <v>2675</v>
      </c>
      <c r="G156" s="825" t="s">
        <v>2678</v>
      </c>
      <c r="H156" s="825" t="s">
        <v>2679</v>
      </c>
      <c r="I156" s="831">
        <v>8.8400001525878906</v>
      </c>
      <c r="J156" s="831">
        <v>80</v>
      </c>
      <c r="K156" s="832">
        <v>707.20001220703125</v>
      </c>
    </row>
    <row r="157" spans="1:11" ht="14.45" customHeight="1" x14ac:dyDescent="0.2">
      <c r="A157" s="821" t="s">
        <v>587</v>
      </c>
      <c r="B157" s="822" t="s">
        <v>588</v>
      </c>
      <c r="C157" s="825" t="s">
        <v>610</v>
      </c>
      <c r="D157" s="839" t="s">
        <v>611</v>
      </c>
      <c r="E157" s="825" t="s">
        <v>2674</v>
      </c>
      <c r="F157" s="839" t="s">
        <v>2675</v>
      </c>
      <c r="G157" s="825" t="s">
        <v>2938</v>
      </c>
      <c r="H157" s="825" t="s">
        <v>2939</v>
      </c>
      <c r="I157" s="831">
        <v>13.430000305175781</v>
      </c>
      <c r="J157" s="831">
        <v>170</v>
      </c>
      <c r="K157" s="832">
        <v>2283.0999450683594</v>
      </c>
    </row>
    <row r="158" spans="1:11" ht="14.45" customHeight="1" x14ac:dyDescent="0.2">
      <c r="A158" s="821" t="s">
        <v>587</v>
      </c>
      <c r="B158" s="822" t="s">
        <v>588</v>
      </c>
      <c r="C158" s="825" t="s">
        <v>610</v>
      </c>
      <c r="D158" s="839" t="s">
        <v>611</v>
      </c>
      <c r="E158" s="825" t="s">
        <v>2674</v>
      </c>
      <c r="F158" s="839" t="s">
        <v>2675</v>
      </c>
      <c r="G158" s="825" t="s">
        <v>2940</v>
      </c>
      <c r="H158" s="825" t="s">
        <v>2941</v>
      </c>
      <c r="I158" s="831">
        <v>0.5</v>
      </c>
      <c r="J158" s="831">
        <v>1500</v>
      </c>
      <c r="K158" s="832">
        <v>750</v>
      </c>
    </row>
    <row r="159" spans="1:11" ht="14.45" customHeight="1" x14ac:dyDescent="0.2">
      <c r="A159" s="821" t="s">
        <v>587</v>
      </c>
      <c r="B159" s="822" t="s">
        <v>588</v>
      </c>
      <c r="C159" s="825" t="s">
        <v>610</v>
      </c>
      <c r="D159" s="839" t="s">
        <v>611</v>
      </c>
      <c r="E159" s="825" t="s">
        <v>2674</v>
      </c>
      <c r="F159" s="839" t="s">
        <v>2675</v>
      </c>
      <c r="G159" s="825" t="s">
        <v>2942</v>
      </c>
      <c r="H159" s="825" t="s">
        <v>2943</v>
      </c>
      <c r="I159" s="831">
        <v>0.64999997615814209</v>
      </c>
      <c r="J159" s="831">
        <v>4000</v>
      </c>
      <c r="K159" s="832">
        <v>2600</v>
      </c>
    </row>
    <row r="160" spans="1:11" ht="14.45" customHeight="1" x14ac:dyDescent="0.2">
      <c r="A160" s="821" t="s">
        <v>587</v>
      </c>
      <c r="B160" s="822" t="s">
        <v>588</v>
      </c>
      <c r="C160" s="825" t="s">
        <v>610</v>
      </c>
      <c r="D160" s="839" t="s">
        <v>611</v>
      </c>
      <c r="E160" s="825" t="s">
        <v>2674</v>
      </c>
      <c r="F160" s="839" t="s">
        <v>2675</v>
      </c>
      <c r="G160" s="825" t="s">
        <v>2944</v>
      </c>
      <c r="H160" s="825" t="s">
        <v>2945</v>
      </c>
      <c r="I160" s="831">
        <v>1.4800000190734863</v>
      </c>
      <c r="J160" s="831">
        <v>4000</v>
      </c>
      <c r="K160" s="832">
        <v>5920</v>
      </c>
    </row>
    <row r="161" spans="1:11" ht="14.45" customHeight="1" x14ac:dyDescent="0.2">
      <c r="A161" s="821" t="s">
        <v>587</v>
      </c>
      <c r="B161" s="822" t="s">
        <v>588</v>
      </c>
      <c r="C161" s="825" t="s">
        <v>610</v>
      </c>
      <c r="D161" s="839" t="s">
        <v>611</v>
      </c>
      <c r="E161" s="825" t="s">
        <v>2674</v>
      </c>
      <c r="F161" s="839" t="s">
        <v>2675</v>
      </c>
      <c r="G161" s="825" t="s">
        <v>2946</v>
      </c>
      <c r="H161" s="825" t="s">
        <v>2947</v>
      </c>
      <c r="I161" s="831">
        <v>0.18000000715255737</v>
      </c>
      <c r="J161" s="831">
        <v>500</v>
      </c>
      <c r="K161" s="832">
        <v>90</v>
      </c>
    </row>
    <row r="162" spans="1:11" ht="14.45" customHeight="1" x14ac:dyDescent="0.2">
      <c r="A162" s="821" t="s">
        <v>587</v>
      </c>
      <c r="B162" s="822" t="s">
        <v>588</v>
      </c>
      <c r="C162" s="825" t="s">
        <v>610</v>
      </c>
      <c r="D162" s="839" t="s">
        <v>611</v>
      </c>
      <c r="E162" s="825" t="s">
        <v>2674</v>
      </c>
      <c r="F162" s="839" t="s">
        <v>2675</v>
      </c>
      <c r="G162" s="825" t="s">
        <v>2948</v>
      </c>
      <c r="H162" s="825" t="s">
        <v>2949</v>
      </c>
      <c r="I162" s="831">
        <v>0.54000002145767212</v>
      </c>
      <c r="J162" s="831">
        <v>1400</v>
      </c>
      <c r="K162" s="832">
        <v>756</v>
      </c>
    </row>
    <row r="163" spans="1:11" ht="14.45" customHeight="1" x14ac:dyDescent="0.2">
      <c r="A163" s="821" t="s">
        <v>587</v>
      </c>
      <c r="B163" s="822" t="s">
        <v>588</v>
      </c>
      <c r="C163" s="825" t="s">
        <v>610</v>
      </c>
      <c r="D163" s="839" t="s">
        <v>611</v>
      </c>
      <c r="E163" s="825" t="s">
        <v>2674</v>
      </c>
      <c r="F163" s="839" t="s">
        <v>2675</v>
      </c>
      <c r="G163" s="825" t="s">
        <v>2950</v>
      </c>
      <c r="H163" s="825" t="s">
        <v>2951</v>
      </c>
      <c r="I163" s="831">
        <v>0.27000001072883606</v>
      </c>
      <c r="J163" s="831">
        <v>500</v>
      </c>
      <c r="K163" s="832">
        <v>135</v>
      </c>
    </row>
    <row r="164" spans="1:11" ht="14.45" customHeight="1" x14ac:dyDescent="0.2">
      <c r="A164" s="821" t="s">
        <v>587</v>
      </c>
      <c r="B164" s="822" t="s">
        <v>588</v>
      </c>
      <c r="C164" s="825" t="s">
        <v>610</v>
      </c>
      <c r="D164" s="839" t="s">
        <v>611</v>
      </c>
      <c r="E164" s="825" t="s">
        <v>2674</v>
      </c>
      <c r="F164" s="839" t="s">
        <v>2675</v>
      </c>
      <c r="G164" s="825" t="s">
        <v>2952</v>
      </c>
      <c r="H164" s="825" t="s">
        <v>2953</v>
      </c>
      <c r="I164" s="831">
        <v>1.3500000238418579</v>
      </c>
      <c r="J164" s="831">
        <v>700</v>
      </c>
      <c r="K164" s="832">
        <v>945</v>
      </c>
    </row>
    <row r="165" spans="1:11" ht="14.45" customHeight="1" x14ac:dyDescent="0.2">
      <c r="A165" s="821" t="s">
        <v>587</v>
      </c>
      <c r="B165" s="822" t="s">
        <v>588</v>
      </c>
      <c r="C165" s="825" t="s">
        <v>610</v>
      </c>
      <c r="D165" s="839" t="s">
        <v>611</v>
      </c>
      <c r="E165" s="825" t="s">
        <v>2674</v>
      </c>
      <c r="F165" s="839" t="s">
        <v>2675</v>
      </c>
      <c r="G165" s="825" t="s">
        <v>2680</v>
      </c>
      <c r="H165" s="825" t="s">
        <v>2681</v>
      </c>
      <c r="I165" s="831">
        <v>0.43999999761581421</v>
      </c>
      <c r="J165" s="831">
        <v>2500</v>
      </c>
      <c r="K165" s="832">
        <v>1100</v>
      </c>
    </row>
    <row r="166" spans="1:11" ht="14.45" customHeight="1" x14ac:dyDescent="0.2">
      <c r="A166" s="821" t="s">
        <v>587</v>
      </c>
      <c r="B166" s="822" t="s">
        <v>588</v>
      </c>
      <c r="C166" s="825" t="s">
        <v>610</v>
      </c>
      <c r="D166" s="839" t="s">
        <v>611</v>
      </c>
      <c r="E166" s="825" t="s">
        <v>2674</v>
      </c>
      <c r="F166" s="839" t="s">
        <v>2675</v>
      </c>
      <c r="G166" s="825" t="s">
        <v>2954</v>
      </c>
      <c r="H166" s="825" t="s">
        <v>2955</v>
      </c>
      <c r="I166" s="831">
        <v>314.8900146484375</v>
      </c>
      <c r="J166" s="831">
        <v>6</v>
      </c>
      <c r="K166" s="832">
        <v>1889.340087890625</v>
      </c>
    </row>
    <row r="167" spans="1:11" ht="14.45" customHeight="1" x14ac:dyDescent="0.2">
      <c r="A167" s="821" t="s">
        <v>587</v>
      </c>
      <c r="B167" s="822" t="s">
        <v>588</v>
      </c>
      <c r="C167" s="825" t="s">
        <v>610</v>
      </c>
      <c r="D167" s="839" t="s">
        <v>611</v>
      </c>
      <c r="E167" s="825" t="s">
        <v>2674</v>
      </c>
      <c r="F167" s="839" t="s">
        <v>2675</v>
      </c>
      <c r="G167" s="825" t="s">
        <v>2956</v>
      </c>
      <c r="H167" s="825" t="s">
        <v>2957</v>
      </c>
      <c r="I167" s="831">
        <v>86.379997253417969</v>
      </c>
      <c r="J167" s="831">
        <v>20</v>
      </c>
      <c r="K167" s="832">
        <v>1727.5999755859375</v>
      </c>
    </row>
    <row r="168" spans="1:11" ht="14.45" customHeight="1" x14ac:dyDescent="0.2">
      <c r="A168" s="821" t="s">
        <v>587</v>
      </c>
      <c r="B168" s="822" t="s">
        <v>588</v>
      </c>
      <c r="C168" s="825" t="s">
        <v>610</v>
      </c>
      <c r="D168" s="839" t="s">
        <v>611</v>
      </c>
      <c r="E168" s="825" t="s">
        <v>2674</v>
      </c>
      <c r="F168" s="839" t="s">
        <v>2675</v>
      </c>
      <c r="G168" s="825" t="s">
        <v>2898</v>
      </c>
      <c r="H168" s="825" t="s">
        <v>2899</v>
      </c>
      <c r="I168" s="831">
        <v>135.78999328613281</v>
      </c>
      <c r="J168" s="831">
        <v>10</v>
      </c>
      <c r="K168" s="832">
        <v>1357.9300537109375</v>
      </c>
    </row>
    <row r="169" spans="1:11" ht="14.45" customHeight="1" x14ac:dyDescent="0.2">
      <c r="A169" s="821" t="s">
        <v>587</v>
      </c>
      <c r="B169" s="822" t="s">
        <v>588</v>
      </c>
      <c r="C169" s="825" t="s">
        <v>610</v>
      </c>
      <c r="D169" s="839" t="s">
        <v>611</v>
      </c>
      <c r="E169" s="825" t="s">
        <v>2674</v>
      </c>
      <c r="F169" s="839" t="s">
        <v>2675</v>
      </c>
      <c r="G169" s="825" t="s">
        <v>2958</v>
      </c>
      <c r="H169" s="825" t="s">
        <v>2959</v>
      </c>
      <c r="I169" s="831">
        <v>2.5399999618530273</v>
      </c>
      <c r="J169" s="831">
        <v>70</v>
      </c>
      <c r="K169" s="832">
        <v>177.80000305175781</v>
      </c>
    </row>
    <row r="170" spans="1:11" ht="14.45" customHeight="1" x14ac:dyDescent="0.2">
      <c r="A170" s="821" t="s">
        <v>587</v>
      </c>
      <c r="B170" s="822" t="s">
        <v>588</v>
      </c>
      <c r="C170" s="825" t="s">
        <v>610</v>
      </c>
      <c r="D170" s="839" t="s">
        <v>611</v>
      </c>
      <c r="E170" s="825" t="s">
        <v>2674</v>
      </c>
      <c r="F170" s="839" t="s">
        <v>2675</v>
      </c>
      <c r="G170" s="825" t="s">
        <v>2682</v>
      </c>
      <c r="H170" s="825" t="s">
        <v>2683</v>
      </c>
      <c r="I170" s="831">
        <v>355.35000610351563</v>
      </c>
      <c r="J170" s="831">
        <v>11</v>
      </c>
      <c r="K170" s="832">
        <v>3908.85009765625</v>
      </c>
    </row>
    <row r="171" spans="1:11" ht="14.45" customHeight="1" x14ac:dyDescent="0.2">
      <c r="A171" s="821" t="s">
        <v>587</v>
      </c>
      <c r="B171" s="822" t="s">
        <v>588</v>
      </c>
      <c r="C171" s="825" t="s">
        <v>610</v>
      </c>
      <c r="D171" s="839" t="s">
        <v>611</v>
      </c>
      <c r="E171" s="825" t="s">
        <v>2674</v>
      </c>
      <c r="F171" s="839" t="s">
        <v>2675</v>
      </c>
      <c r="G171" s="825" t="s">
        <v>2684</v>
      </c>
      <c r="H171" s="825" t="s">
        <v>2685</v>
      </c>
      <c r="I171" s="831">
        <v>64.770000457763672</v>
      </c>
      <c r="J171" s="831">
        <v>20</v>
      </c>
      <c r="K171" s="832">
        <v>1295.4100341796875</v>
      </c>
    </row>
    <row r="172" spans="1:11" ht="14.45" customHeight="1" x14ac:dyDescent="0.2">
      <c r="A172" s="821" t="s">
        <v>587</v>
      </c>
      <c r="B172" s="822" t="s">
        <v>588</v>
      </c>
      <c r="C172" s="825" t="s">
        <v>610</v>
      </c>
      <c r="D172" s="839" t="s">
        <v>611</v>
      </c>
      <c r="E172" s="825" t="s">
        <v>2674</v>
      </c>
      <c r="F172" s="839" t="s">
        <v>2675</v>
      </c>
      <c r="G172" s="825" t="s">
        <v>2960</v>
      </c>
      <c r="H172" s="825" t="s">
        <v>2961</v>
      </c>
      <c r="I172" s="831">
        <v>123.27999877929688</v>
      </c>
      <c r="J172" s="831">
        <v>10</v>
      </c>
      <c r="K172" s="832">
        <v>1232.800048828125</v>
      </c>
    </row>
    <row r="173" spans="1:11" ht="14.45" customHeight="1" x14ac:dyDescent="0.2">
      <c r="A173" s="821" t="s">
        <v>587</v>
      </c>
      <c r="B173" s="822" t="s">
        <v>588</v>
      </c>
      <c r="C173" s="825" t="s">
        <v>610</v>
      </c>
      <c r="D173" s="839" t="s">
        <v>611</v>
      </c>
      <c r="E173" s="825" t="s">
        <v>2674</v>
      </c>
      <c r="F173" s="839" t="s">
        <v>2675</v>
      </c>
      <c r="G173" s="825" t="s">
        <v>2962</v>
      </c>
      <c r="H173" s="825" t="s">
        <v>2963</v>
      </c>
      <c r="I173" s="831">
        <v>272.43499755859375</v>
      </c>
      <c r="J173" s="831">
        <v>12</v>
      </c>
      <c r="K173" s="832">
        <v>3269.18994140625</v>
      </c>
    </row>
    <row r="174" spans="1:11" ht="14.45" customHeight="1" x14ac:dyDescent="0.2">
      <c r="A174" s="821" t="s">
        <v>587</v>
      </c>
      <c r="B174" s="822" t="s">
        <v>588</v>
      </c>
      <c r="C174" s="825" t="s">
        <v>610</v>
      </c>
      <c r="D174" s="839" t="s">
        <v>611</v>
      </c>
      <c r="E174" s="825" t="s">
        <v>2674</v>
      </c>
      <c r="F174" s="839" t="s">
        <v>2675</v>
      </c>
      <c r="G174" s="825" t="s">
        <v>2686</v>
      </c>
      <c r="H174" s="825" t="s">
        <v>2687</v>
      </c>
      <c r="I174" s="831">
        <v>22.146666208902996</v>
      </c>
      <c r="J174" s="831">
        <v>125</v>
      </c>
      <c r="K174" s="832">
        <v>2768.5</v>
      </c>
    </row>
    <row r="175" spans="1:11" ht="14.45" customHeight="1" x14ac:dyDescent="0.2">
      <c r="A175" s="821" t="s">
        <v>587</v>
      </c>
      <c r="B175" s="822" t="s">
        <v>588</v>
      </c>
      <c r="C175" s="825" t="s">
        <v>610</v>
      </c>
      <c r="D175" s="839" t="s">
        <v>611</v>
      </c>
      <c r="E175" s="825" t="s">
        <v>2674</v>
      </c>
      <c r="F175" s="839" t="s">
        <v>2675</v>
      </c>
      <c r="G175" s="825" t="s">
        <v>2688</v>
      </c>
      <c r="H175" s="825" t="s">
        <v>2689</v>
      </c>
      <c r="I175" s="831">
        <v>30.176666895548504</v>
      </c>
      <c r="J175" s="831">
        <v>125</v>
      </c>
      <c r="K175" s="832">
        <v>3772</v>
      </c>
    </row>
    <row r="176" spans="1:11" ht="14.45" customHeight="1" x14ac:dyDescent="0.2">
      <c r="A176" s="821" t="s">
        <v>587</v>
      </c>
      <c r="B176" s="822" t="s">
        <v>588</v>
      </c>
      <c r="C176" s="825" t="s">
        <v>610</v>
      </c>
      <c r="D176" s="839" t="s">
        <v>611</v>
      </c>
      <c r="E176" s="825" t="s">
        <v>2674</v>
      </c>
      <c r="F176" s="839" t="s">
        <v>2675</v>
      </c>
      <c r="G176" s="825" t="s">
        <v>2964</v>
      </c>
      <c r="H176" s="825" t="s">
        <v>2965</v>
      </c>
      <c r="I176" s="831">
        <v>2.9566667079925537</v>
      </c>
      <c r="J176" s="831">
        <v>150</v>
      </c>
      <c r="K176" s="832">
        <v>443.5</v>
      </c>
    </row>
    <row r="177" spans="1:11" ht="14.45" customHeight="1" x14ac:dyDescent="0.2">
      <c r="A177" s="821" t="s">
        <v>587</v>
      </c>
      <c r="B177" s="822" t="s">
        <v>588</v>
      </c>
      <c r="C177" s="825" t="s">
        <v>610</v>
      </c>
      <c r="D177" s="839" t="s">
        <v>611</v>
      </c>
      <c r="E177" s="825" t="s">
        <v>2674</v>
      </c>
      <c r="F177" s="839" t="s">
        <v>2675</v>
      </c>
      <c r="G177" s="825" t="s">
        <v>2966</v>
      </c>
      <c r="H177" s="825" t="s">
        <v>2967</v>
      </c>
      <c r="I177" s="831">
        <v>5.2699999809265137</v>
      </c>
      <c r="J177" s="831">
        <v>180</v>
      </c>
      <c r="K177" s="832">
        <v>948.60000610351563</v>
      </c>
    </row>
    <row r="178" spans="1:11" ht="14.45" customHeight="1" x14ac:dyDescent="0.2">
      <c r="A178" s="821" t="s">
        <v>587</v>
      </c>
      <c r="B178" s="822" t="s">
        <v>588</v>
      </c>
      <c r="C178" s="825" t="s">
        <v>610</v>
      </c>
      <c r="D178" s="839" t="s">
        <v>611</v>
      </c>
      <c r="E178" s="825" t="s">
        <v>2674</v>
      </c>
      <c r="F178" s="839" t="s">
        <v>2675</v>
      </c>
      <c r="G178" s="825" t="s">
        <v>2690</v>
      </c>
      <c r="H178" s="825" t="s">
        <v>2691</v>
      </c>
      <c r="I178" s="831">
        <v>18.75</v>
      </c>
      <c r="J178" s="831">
        <v>40</v>
      </c>
      <c r="K178" s="832">
        <v>750.17999267578125</v>
      </c>
    </row>
    <row r="179" spans="1:11" ht="14.45" customHeight="1" x14ac:dyDescent="0.2">
      <c r="A179" s="821" t="s">
        <v>587</v>
      </c>
      <c r="B179" s="822" t="s">
        <v>588</v>
      </c>
      <c r="C179" s="825" t="s">
        <v>610</v>
      </c>
      <c r="D179" s="839" t="s">
        <v>611</v>
      </c>
      <c r="E179" s="825" t="s">
        <v>2674</v>
      </c>
      <c r="F179" s="839" t="s">
        <v>2675</v>
      </c>
      <c r="G179" s="825" t="s">
        <v>2692</v>
      </c>
      <c r="H179" s="825" t="s">
        <v>2693</v>
      </c>
      <c r="I179" s="831">
        <v>214.57500457763672</v>
      </c>
      <c r="J179" s="831">
        <v>19</v>
      </c>
      <c r="K179" s="832">
        <v>4076.9400634765625</v>
      </c>
    </row>
    <row r="180" spans="1:11" ht="14.45" customHeight="1" x14ac:dyDescent="0.2">
      <c r="A180" s="821" t="s">
        <v>587</v>
      </c>
      <c r="B180" s="822" t="s">
        <v>588</v>
      </c>
      <c r="C180" s="825" t="s">
        <v>610</v>
      </c>
      <c r="D180" s="839" t="s">
        <v>611</v>
      </c>
      <c r="E180" s="825" t="s">
        <v>2674</v>
      </c>
      <c r="F180" s="839" t="s">
        <v>2675</v>
      </c>
      <c r="G180" s="825" t="s">
        <v>2968</v>
      </c>
      <c r="H180" s="825" t="s">
        <v>2969</v>
      </c>
      <c r="I180" s="831">
        <v>5.7300000190734863</v>
      </c>
      <c r="J180" s="831">
        <v>40</v>
      </c>
      <c r="K180" s="832">
        <v>229.10000610351563</v>
      </c>
    </row>
    <row r="181" spans="1:11" ht="14.45" customHeight="1" x14ac:dyDescent="0.2">
      <c r="A181" s="821" t="s">
        <v>587</v>
      </c>
      <c r="B181" s="822" t="s">
        <v>588</v>
      </c>
      <c r="C181" s="825" t="s">
        <v>610</v>
      </c>
      <c r="D181" s="839" t="s">
        <v>611</v>
      </c>
      <c r="E181" s="825" t="s">
        <v>2674</v>
      </c>
      <c r="F181" s="839" t="s">
        <v>2675</v>
      </c>
      <c r="G181" s="825" t="s">
        <v>2970</v>
      </c>
      <c r="H181" s="825" t="s">
        <v>2971</v>
      </c>
      <c r="I181" s="831">
        <v>129.25999450683594</v>
      </c>
      <c r="J181" s="831">
        <v>5</v>
      </c>
      <c r="K181" s="832">
        <v>646.29998779296875</v>
      </c>
    </row>
    <row r="182" spans="1:11" ht="14.45" customHeight="1" x14ac:dyDescent="0.2">
      <c r="A182" s="821" t="s">
        <v>587</v>
      </c>
      <c r="B182" s="822" t="s">
        <v>588</v>
      </c>
      <c r="C182" s="825" t="s">
        <v>610</v>
      </c>
      <c r="D182" s="839" t="s">
        <v>611</v>
      </c>
      <c r="E182" s="825" t="s">
        <v>2674</v>
      </c>
      <c r="F182" s="839" t="s">
        <v>2675</v>
      </c>
      <c r="G182" s="825" t="s">
        <v>2972</v>
      </c>
      <c r="H182" s="825" t="s">
        <v>2973</v>
      </c>
      <c r="I182" s="831">
        <v>310.5</v>
      </c>
      <c r="J182" s="831">
        <v>25</v>
      </c>
      <c r="K182" s="832">
        <v>7762.5</v>
      </c>
    </row>
    <row r="183" spans="1:11" ht="14.45" customHeight="1" x14ac:dyDescent="0.2">
      <c r="A183" s="821" t="s">
        <v>587</v>
      </c>
      <c r="B183" s="822" t="s">
        <v>588</v>
      </c>
      <c r="C183" s="825" t="s">
        <v>610</v>
      </c>
      <c r="D183" s="839" t="s">
        <v>611</v>
      </c>
      <c r="E183" s="825" t="s">
        <v>2674</v>
      </c>
      <c r="F183" s="839" t="s">
        <v>2675</v>
      </c>
      <c r="G183" s="825" t="s">
        <v>2974</v>
      </c>
      <c r="H183" s="825" t="s">
        <v>2975</v>
      </c>
      <c r="I183" s="831">
        <v>419.75</v>
      </c>
      <c r="J183" s="831">
        <v>20</v>
      </c>
      <c r="K183" s="832">
        <v>8395</v>
      </c>
    </row>
    <row r="184" spans="1:11" ht="14.45" customHeight="1" x14ac:dyDescent="0.2">
      <c r="A184" s="821" t="s">
        <v>587</v>
      </c>
      <c r="B184" s="822" t="s">
        <v>588</v>
      </c>
      <c r="C184" s="825" t="s">
        <v>610</v>
      </c>
      <c r="D184" s="839" t="s">
        <v>611</v>
      </c>
      <c r="E184" s="825" t="s">
        <v>2674</v>
      </c>
      <c r="F184" s="839" t="s">
        <v>2675</v>
      </c>
      <c r="G184" s="825" t="s">
        <v>2976</v>
      </c>
      <c r="H184" s="825" t="s">
        <v>2977</v>
      </c>
      <c r="I184" s="831">
        <v>656.6400146484375</v>
      </c>
      <c r="J184" s="831">
        <v>2</v>
      </c>
      <c r="K184" s="832">
        <v>1313.280029296875</v>
      </c>
    </row>
    <row r="185" spans="1:11" ht="14.45" customHeight="1" x14ac:dyDescent="0.2">
      <c r="A185" s="821" t="s">
        <v>587</v>
      </c>
      <c r="B185" s="822" t="s">
        <v>588</v>
      </c>
      <c r="C185" s="825" t="s">
        <v>610</v>
      </c>
      <c r="D185" s="839" t="s">
        <v>611</v>
      </c>
      <c r="E185" s="825" t="s">
        <v>2674</v>
      </c>
      <c r="F185" s="839" t="s">
        <v>2675</v>
      </c>
      <c r="G185" s="825" t="s">
        <v>2978</v>
      </c>
      <c r="H185" s="825" t="s">
        <v>2979</v>
      </c>
      <c r="I185" s="831">
        <v>21.200000762939453</v>
      </c>
      <c r="J185" s="831">
        <v>20</v>
      </c>
      <c r="K185" s="832">
        <v>424.08999633789063</v>
      </c>
    </row>
    <row r="186" spans="1:11" ht="14.45" customHeight="1" x14ac:dyDescent="0.2">
      <c r="A186" s="821" t="s">
        <v>587</v>
      </c>
      <c r="B186" s="822" t="s">
        <v>588</v>
      </c>
      <c r="C186" s="825" t="s">
        <v>610</v>
      </c>
      <c r="D186" s="839" t="s">
        <v>611</v>
      </c>
      <c r="E186" s="825" t="s">
        <v>2674</v>
      </c>
      <c r="F186" s="839" t="s">
        <v>2675</v>
      </c>
      <c r="G186" s="825" t="s">
        <v>2980</v>
      </c>
      <c r="H186" s="825" t="s">
        <v>2981</v>
      </c>
      <c r="I186" s="831">
        <v>37.279998779296875</v>
      </c>
      <c r="J186" s="831">
        <v>20</v>
      </c>
      <c r="K186" s="832">
        <v>745.54998779296875</v>
      </c>
    </row>
    <row r="187" spans="1:11" ht="14.45" customHeight="1" x14ac:dyDescent="0.2">
      <c r="A187" s="821" t="s">
        <v>587</v>
      </c>
      <c r="B187" s="822" t="s">
        <v>588</v>
      </c>
      <c r="C187" s="825" t="s">
        <v>610</v>
      </c>
      <c r="D187" s="839" t="s">
        <v>611</v>
      </c>
      <c r="E187" s="825" t="s">
        <v>2674</v>
      </c>
      <c r="F187" s="839" t="s">
        <v>2675</v>
      </c>
      <c r="G187" s="825" t="s">
        <v>2982</v>
      </c>
      <c r="H187" s="825" t="s">
        <v>2983</v>
      </c>
      <c r="I187" s="831">
        <v>72.680000305175781</v>
      </c>
      <c r="J187" s="831">
        <v>10</v>
      </c>
      <c r="K187" s="832">
        <v>726.75</v>
      </c>
    </row>
    <row r="188" spans="1:11" ht="14.45" customHeight="1" x14ac:dyDescent="0.2">
      <c r="A188" s="821" t="s">
        <v>587</v>
      </c>
      <c r="B188" s="822" t="s">
        <v>588</v>
      </c>
      <c r="C188" s="825" t="s">
        <v>610</v>
      </c>
      <c r="D188" s="839" t="s">
        <v>611</v>
      </c>
      <c r="E188" s="825" t="s">
        <v>2674</v>
      </c>
      <c r="F188" s="839" t="s">
        <v>2675</v>
      </c>
      <c r="G188" s="825" t="s">
        <v>2984</v>
      </c>
      <c r="H188" s="825" t="s">
        <v>2985</v>
      </c>
      <c r="I188" s="831">
        <v>8.2533334096272792</v>
      </c>
      <c r="J188" s="831">
        <v>400</v>
      </c>
      <c r="K188" s="832">
        <v>3300</v>
      </c>
    </row>
    <row r="189" spans="1:11" ht="14.45" customHeight="1" x14ac:dyDescent="0.2">
      <c r="A189" s="821" t="s">
        <v>587</v>
      </c>
      <c r="B189" s="822" t="s">
        <v>588</v>
      </c>
      <c r="C189" s="825" t="s">
        <v>610</v>
      </c>
      <c r="D189" s="839" t="s">
        <v>611</v>
      </c>
      <c r="E189" s="825" t="s">
        <v>2674</v>
      </c>
      <c r="F189" s="839" t="s">
        <v>2675</v>
      </c>
      <c r="G189" s="825" t="s">
        <v>2698</v>
      </c>
      <c r="H189" s="825" t="s">
        <v>2699</v>
      </c>
      <c r="I189" s="831">
        <v>22.943333943684895</v>
      </c>
      <c r="J189" s="831">
        <v>600</v>
      </c>
      <c r="K189" s="832">
        <v>13766.5</v>
      </c>
    </row>
    <row r="190" spans="1:11" ht="14.45" customHeight="1" x14ac:dyDescent="0.2">
      <c r="A190" s="821" t="s">
        <v>587</v>
      </c>
      <c r="B190" s="822" t="s">
        <v>588</v>
      </c>
      <c r="C190" s="825" t="s">
        <v>610</v>
      </c>
      <c r="D190" s="839" t="s">
        <v>611</v>
      </c>
      <c r="E190" s="825" t="s">
        <v>2674</v>
      </c>
      <c r="F190" s="839" t="s">
        <v>2675</v>
      </c>
      <c r="G190" s="825" t="s">
        <v>2704</v>
      </c>
      <c r="H190" s="825" t="s">
        <v>2705</v>
      </c>
      <c r="I190" s="831">
        <v>0.85500001907348633</v>
      </c>
      <c r="J190" s="831">
        <v>200</v>
      </c>
      <c r="K190" s="832">
        <v>171</v>
      </c>
    </row>
    <row r="191" spans="1:11" ht="14.45" customHeight="1" x14ac:dyDescent="0.2">
      <c r="A191" s="821" t="s">
        <v>587</v>
      </c>
      <c r="B191" s="822" t="s">
        <v>588</v>
      </c>
      <c r="C191" s="825" t="s">
        <v>610</v>
      </c>
      <c r="D191" s="839" t="s">
        <v>611</v>
      </c>
      <c r="E191" s="825" t="s">
        <v>2674</v>
      </c>
      <c r="F191" s="839" t="s">
        <v>2675</v>
      </c>
      <c r="G191" s="825" t="s">
        <v>2706</v>
      </c>
      <c r="H191" s="825" t="s">
        <v>2707</v>
      </c>
      <c r="I191" s="831">
        <v>2.059999942779541</v>
      </c>
      <c r="J191" s="831">
        <v>550</v>
      </c>
      <c r="K191" s="832">
        <v>1133</v>
      </c>
    </row>
    <row r="192" spans="1:11" ht="14.45" customHeight="1" x14ac:dyDescent="0.2">
      <c r="A192" s="821" t="s">
        <v>587</v>
      </c>
      <c r="B192" s="822" t="s">
        <v>588</v>
      </c>
      <c r="C192" s="825" t="s">
        <v>610</v>
      </c>
      <c r="D192" s="839" t="s">
        <v>611</v>
      </c>
      <c r="E192" s="825" t="s">
        <v>2674</v>
      </c>
      <c r="F192" s="839" t="s">
        <v>2675</v>
      </c>
      <c r="G192" s="825" t="s">
        <v>2708</v>
      </c>
      <c r="H192" s="825" t="s">
        <v>2709</v>
      </c>
      <c r="I192" s="831">
        <v>5.8766667048136396</v>
      </c>
      <c r="J192" s="831">
        <v>250</v>
      </c>
      <c r="K192" s="832">
        <v>1469</v>
      </c>
    </row>
    <row r="193" spans="1:11" ht="14.45" customHeight="1" x14ac:dyDescent="0.2">
      <c r="A193" s="821" t="s">
        <v>587</v>
      </c>
      <c r="B193" s="822" t="s">
        <v>588</v>
      </c>
      <c r="C193" s="825" t="s">
        <v>610</v>
      </c>
      <c r="D193" s="839" t="s">
        <v>611</v>
      </c>
      <c r="E193" s="825" t="s">
        <v>2674</v>
      </c>
      <c r="F193" s="839" t="s">
        <v>2675</v>
      </c>
      <c r="G193" s="825" t="s">
        <v>2986</v>
      </c>
      <c r="H193" s="825" t="s">
        <v>2987</v>
      </c>
      <c r="I193" s="831">
        <v>26.709999084472656</v>
      </c>
      <c r="J193" s="831">
        <v>12</v>
      </c>
      <c r="K193" s="832">
        <v>320.489990234375</v>
      </c>
    </row>
    <row r="194" spans="1:11" ht="14.45" customHeight="1" x14ac:dyDescent="0.2">
      <c r="A194" s="821" t="s">
        <v>587</v>
      </c>
      <c r="B194" s="822" t="s">
        <v>588</v>
      </c>
      <c r="C194" s="825" t="s">
        <v>610</v>
      </c>
      <c r="D194" s="839" t="s">
        <v>611</v>
      </c>
      <c r="E194" s="825" t="s">
        <v>2674</v>
      </c>
      <c r="F194" s="839" t="s">
        <v>2675</v>
      </c>
      <c r="G194" s="825" t="s">
        <v>2988</v>
      </c>
      <c r="H194" s="825" t="s">
        <v>2989</v>
      </c>
      <c r="I194" s="831">
        <v>9.296666781107584</v>
      </c>
      <c r="J194" s="831">
        <v>150</v>
      </c>
      <c r="K194" s="832">
        <v>1394.5</v>
      </c>
    </row>
    <row r="195" spans="1:11" ht="14.45" customHeight="1" x14ac:dyDescent="0.2">
      <c r="A195" s="821" t="s">
        <v>587</v>
      </c>
      <c r="B195" s="822" t="s">
        <v>588</v>
      </c>
      <c r="C195" s="825" t="s">
        <v>610</v>
      </c>
      <c r="D195" s="839" t="s">
        <v>611</v>
      </c>
      <c r="E195" s="825" t="s">
        <v>2674</v>
      </c>
      <c r="F195" s="839" t="s">
        <v>2675</v>
      </c>
      <c r="G195" s="825" t="s">
        <v>2990</v>
      </c>
      <c r="H195" s="825" t="s">
        <v>2991</v>
      </c>
      <c r="I195" s="831">
        <v>46</v>
      </c>
      <c r="J195" s="831">
        <v>1</v>
      </c>
      <c r="K195" s="832">
        <v>46</v>
      </c>
    </row>
    <row r="196" spans="1:11" ht="14.45" customHeight="1" x14ac:dyDescent="0.2">
      <c r="A196" s="821" t="s">
        <v>587</v>
      </c>
      <c r="B196" s="822" t="s">
        <v>588</v>
      </c>
      <c r="C196" s="825" t="s">
        <v>610</v>
      </c>
      <c r="D196" s="839" t="s">
        <v>611</v>
      </c>
      <c r="E196" s="825" t="s">
        <v>2674</v>
      </c>
      <c r="F196" s="839" t="s">
        <v>2675</v>
      </c>
      <c r="G196" s="825" t="s">
        <v>2712</v>
      </c>
      <c r="H196" s="825" t="s">
        <v>2713</v>
      </c>
      <c r="I196" s="831">
        <v>98.379997253417969</v>
      </c>
      <c r="J196" s="831">
        <v>5</v>
      </c>
      <c r="K196" s="832">
        <v>491.89999389648438</v>
      </c>
    </row>
    <row r="197" spans="1:11" ht="14.45" customHeight="1" x14ac:dyDescent="0.2">
      <c r="A197" s="821" t="s">
        <v>587</v>
      </c>
      <c r="B197" s="822" t="s">
        <v>588</v>
      </c>
      <c r="C197" s="825" t="s">
        <v>610</v>
      </c>
      <c r="D197" s="839" t="s">
        <v>611</v>
      </c>
      <c r="E197" s="825" t="s">
        <v>2674</v>
      </c>
      <c r="F197" s="839" t="s">
        <v>2675</v>
      </c>
      <c r="G197" s="825" t="s">
        <v>2992</v>
      </c>
      <c r="H197" s="825" t="s">
        <v>2993</v>
      </c>
      <c r="I197" s="831">
        <v>123.44999694824219</v>
      </c>
      <c r="J197" s="831">
        <v>12</v>
      </c>
      <c r="K197" s="832">
        <v>1481.3499755859375</v>
      </c>
    </row>
    <row r="198" spans="1:11" ht="14.45" customHeight="1" x14ac:dyDescent="0.2">
      <c r="A198" s="821" t="s">
        <v>587</v>
      </c>
      <c r="B198" s="822" t="s">
        <v>588</v>
      </c>
      <c r="C198" s="825" t="s">
        <v>610</v>
      </c>
      <c r="D198" s="839" t="s">
        <v>611</v>
      </c>
      <c r="E198" s="825" t="s">
        <v>2674</v>
      </c>
      <c r="F198" s="839" t="s">
        <v>2675</v>
      </c>
      <c r="G198" s="825" t="s">
        <v>2994</v>
      </c>
      <c r="H198" s="825" t="s">
        <v>2995</v>
      </c>
      <c r="I198" s="831">
        <v>8.3900003433227539</v>
      </c>
      <c r="J198" s="831">
        <v>24</v>
      </c>
      <c r="K198" s="832">
        <v>201.36000061035156</v>
      </c>
    </row>
    <row r="199" spans="1:11" ht="14.45" customHeight="1" x14ac:dyDescent="0.2">
      <c r="A199" s="821" t="s">
        <v>587</v>
      </c>
      <c r="B199" s="822" t="s">
        <v>588</v>
      </c>
      <c r="C199" s="825" t="s">
        <v>610</v>
      </c>
      <c r="D199" s="839" t="s">
        <v>611</v>
      </c>
      <c r="E199" s="825" t="s">
        <v>2674</v>
      </c>
      <c r="F199" s="839" t="s">
        <v>2675</v>
      </c>
      <c r="G199" s="825" t="s">
        <v>2996</v>
      </c>
      <c r="H199" s="825" t="s">
        <v>2997</v>
      </c>
      <c r="I199" s="831">
        <v>8</v>
      </c>
      <c r="J199" s="831">
        <v>24</v>
      </c>
      <c r="K199" s="832">
        <v>192</v>
      </c>
    </row>
    <row r="200" spans="1:11" ht="14.45" customHeight="1" x14ac:dyDescent="0.2">
      <c r="A200" s="821" t="s">
        <v>587</v>
      </c>
      <c r="B200" s="822" t="s">
        <v>588</v>
      </c>
      <c r="C200" s="825" t="s">
        <v>610</v>
      </c>
      <c r="D200" s="839" t="s">
        <v>611</v>
      </c>
      <c r="E200" s="825" t="s">
        <v>2674</v>
      </c>
      <c r="F200" s="839" t="s">
        <v>2675</v>
      </c>
      <c r="G200" s="825" t="s">
        <v>2998</v>
      </c>
      <c r="H200" s="825" t="s">
        <v>2999</v>
      </c>
      <c r="I200" s="831">
        <v>13.130000114440918</v>
      </c>
      <c r="J200" s="831">
        <v>300</v>
      </c>
      <c r="K200" s="832">
        <v>4726.1900274660438</v>
      </c>
    </row>
    <row r="201" spans="1:11" ht="14.45" customHeight="1" x14ac:dyDescent="0.2">
      <c r="A201" s="821" t="s">
        <v>587</v>
      </c>
      <c r="B201" s="822" t="s">
        <v>588</v>
      </c>
      <c r="C201" s="825" t="s">
        <v>610</v>
      </c>
      <c r="D201" s="839" t="s">
        <v>611</v>
      </c>
      <c r="E201" s="825" t="s">
        <v>2674</v>
      </c>
      <c r="F201" s="839" t="s">
        <v>2675</v>
      </c>
      <c r="G201" s="825" t="s">
        <v>2718</v>
      </c>
      <c r="H201" s="825" t="s">
        <v>2719</v>
      </c>
      <c r="I201" s="831">
        <v>2.5849999189376831</v>
      </c>
      <c r="J201" s="831">
        <v>40</v>
      </c>
      <c r="K201" s="832">
        <v>103.39999771118164</v>
      </c>
    </row>
    <row r="202" spans="1:11" ht="14.45" customHeight="1" x14ac:dyDescent="0.2">
      <c r="A202" s="821" t="s">
        <v>587</v>
      </c>
      <c r="B202" s="822" t="s">
        <v>588</v>
      </c>
      <c r="C202" s="825" t="s">
        <v>610</v>
      </c>
      <c r="D202" s="839" t="s">
        <v>611</v>
      </c>
      <c r="E202" s="825" t="s">
        <v>2674</v>
      </c>
      <c r="F202" s="839" t="s">
        <v>2675</v>
      </c>
      <c r="G202" s="825" t="s">
        <v>2720</v>
      </c>
      <c r="H202" s="825" t="s">
        <v>2721</v>
      </c>
      <c r="I202" s="831">
        <v>4.0850000381469727</v>
      </c>
      <c r="J202" s="831">
        <v>40</v>
      </c>
      <c r="K202" s="832">
        <v>163.40000152587891</v>
      </c>
    </row>
    <row r="203" spans="1:11" ht="14.45" customHeight="1" x14ac:dyDescent="0.2">
      <c r="A203" s="821" t="s">
        <v>587</v>
      </c>
      <c r="B203" s="822" t="s">
        <v>588</v>
      </c>
      <c r="C203" s="825" t="s">
        <v>610</v>
      </c>
      <c r="D203" s="839" t="s">
        <v>611</v>
      </c>
      <c r="E203" s="825" t="s">
        <v>2674</v>
      </c>
      <c r="F203" s="839" t="s">
        <v>2675</v>
      </c>
      <c r="G203" s="825" t="s">
        <v>2724</v>
      </c>
      <c r="H203" s="825" t="s">
        <v>2725</v>
      </c>
      <c r="I203" s="831">
        <v>77.419998168945313</v>
      </c>
      <c r="J203" s="831">
        <v>70</v>
      </c>
      <c r="K203" s="832">
        <v>5419.329833984375</v>
      </c>
    </row>
    <row r="204" spans="1:11" ht="14.45" customHeight="1" x14ac:dyDescent="0.2">
      <c r="A204" s="821" t="s">
        <v>587</v>
      </c>
      <c r="B204" s="822" t="s">
        <v>588</v>
      </c>
      <c r="C204" s="825" t="s">
        <v>610</v>
      </c>
      <c r="D204" s="839" t="s">
        <v>611</v>
      </c>
      <c r="E204" s="825" t="s">
        <v>2674</v>
      </c>
      <c r="F204" s="839" t="s">
        <v>2675</v>
      </c>
      <c r="G204" s="825" t="s">
        <v>3000</v>
      </c>
      <c r="H204" s="825" t="s">
        <v>3001</v>
      </c>
      <c r="I204" s="831">
        <v>408.6400146484375</v>
      </c>
      <c r="J204" s="831">
        <v>11</v>
      </c>
      <c r="K204" s="832">
        <v>4495.0399169921875</v>
      </c>
    </row>
    <row r="205" spans="1:11" ht="14.45" customHeight="1" x14ac:dyDescent="0.2">
      <c r="A205" s="821" t="s">
        <v>587</v>
      </c>
      <c r="B205" s="822" t="s">
        <v>588</v>
      </c>
      <c r="C205" s="825" t="s">
        <v>610</v>
      </c>
      <c r="D205" s="839" t="s">
        <v>611</v>
      </c>
      <c r="E205" s="825" t="s">
        <v>2674</v>
      </c>
      <c r="F205" s="839" t="s">
        <v>2675</v>
      </c>
      <c r="G205" s="825" t="s">
        <v>2728</v>
      </c>
      <c r="H205" s="825" t="s">
        <v>2729</v>
      </c>
      <c r="I205" s="831">
        <v>0.50999999046325684</v>
      </c>
      <c r="J205" s="831">
        <v>1500</v>
      </c>
      <c r="K205" s="832">
        <v>765</v>
      </c>
    </row>
    <row r="206" spans="1:11" ht="14.45" customHeight="1" x14ac:dyDescent="0.2">
      <c r="A206" s="821" t="s">
        <v>587</v>
      </c>
      <c r="B206" s="822" t="s">
        <v>588</v>
      </c>
      <c r="C206" s="825" t="s">
        <v>610</v>
      </c>
      <c r="D206" s="839" t="s">
        <v>611</v>
      </c>
      <c r="E206" s="825" t="s">
        <v>2674</v>
      </c>
      <c r="F206" s="839" t="s">
        <v>2675</v>
      </c>
      <c r="G206" s="825" t="s">
        <v>2730</v>
      </c>
      <c r="H206" s="825" t="s">
        <v>2731</v>
      </c>
      <c r="I206" s="831">
        <v>0.76999998092651367</v>
      </c>
      <c r="J206" s="831">
        <v>500</v>
      </c>
      <c r="K206" s="832">
        <v>385</v>
      </c>
    </row>
    <row r="207" spans="1:11" ht="14.45" customHeight="1" x14ac:dyDescent="0.2">
      <c r="A207" s="821" t="s">
        <v>587</v>
      </c>
      <c r="B207" s="822" t="s">
        <v>588</v>
      </c>
      <c r="C207" s="825" t="s">
        <v>610</v>
      </c>
      <c r="D207" s="839" t="s">
        <v>611</v>
      </c>
      <c r="E207" s="825" t="s">
        <v>2674</v>
      </c>
      <c r="F207" s="839" t="s">
        <v>2675</v>
      </c>
      <c r="G207" s="825" t="s">
        <v>3002</v>
      </c>
      <c r="H207" s="825" t="s">
        <v>3003</v>
      </c>
      <c r="I207" s="831">
        <v>1.4199999570846558</v>
      </c>
      <c r="J207" s="831">
        <v>1500</v>
      </c>
      <c r="K207" s="832">
        <v>2125.199951171875</v>
      </c>
    </row>
    <row r="208" spans="1:11" ht="14.45" customHeight="1" x14ac:dyDescent="0.2">
      <c r="A208" s="821" t="s">
        <v>587</v>
      </c>
      <c r="B208" s="822" t="s">
        <v>588</v>
      </c>
      <c r="C208" s="825" t="s">
        <v>610</v>
      </c>
      <c r="D208" s="839" t="s">
        <v>611</v>
      </c>
      <c r="E208" s="825" t="s">
        <v>2674</v>
      </c>
      <c r="F208" s="839" t="s">
        <v>2675</v>
      </c>
      <c r="G208" s="825" t="s">
        <v>3004</v>
      </c>
      <c r="H208" s="825" t="s">
        <v>3005</v>
      </c>
      <c r="I208" s="831">
        <v>3.9433333873748779</v>
      </c>
      <c r="J208" s="831">
        <v>1250</v>
      </c>
      <c r="K208" s="832">
        <v>4932.4500732421875</v>
      </c>
    </row>
    <row r="209" spans="1:11" ht="14.45" customHeight="1" x14ac:dyDescent="0.2">
      <c r="A209" s="821" t="s">
        <v>587</v>
      </c>
      <c r="B209" s="822" t="s">
        <v>588</v>
      </c>
      <c r="C209" s="825" t="s">
        <v>610</v>
      </c>
      <c r="D209" s="839" t="s">
        <v>611</v>
      </c>
      <c r="E209" s="825" t="s">
        <v>2674</v>
      </c>
      <c r="F209" s="839" t="s">
        <v>2675</v>
      </c>
      <c r="G209" s="825" t="s">
        <v>2732</v>
      </c>
      <c r="H209" s="825" t="s">
        <v>2733</v>
      </c>
      <c r="I209" s="831">
        <v>31.423333485921223</v>
      </c>
      <c r="J209" s="831">
        <v>13</v>
      </c>
      <c r="K209" s="832">
        <v>408.49000549316406</v>
      </c>
    </row>
    <row r="210" spans="1:11" ht="14.45" customHeight="1" x14ac:dyDescent="0.2">
      <c r="A210" s="821" t="s">
        <v>587</v>
      </c>
      <c r="B210" s="822" t="s">
        <v>588</v>
      </c>
      <c r="C210" s="825" t="s">
        <v>610</v>
      </c>
      <c r="D210" s="839" t="s">
        <v>611</v>
      </c>
      <c r="E210" s="825" t="s">
        <v>2674</v>
      </c>
      <c r="F210" s="839" t="s">
        <v>2675</v>
      </c>
      <c r="G210" s="825" t="s">
        <v>2734</v>
      </c>
      <c r="H210" s="825" t="s">
        <v>2735</v>
      </c>
      <c r="I210" s="831">
        <v>30.780000686645508</v>
      </c>
      <c r="J210" s="831">
        <v>168</v>
      </c>
      <c r="K210" s="832">
        <v>5171.039794921875</v>
      </c>
    </row>
    <row r="211" spans="1:11" ht="14.45" customHeight="1" x14ac:dyDescent="0.2">
      <c r="A211" s="821" t="s">
        <v>587</v>
      </c>
      <c r="B211" s="822" t="s">
        <v>588</v>
      </c>
      <c r="C211" s="825" t="s">
        <v>610</v>
      </c>
      <c r="D211" s="839" t="s">
        <v>611</v>
      </c>
      <c r="E211" s="825" t="s">
        <v>2736</v>
      </c>
      <c r="F211" s="839" t="s">
        <v>2737</v>
      </c>
      <c r="G211" s="825" t="s">
        <v>2738</v>
      </c>
      <c r="H211" s="825" t="s">
        <v>2739</v>
      </c>
      <c r="I211" s="831">
        <v>2.0449999570846558</v>
      </c>
      <c r="J211" s="831">
        <v>200</v>
      </c>
      <c r="K211" s="832">
        <v>409</v>
      </c>
    </row>
    <row r="212" spans="1:11" ht="14.45" customHeight="1" x14ac:dyDescent="0.2">
      <c r="A212" s="821" t="s">
        <v>587</v>
      </c>
      <c r="B212" s="822" t="s">
        <v>588</v>
      </c>
      <c r="C212" s="825" t="s">
        <v>610</v>
      </c>
      <c r="D212" s="839" t="s">
        <v>611</v>
      </c>
      <c r="E212" s="825" t="s">
        <v>2736</v>
      </c>
      <c r="F212" s="839" t="s">
        <v>2737</v>
      </c>
      <c r="G212" s="825" t="s">
        <v>3006</v>
      </c>
      <c r="H212" s="825" t="s">
        <v>3007</v>
      </c>
      <c r="I212" s="831">
        <v>650.33001708984375</v>
      </c>
      <c r="J212" s="831">
        <v>1</v>
      </c>
      <c r="K212" s="832">
        <v>650.33001708984375</v>
      </c>
    </row>
    <row r="213" spans="1:11" ht="14.45" customHeight="1" x14ac:dyDescent="0.2">
      <c r="A213" s="821" t="s">
        <v>587</v>
      </c>
      <c r="B213" s="822" t="s">
        <v>588</v>
      </c>
      <c r="C213" s="825" t="s">
        <v>610</v>
      </c>
      <c r="D213" s="839" t="s">
        <v>611</v>
      </c>
      <c r="E213" s="825" t="s">
        <v>2736</v>
      </c>
      <c r="F213" s="839" t="s">
        <v>2737</v>
      </c>
      <c r="G213" s="825" t="s">
        <v>3008</v>
      </c>
      <c r="H213" s="825" t="s">
        <v>3009</v>
      </c>
      <c r="I213" s="831">
        <v>175</v>
      </c>
      <c r="J213" s="831">
        <v>110</v>
      </c>
      <c r="K213" s="832">
        <v>19250</v>
      </c>
    </row>
    <row r="214" spans="1:11" ht="14.45" customHeight="1" x14ac:dyDescent="0.2">
      <c r="A214" s="821" t="s">
        <v>587</v>
      </c>
      <c r="B214" s="822" t="s">
        <v>588</v>
      </c>
      <c r="C214" s="825" t="s">
        <v>610</v>
      </c>
      <c r="D214" s="839" t="s">
        <v>611</v>
      </c>
      <c r="E214" s="825" t="s">
        <v>2736</v>
      </c>
      <c r="F214" s="839" t="s">
        <v>2737</v>
      </c>
      <c r="G214" s="825" t="s">
        <v>2740</v>
      </c>
      <c r="H214" s="825" t="s">
        <v>2741</v>
      </c>
      <c r="I214" s="831">
        <v>47.189998626708984</v>
      </c>
      <c r="J214" s="831">
        <v>100</v>
      </c>
      <c r="K214" s="832">
        <v>4718.9998779296875</v>
      </c>
    </row>
    <row r="215" spans="1:11" ht="14.45" customHeight="1" x14ac:dyDescent="0.2">
      <c r="A215" s="821" t="s">
        <v>587</v>
      </c>
      <c r="B215" s="822" t="s">
        <v>588</v>
      </c>
      <c r="C215" s="825" t="s">
        <v>610</v>
      </c>
      <c r="D215" s="839" t="s">
        <v>611</v>
      </c>
      <c r="E215" s="825" t="s">
        <v>2736</v>
      </c>
      <c r="F215" s="839" t="s">
        <v>2737</v>
      </c>
      <c r="G215" s="825" t="s">
        <v>2742</v>
      </c>
      <c r="H215" s="825" t="s">
        <v>2743</v>
      </c>
      <c r="I215" s="831">
        <v>2.9050000905990601</v>
      </c>
      <c r="J215" s="831">
        <v>200</v>
      </c>
      <c r="K215" s="832">
        <v>581</v>
      </c>
    </row>
    <row r="216" spans="1:11" ht="14.45" customHeight="1" x14ac:dyDescent="0.2">
      <c r="A216" s="821" t="s">
        <v>587</v>
      </c>
      <c r="B216" s="822" t="s">
        <v>588</v>
      </c>
      <c r="C216" s="825" t="s">
        <v>610</v>
      </c>
      <c r="D216" s="839" t="s">
        <v>611</v>
      </c>
      <c r="E216" s="825" t="s">
        <v>2736</v>
      </c>
      <c r="F216" s="839" t="s">
        <v>2737</v>
      </c>
      <c r="G216" s="825" t="s">
        <v>3010</v>
      </c>
      <c r="H216" s="825" t="s">
        <v>3011</v>
      </c>
      <c r="I216" s="831">
        <v>13.810000419616699</v>
      </c>
      <c r="J216" s="831">
        <v>100</v>
      </c>
      <c r="K216" s="832">
        <v>1380.77001953125</v>
      </c>
    </row>
    <row r="217" spans="1:11" ht="14.45" customHeight="1" x14ac:dyDescent="0.2">
      <c r="A217" s="821" t="s">
        <v>587</v>
      </c>
      <c r="B217" s="822" t="s">
        <v>588</v>
      </c>
      <c r="C217" s="825" t="s">
        <v>610</v>
      </c>
      <c r="D217" s="839" t="s">
        <v>611</v>
      </c>
      <c r="E217" s="825" t="s">
        <v>2736</v>
      </c>
      <c r="F217" s="839" t="s">
        <v>2737</v>
      </c>
      <c r="G217" s="825" t="s">
        <v>3012</v>
      </c>
      <c r="H217" s="825" t="s">
        <v>3013</v>
      </c>
      <c r="I217" s="831">
        <v>2.3599998950958252</v>
      </c>
      <c r="J217" s="831">
        <v>400</v>
      </c>
      <c r="K217" s="832">
        <v>944</v>
      </c>
    </row>
    <row r="218" spans="1:11" ht="14.45" customHeight="1" x14ac:dyDescent="0.2">
      <c r="A218" s="821" t="s">
        <v>587</v>
      </c>
      <c r="B218" s="822" t="s">
        <v>588</v>
      </c>
      <c r="C218" s="825" t="s">
        <v>610</v>
      </c>
      <c r="D218" s="839" t="s">
        <v>611</v>
      </c>
      <c r="E218" s="825" t="s">
        <v>2736</v>
      </c>
      <c r="F218" s="839" t="s">
        <v>2737</v>
      </c>
      <c r="G218" s="825" t="s">
        <v>3014</v>
      </c>
      <c r="H218" s="825" t="s">
        <v>3015</v>
      </c>
      <c r="I218" s="831">
        <v>2.3599998950958252</v>
      </c>
      <c r="J218" s="831">
        <v>1300</v>
      </c>
      <c r="K218" s="832">
        <v>3068</v>
      </c>
    </row>
    <row r="219" spans="1:11" ht="14.45" customHeight="1" x14ac:dyDescent="0.2">
      <c r="A219" s="821" t="s">
        <v>587</v>
      </c>
      <c r="B219" s="822" t="s">
        <v>588</v>
      </c>
      <c r="C219" s="825" t="s">
        <v>610</v>
      </c>
      <c r="D219" s="839" t="s">
        <v>611</v>
      </c>
      <c r="E219" s="825" t="s">
        <v>2736</v>
      </c>
      <c r="F219" s="839" t="s">
        <v>2737</v>
      </c>
      <c r="G219" s="825" t="s">
        <v>3016</v>
      </c>
      <c r="H219" s="825" t="s">
        <v>3017</v>
      </c>
      <c r="I219" s="831">
        <v>2.3599998950958252</v>
      </c>
      <c r="J219" s="831">
        <v>800</v>
      </c>
      <c r="K219" s="832">
        <v>1888</v>
      </c>
    </row>
    <row r="220" spans="1:11" ht="14.45" customHeight="1" x14ac:dyDescent="0.2">
      <c r="A220" s="821" t="s">
        <v>587</v>
      </c>
      <c r="B220" s="822" t="s">
        <v>588</v>
      </c>
      <c r="C220" s="825" t="s">
        <v>610</v>
      </c>
      <c r="D220" s="839" t="s">
        <v>611</v>
      </c>
      <c r="E220" s="825" t="s">
        <v>2736</v>
      </c>
      <c r="F220" s="839" t="s">
        <v>2737</v>
      </c>
      <c r="G220" s="825" t="s">
        <v>3018</v>
      </c>
      <c r="H220" s="825" t="s">
        <v>3019</v>
      </c>
      <c r="I220" s="831">
        <v>150.64999389648438</v>
      </c>
      <c r="J220" s="831">
        <v>4</v>
      </c>
      <c r="K220" s="832">
        <v>602.5999755859375</v>
      </c>
    </row>
    <row r="221" spans="1:11" ht="14.45" customHeight="1" x14ac:dyDescent="0.2">
      <c r="A221" s="821" t="s">
        <v>587</v>
      </c>
      <c r="B221" s="822" t="s">
        <v>588</v>
      </c>
      <c r="C221" s="825" t="s">
        <v>610</v>
      </c>
      <c r="D221" s="839" t="s">
        <v>611</v>
      </c>
      <c r="E221" s="825" t="s">
        <v>2736</v>
      </c>
      <c r="F221" s="839" t="s">
        <v>2737</v>
      </c>
      <c r="G221" s="825" t="s">
        <v>2748</v>
      </c>
      <c r="H221" s="825" t="s">
        <v>2749</v>
      </c>
      <c r="I221" s="831">
        <v>1.333333303531011E-2</v>
      </c>
      <c r="J221" s="831">
        <v>1000</v>
      </c>
      <c r="K221" s="832">
        <v>14</v>
      </c>
    </row>
    <row r="222" spans="1:11" ht="14.45" customHeight="1" x14ac:dyDescent="0.2">
      <c r="A222" s="821" t="s">
        <v>587</v>
      </c>
      <c r="B222" s="822" t="s">
        <v>588</v>
      </c>
      <c r="C222" s="825" t="s">
        <v>610</v>
      </c>
      <c r="D222" s="839" t="s">
        <v>611</v>
      </c>
      <c r="E222" s="825" t="s">
        <v>2736</v>
      </c>
      <c r="F222" s="839" t="s">
        <v>2737</v>
      </c>
      <c r="G222" s="825" t="s">
        <v>3020</v>
      </c>
      <c r="H222" s="825" t="s">
        <v>3021</v>
      </c>
      <c r="I222" s="831">
        <v>601.3699951171875</v>
      </c>
      <c r="J222" s="831">
        <v>4</v>
      </c>
      <c r="K222" s="832">
        <v>2405.47998046875</v>
      </c>
    </row>
    <row r="223" spans="1:11" ht="14.45" customHeight="1" x14ac:dyDescent="0.2">
      <c r="A223" s="821" t="s">
        <v>587</v>
      </c>
      <c r="B223" s="822" t="s">
        <v>588</v>
      </c>
      <c r="C223" s="825" t="s">
        <v>610</v>
      </c>
      <c r="D223" s="839" t="s">
        <v>611</v>
      </c>
      <c r="E223" s="825" t="s">
        <v>2736</v>
      </c>
      <c r="F223" s="839" t="s">
        <v>2737</v>
      </c>
      <c r="G223" s="825" t="s">
        <v>3022</v>
      </c>
      <c r="H223" s="825" t="s">
        <v>3023</v>
      </c>
      <c r="I223" s="831">
        <v>2.7833333015441895</v>
      </c>
      <c r="J223" s="831">
        <v>2100</v>
      </c>
      <c r="K223" s="832">
        <v>5844</v>
      </c>
    </row>
    <row r="224" spans="1:11" ht="14.45" customHeight="1" x14ac:dyDescent="0.2">
      <c r="A224" s="821" t="s">
        <v>587</v>
      </c>
      <c r="B224" s="822" t="s">
        <v>588</v>
      </c>
      <c r="C224" s="825" t="s">
        <v>610</v>
      </c>
      <c r="D224" s="839" t="s">
        <v>611</v>
      </c>
      <c r="E224" s="825" t="s">
        <v>2736</v>
      </c>
      <c r="F224" s="839" t="s">
        <v>2737</v>
      </c>
      <c r="G224" s="825" t="s">
        <v>3024</v>
      </c>
      <c r="H224" s="825" t="s">
        <v>3025</v>
      </c>
      <c r="I224" s="831">
        <v>21.219999313354492</v>
      </c>
      <c r="J224" s="831">
        <v>200</v>
      </c>
      <c r="K224" s="832">
        <v>4244</v>
      </c>
    </row>
    <row r="225" spans="1:11" ht="14.45" customHeight="1" x14ac:dyDescent="0.2">
      <c r="A225" s="821" t="s">
        <v>587</v>
      </c>
      <c r="B225" s="822" t="s">
        <v>588</v>
      </c>
      <c r="C225" s="825" t="s">
        <v>610</v>
      </c>
      <c r="D225" s="839" t="s">
        <v>611</v>
      </c>
      <c r="E225" s="825" t="s">
        <v>2736</v>
      </c>
      <c r="F225" s="839" t="s">
        <v>2737</v>
      </c>
      <c r="G225" s="825" t="s">
        <v>2752</v>
      </c>
      <c r="H225" s="825" t="s">
        <v>2753</v>
      </c>
      <c r="I225" s="831">
        <v>11.140000343322754</v>
      </c>
      <c r="J225" s="831">
        <v>950</v>
      </c>
      <c r="K225" s="832">
        <v>10583</v>
      </c>
    </row>
    <row r="226" spans="1:11" ht="14.45" customHeight="1" x14ac:dyDescent="0.2">
      <c r="A226" s="821" t="s">
        <v>587</v>
      </c>
      <c r="B226" s="822" t="s">
        <v>588</v>
      </c>
      <c r="C226" s="825" t="s">
        <v>610</v>
      </c>
      <c r="D226" s="839" t="s">
        <v>611</v>
      </c>
      <c r="E226" s="825" t="s">
        <v>2736</v>
      </c>
      <c r="F226" s="839" t="s">
        <v>2737</v>
      </c>
      <c r="G226" s="825" t="s">
        <v>3026</v>
      </c>
      <c r="H226" s="825" t="s">
        <v>3027</v>
      </c>
      <c r="I226" s="831">
        <v>40.864999771118164</v>
      </c>
      <c r="J226" s="831">
        <v>40</v>
      </c>
      <c r="K226" s="832">
        <v>1634.6000366210938</v>
      </c>
    </row>
    <row r="227" spans="1:11" ht="14.45" customHeight="1" x14ac:dyDescent="0.2">
      <c r="A227" s="821" t="s">
        <v>587</v>
      </c>
      <c r="B227" s="822" t="s">
        <v>588</v>
      </c>
      <c r="C227" s="825" t="s">
        <v>610</v>
      </c>
      <c r="D227" s="839" t="s">
        <v>611</v>
      </c>
      <c r="E227" s="825" t="s">
        <v>2736</v>
      </c>
      <c r="F227" s="839" t="s">
        <v>2737</v>
      </c>
      <c r="G227" s="825" t="s">
        <v>3028</v>
      </c>
      <c r="H227" s="825" t="s">
        <v>3029</v>
      </c>
      <c r="I227" s="831">
        <v>27.840000152587891</v>
      </c>
      <c r="J227" s="831">
        <v>50</v>
      </c>
      <c r="K227" s="832">
        <v>1392.0999755859375</v>
      </c>
    </row>
    <row r="228" spans="1:11" ht="14.45" customHeight="1" x14ac:dyDescent="0.2">
      <c r="A228" s="821" t="s">
        <v>587</v>
      </c>
      <c r="B228" s="822" t="s">
        <v>588</v>
      </c>
      <c r="C228" s="825" t="s">
        <v>610</v>
      </c>
      <c r="D228" s="839" t="s">
        <v>611</v>
      </c>
      <c r="E228" s="825" t="s">
        <v>2736</v>
      </c>
      <c r="F228" s="839" t="s">
        <v>2737</v>
      </c>
      <c r="G228" s="825" t="s">
        <v>2754</v>
      </c>
      <c r="H228" s="825" t="s">
        <v>2755</v>
      </c>
      <c r="I228" s="831">
        <v>5.2633334795633955</v>
      </c>
      <c r="J228" s="831">
        <v>1400</v>
      </c>
      <c r="K228" s="832">
        <v>7370</v>
      </c>
    </row>
    <row r="229" spans="1:11" ht="14.45" customHeight="1" x14ac:dyDescent="0.2">
      <c r="A229" s="821" t="s">
        <v>587</v>
      </c>
      <c r="B229" s="822" t="s">
        <v>588</v>
      </c>
      <c r="C229" s="825" t="s">
        <v>610</v>
      </c>
      <c r="D229" s="839" t="s">
        <v>611</v>
      </c>
      <c r="E229" s="825" t="s">
        <v>2736</v>
      </c>
      <c r="F229" s="839" t="s">
        <v>2737</v>
      </c>
      <c r="G229" s="825" t="s">
        <v>3030</v>
      </c>
      <c r="H229" s="825" t="s">
        <v>3031</v>
      </c>
      <c r="I229" s="831">
        <v>3.4900000095367432</v>
      </c>
      <c r="J229" s="831">
        <v>1000</v>
      </c>
      <c r="K229" s="832">
        <v>3490</v>
      </c>
    </row>
    <row r="230" spans="1:11" ht="14.45" customHeight="1" x14ac:dyDescent="0.2">
      <c r="A230" s="821" t="s">
        <v>587</v>
      </c>
      <c r="B230" s="822" t="s">
        <v>588</v>
      </c>
      <c r="C230" s="825" t="s">
        <v>610</v>
      </c>
      <c r="D230" s="839" t="s">
        <v>611</v>
      </c>
      <c r="E230" s="825" t="s">
        <v>2736</v>
      </c>
      <c r="F230" s="839" t="s">
        <v>2737</v>
      </c>
      <c r="G230" s="825" t="s">
        <v>3032</v>
      </c>
      <c r="H230" s="825" t="s">
        <v>3033</v>
      </c>
      <c r="I230" s="831">
        <v>17.670000076293945</v>
      </c>
      <c r="J230" s="831">
        <v>250</v>
      </c>
      <c r="K230" s="832">
        <v>4417.5</v>
      </c>
    </row>
    <row r="231" spans="1:11" ht="14.45" customHeight="1" x14ac:dyDescent="0.2">
      <c r="A231" s="821" t="s">
        <v>587</v>
      </c>
      <c r="B231" s="822" t="s">
        <v>588</v>
      </c>
      <c r="C231" s="825" t="s">
        <v>610</v>
      </c>
      <c r="D231" s="839" t="s">
        <v>611</v>
      </c>
      <c r="E231" s="825" t="s">
        <v>2736</v>
      </c>
      <c r="F231" s="839" t="s">
        <v>2737</v>
      </c>
      <c r="G231" s="825" t="s">
        <v>3034</v>
      </c>
      <c r="H231" s="825" t="s">
        <v>3035</v>
      </c>
      <c r="I231" s="831">
        <v>24.409999847412109</v>
      </c>
      <c r="J231" s="831">
        <v>100</v>
      </c>
      <c r="K231" s="832">
        <v>2440.580078125</v>
      </c>
    </row>
    <row r="232" spans="1:11" ht="14.45" customHeight="1" x14ac:dyDescent="0.2">
      <c r="A232" s="821" t="s">
        <v>587</v>
      </c>
      <c r="B232" s="822" t="s">
        <v>588</v>
      </c>
      <c r="C232" s="825" t="s">
        <v>610</v>
      </c>
      <c r="D232" s="839" t="s">
        <v>611</v>
      </c>
      <c r="E232" s="825" t="s">
        <v>2736</v>
      </c>
      <c r="F232" s="839" t="s">
        <v>2737</v>
      </c>
      <c r="G232" s="825" t="s">
        <v>3036</v>
      </c>
      <c r="H232" s="825" t="s">
        <v>3037</v>
      </c>
      <c r="I232" s="831">
        <v>32.900001525878906</v>
      </c>
      <c r="J232" s="831">
        <v>30</v>
      </c>
      <c r="K232" s="832">
        <v>987</v>
      </c>
    </row>
    <row r="233" spans="1:11" ht="14.45" customHeight="1" x14ac:dyDescent="0.2">
      <c r="A233" s="821" t="s">
        <v>587</v>
      </c>
      <c r="B233" s="822" t="s">
        <v>588</v>
      </c>
      <c r="C233" s="825" t="s">
        <v>610</v>
      </c>
      <c r="D233" s="839" t="s">
        <v>611</v>
      </c>
      <c r="E233" s="825" t="s">
        <v>2736</v>
      </c>
      <c r="F233" s="839" t="s">
        <v>2737</v>
      </c>
      <c r="G233" s="825" t="s">
        <v>3038</v>
      </c>
      <c r="H233" s="825" t="s">
        <v>3039</v>
      </c>
      <c r="I233" s="831">
        <v>484.02999877929688</v>
      </c>
      <c r="J233" s="831">
        <v>10</v>
      </c>
      <c r="K233" s="832">
        <v>4840.2998046875</v>
      </c>
    </row>
    <row r="234" spans="1:11" ht="14.45" customHeight="1" x14ac:dyDescent="0.2">
      <c r="A234" s="821" t="s">
        <v>587</v>
      </c>
      <c r="B234" s="822" t="s">
        <v>588</v>
      </c>
      <c r="C234" s="825" t="s">
        <v>610</v>
      </c>
      <c r="D234" s="839" t="s">
        <v>611</v>
      </c>
      <c r="E234" s="825" t="s">
        <v>2736</v>
      </c>
      <c r="F234" s="839" t="s">
        <v>2737</v>
      </c>
      <c r="G234" s="825" t="s">
        <v>3040</v>
      </c>
      <c r="H234" s="825" t="s">
        <v>3041</v>
      </c>
      <c r="I234" s="831">
        <v>646.760009765625</v>
      </c>
      <c r="J234" s="831">
        <v>2</v>
      </c>
      <c r="K234" s="832">
        <v>1293.52001953125</v>
      </c>
    </row>
    <row r="235" spans="1:11" ht="14.45" customHeight="1" x14ac:dyDescent="0.2">
      <c r="A235" s="821" t="s">
        <v>587</v>
      </c>
      <c r="B235" s="822" t="s">
        <v>588</v>
      </c>
      <c r="C235" s="825" t="s">
        <v>610</v>
      </c>
      <c r="D235" s="839" t="s">
        <v>611</v>
      </c>
      <c r="E235" s="825" t="s">
        <v>2736</v>
      </c>
      <c r="F235" s="839" t="s">
        <v>2737</v>
      </c>
      <c r="G235" s="825" t="s">
        <v>3042</v>
      </c>
      <c r="H235" s="825" t="s">
        <v>3043</v>
      </c>
      <c r="I235" s="831">
        <v>13.204999923706055</v>
      </c>
      <c r="J235" s="831">
        <v>20</v>
      </c>
      <c r="K235" s="832">
        <v>264.10000610351563</v>
      </c>
    </row>
    <row r="236" spans="1:11" ht="14.45" customHeight="1" x14ac:dyDescent="0.2">
      <c r="A236" s="821" t="s">
        <v>587</v>
      </c>
      <c r="B236" s="822" t="s">
        <v>588</v>
      </c>
      <c r="C236" s="825" t="s">
        <v>610</v>
      </c>
      <c r="D236" s="839" t="s">
        <v>611</v>
      </c>
      <c r="E236" s="825" t="s">
        <v>2736</v>
      </c>
      <c r="F236" s="839" t="s">
        <v>2737</v>
      </c>
      <c r="G236" s="825" t="s">
        <v>3044</v>
      </c>
      <c r="H236" s="825" t="s">
        <v>3045</v>
      </c>
      <c r="I236" s="831">
        <v>2311.10009765625</v>
      </c>
      <c r="J236" s="831">
        <v>5</v>
      </c>
      <c r="K236" s="832">
        <v>11555.5</v>
      </c>
    </row>
    <row r="237" spans="1:11" ht="14.45" customHeight="1" x14ac:dyDescent="0.2">
      <c r="A237" s="821" t="s">
        <v>587</v>
      </c>
      <c r="B237" s="822" t="s">
        <v>588</v>
      </c>
      <c r="C237" s="825" t="s">
        <v>610</v>
      </c>
      <c r="D237" s="839" t="s">
        <v>611</v>
      </c>
      <c r="E237" s="825" t="s">
        <v>2736</v>
      </c>
      <c r="F237" s="839" t="s">
        <v>2737</v>
      </c>
      <c r="G237" s="825" t="s">
        <v>3046</v>
      </c>
      <c r="H237" s="825" t="s">
        <v>3047</v>
      </c>
      <c r="I237" s="831">
        <v>4.0300002098083496</v>
      </c>
      <c r="J237" s="831">
        <v>500</v>
      </c>
      <c r="K237" s="832">
        <v>2015</v>
      </c>
    </row>
    <row r="238" spans="1:11" ht="14.45" customHeight="1" x14ac:dyDescent="0.2">
      <c r="A238" s="821" t="s">
        <v>587</v>
      </c>
      <c r="B238" s="822" t="s">
        <v>588</v>
      </c>
      <c r="C238" s="825" t="s">
        <v>610</v>
      </c>
      <c r="D238" s="839" t="s">
        <v>611</v>
      </c>
      <c r="E238" s="825" t="s">
        <v>2736</v>
      </c>
      <c r="F238" s="839" t="s">
        <v>2737</v>
      </c>
      <c r="G238" s="825" t="s">
        <v>2774</v>
      </c>
      <c r="H238" s="825" t="s">
        <v>2775</v>
      </c>
      <c r="I238" s="831">
        <v>7.869999885559082</v>
      </c>
      <c r="J238" s="831">
        <v>800</v>
      </c>
      <c r="K238" s="832">
        <v>6296</v>
      </c>
    </row>
    <row r="239" spans="1:11" ht="14.45" customHeight="1" x14ac:dyDescent="0.2">
      <c r="A239" s="821" t="s">
        <v>587</v>
      </c>
      <c r="B239" s="822" t="s">
        <v>588</v>
      </c>
      <c r="C239" s="825" t="s">
        <v>610</v>
      </c>
      <c r="D239" s="839" t="s">
        <v>611</v>
      </c>
      <c r="E239" s="825" t="s">
        <v>2736</v>
      </c>
      <c r="F239" s="839" t="s">
        <v>2737</v>
      </c>
      <c r="G239" s="825" t="s">
        <v>3048</v>
      </c>
      <c r="H239" s="825" t="s">
        <v>3049</v>
      </c>
      <c r="I239" s="831">
        <v>10.092499971389771</v>
      </c>
      <c r="J239" s="831">
        <v>210</v>
      </c>
      <c r="K239" s="832">
        <v>2119.8000183105469</v>
      </c>
    </row>
    <row r="240" spans="1:11" ht="14.45" customHeight="1" x14ac:dyDescent="0.2">
      <c r="A240" s="821" t="s">
        <v>587</v>
      </c>
      <c r="B240" s="822" t="s">
        <v>588</v>
      </c>
      <c r="C240" s="825" t="s">
        <v>610</v>
      </c>
      <c r="D240" s="839" t="s">
        <v>611</v>
      </c>
      <c r="E240" s="825" t="s">
        <v>2736</v>
      </c>
      <c r="F240" s="839" t="s">
        <v>2737</v>
      </c>
      <c r="G240" s="825" t="s">
        <v>3050</v>
      </c>
      <c r="H240" s="825" t="s">
        <v>3051</v>
      </c>
      <c r="I240" s="831">
        <v>196.19999694824219</v>
      </c>
      <c r="J240" s="831">
        <v>90</v>
      </c>
      <c r="K240" s="832">
        <v>17658.439453125</v>
      </c>
    </row>
    <row r="241" spans="1:11" ht="14.45" customHeight="1" x14ac:dyDescent="0.2">
      <c r="A241" s="821" t="s">
        <v>587</v>
      </c>
      <c r="B241" s="822" t="s">
        <v>588</v>
      </c>
      <c r="C241" s="825" t="s">
        <v>610</v>
      </c>
      <c r="D241" s="839" t="s">
        <v>611</v>
      </c>
      <c r="E241" s="825" t="s">
        <v>2736</v>
      </c>
      <c r="F241" s="839" t="s">
        <v>2737</v>
      </c>
      <c r="G241" s="825" t="s">
        <v>3052</v>
      </c>
      <c r="H241" s="825" t="s">
        <v>3053</v>
      </c>
      <c r="I241" s="831">
        <v>37.900001525878906</v>
      </c>
      <c r="J241" s="831">
        <v>8</v>
      </c>
      <c r="K241" s="832">
        <v>303.20001220703125</v>
      </c>
    </row>
    <row r="242" spans="1:11" ht="14.45" customHeight="1" x14ac:dyDescent="0.2">
      <c r="A242" s="821" t="s">
        <v>587</v>
      </c>
      <c r="B242" s="822" t="s">
        <v>588</v>
      </c>
      <c r="C242" s="825" t="s">
        <v>610</v>
      </c>
      <c r="D242" s="839" t="s">
        <v>611</v>
      </c>
      <c r="E242" s="825" t="s">
        <v>2736</v>
      </c>
      <c r="F242" s="839" t="s">
        <v>2737</v>
      </c>
      <c r="G242" s="825" t="s">
        <v>3054</v>
      </c>
      <c r="H242" s="825" t="s">
        <v>3055</v>
      </c>
      <c r="I242" s="831">
        <v>81.735000610351563</v>
      </c>
      <c r="J242" s="831">
        <v>270</v>
      </c>
      <c r="K242" s="832">
        <v>22068.35009765625</v>
      </c>
    </row>
    <row r="243" spans="1:11" ht="14.45" customHeight="1" x14ac:dyDescent="0.2">
      <c r="A243" s="821" t="s">
        <v>587</v>
      </c>
      <c r="B243" s="822" t="s">
        <v>588</v>
      </c>
      <c r="C243" s="825" t="s">
        <v>610</v>
      </c>
      <c r="D243" s="839" t="s">
        <v>611</v>
      </c>
      <c r="E243" s="825" t="s">
        <v>2736</v>
      </c>
      <c r="F243" s="839" t="s">
        <v>2737</v>
      </c>
      <c r="G243" s="825" t="s">
        <v>3056</v>
      </c>
      <c r="H243" s="825" t="s">
        <v>3057</v>
      </c>
      <c r="I243" s="831">
        <v>72</v>
      </c>
      <c r="J243" s="831">
        <v>20</v>
      </c>
      <c r="K243" s="832">
        <v>1439.9000244140625</v>
      </c>
    </row>
    <row r="244" spans="1:11" ht="14.45" customHeight="1" x14ac:dyDescent="0.2">
      <c r="A244" s="821" t="s">
        <v>587</v>
      </c>
      <c r="B244" s="822" t="s">
        <v>588</v>
      </c>
      <c r="C244" s="825" t="s">
        <v>610</v>
      </c>
      <c r="D244" s="839" t="s">
        <v>611</v>
      </c>
      <c r="E244" s="825" t="s">
        <v>2736</v>
      </c>
      <c r="F244" s="839" t="s">
        <v>2737</v>
      </c>
      <c r="G244" s="825" t="s">
        <v>3058</v>
      </c>
      <c r="H244" s="825" t="s">
        <v>3059</v>
      </c>
      <c r="I244" s="831">
        <v>22.299999237060547</v>
      </c>
      <c r="J244" s="831">
        <v>300</v>
      </c>
      <c r="K244" s="832">
        <v>6690.2900390625</v>
      </c>
    </row>
    <row r="245" spans="1:11" ht="14.45" customHeight="1" x14ac:dyDescent="0.2">
      <c r="A245" s="821" t="s">
        <v>587</v>
      </c>
      <c r="B245" s="822" t="s">
        <v>588</v>
      </c>
      <c r="C245" s="825" t="s">
        <v>610</v>
      </c>
      <c r="D245" s="839" t="s">
        <v>611</v>
      </c>
      <c r="E245" s="825" t="s">
        <v>2736</v>
      </c>
      <c r="F245" s="839" t="s">
        <v>2737</v>
      </c>
      <c r="G245" s="825" t="s">
        <v>3060</v>
      </c>
      <c r="H245" s="825" t="s">
        <v>3061</v>
      </c>
      <c r="I245" s="831">
        <v>393.25</v>
      </c>
      <c r="J245" s="831">
        <v>4</v>
      </c>
      <c r="K245" s="832">
        <v>1573</v>
      </c>
    </row>
    <row r="246" spans="1:11" ht="14.45" customHeight="1" x14ac:dyDescent="0.2">
      <c r="A246" s="821" t="s">
        <v>587</v>
      </c>
      <c r="B246" s="822" t="s">
        <v>588</v>
      </c>
      <c r="C246" s="825" t="s">
        <v>610</v>
      </c>
      <c r="D246" s="839" t="s">
        <v>611</v>
      </c>
      <c r="E246" s="825" t="s">
        <v>2736</v>
      </c>
      <c r="F246" s="839" t="s">
        <v>2737</v>
      </c>
      <c r="G246" s="825" t="s">
        <v>3062</v>
      </c>
      <c r="H246" s="825" t="s">
        <v>3063</v>
      </c>
      <c r="I246" s="831">
        <v>4.976666609446208</v>
      </c>
      <c r="J246" s="831">
        <v>70</v>
      </c>
      <c r="K246" s="832">
        <v>348.30000305175781</v>
      </c>
    </row>
    <row r="247" spans="1:11" ht="14.45" customHeight="1" x14ac:dyDescent="0.2">
      <c r="A247" s="821" t="s">
        <v>587</v>
      </c>
      <c r="B247" s="822" t="s">
        <v>588</v>
      </c>
      <c r="C247" s="825" t="s">
        <v>610</v>
      </c>
      <c r="D247" s="839" t="s">
        <v>611</v>
      </c>
      <c r="E247" s="825" t="s">
        <v>2736</v>
      </c>
      <c r="F247" s="839" t="s">
        <v>2737</v>
      </c>
      <c r="G247" s="825" t="s">
        <v>2782</v>
      </c>
      <c r="H247" s="825" t="s">
        <v>2783</v>
      </c>
      <c r="I247" s="831">
        <v>11.739999771118164</v>
      </c>
      <c r="J247" s="831">
        <v>10</v>
      </c>
      <c r="K247" s="832">
        <v>117.40000152587891</v>
      </c>
    </row>
    <row r="248" spans="1:11" ht="14.45" customHeight="1" x14ac:dyDescent="0.2">
      <c r="A248" s="821" t="s">
        <v>587</v>
      </c>
      <c r="B248" s="822" t="s">
        <v>588</v>
      </c>
      <c r="C248" s="825" t="s">
        <v>610</v>
      </c>
      <c r="D248" s="839" t="s">
        <v>611</v>
      </c>
      <c r="E248" s="825" t="s">
        <v>2736</v>
      </c>
      <c r="F248" s="839" t="s">
        <v>2737</v>
      </c>
      <c r="G248" s="825" t="s">
        <v>2784</v>
      </c>
      <c r="H248" s="825" t="s">
        <v>2785</v>
      </c>
      <c r="I248" s="831">
        <v>13.310000419616699</v>
      </c>
      <c r="J248" s="831">
        <v>100</v>
      </c>
      <c r="K248" s="832">
        <v>1331</v>
      </c>
    </row>
    <row r="249" spans="1:11" ht="14.45" customHeight="1" x14ac:dyDescent="0.2">
      <c r="A249" s="821" t="s">
        <v>587</v>
      </c>
      <c r="B249" s="822" t="s">
        <v>588</v>
      </c>
      <c r="C249" s="825" t="s">
        <v>610</v>
      </c>
      <c r="D249" s="839" t="s">
        <v>611</v>
      </c>
      <c r="E249" s="825" t="s">
        <v>2736</v>
      </c>
      <c r="F249" s="839" t="s">
        <v>2737</v>
      </c>
      <c r="G249" s="825" t="s">
        <v>2786</v>
      </c>
      <c r="H249" s="825" t="s">
        <v>2787</v>
      </c>
      <c r="I249" s="831">
        <v>25.530000686645508</v>
      </c>
      <c r="J249" s="831">
        <v>110</v>
      </c>
      <c r="K249" s="832">
        <v>2808.300048828125</v>
      </c>
    </row>
    <row r="250" spans="1:11" ht="14.45" customHeight="1" x14ac:dyDescent="0.2">
      <c r="A250" s="821" t="s">
        <v>587</v>
      </c>
      <c r="B250" s="822" t="s">
        <v>588</v>
      </c>
      <c r="C250" s="825" t="s">
        <v>610</v>
      </c>
      <c r="D250" s="839" t="s">
        <v>611</v>
      </c>
      <c r="E250" s="825" t="s">
        <v>2736</v>
      </c>
      <c r="F250" s="839" t="s">
        <v>2737</v>
      </c>
      <c r="G250" s="825" t="s">
        <v>3064</v>
      </c>
      <c r="H250" s="825" t="s">
        <v>3065</v>
      </c>
      <c r="I250" s="831">
        <v>30.25</v>
      </c>
      <c r="J250" s="831">
        <v>20</v>
      </c>
      <c r="K250" s="832">
        <v>605</v>
      </c>
    </row>
    <row r="251" spans="1:11" ht="14.45" customHeight="1" x14ac:dyDescent="0.2">
      <c r="A251" s="821" t="s">
        <v>587</v>
      </c>
      <c r="B251" s="822" t="s">
        <v>588</v>
      </c>
      <c r="C251" s="825" t="s">
        <v>610</v>
      </c>
      <c r="D251" s="839" t="s">
        <v>611</v>
      </c>
      <c r="E251" s="825" t="s">
        <v>2736</v>
      </c>
      <c r="F251" s="839" t="s">
        <v>2737</v>
      </c>
      <c r="G251" s="825" t="s">
        <v>3066</v>
      </c>
      <c r="H251" s="825" t="s">
        <v>3067</v>
      </c>
      <c r="I251" s="831">
        <v>179.69000244140625</v>
      </c>
      <c r="J251" s="831">
        <v>6</v>
      </c>
      <c r="K251" s="832">
        <v>1078.1099853515625</v>
      </c>
    </row>
    <row r="252" spans="1:11" ht="14.45" customHeight="1" x14ac:dyDescent="0.2">
      <c r="A252" s="821" t="s">
        <v>587</v>
      </c>
      <c r="B252" s="822" t="s">
        <v>588</v>
      </c>
      <c r="C252" s="825" t="s">
        <v>610</v>
      </c>
      <c r="D252" s="839" t="s">
        <v>611</v>
      </c>
      <c r="E252" s="825" t="s">
        <v>2736</v>
      </c>
      <c r="F252" s="839" t="s">
        <v>2737</v>
      </c>
      <c r="G252" s="825" t="s">
        <v>3068</v>
      </c>
      <c r="H252" s="825" t="s">
        <v>3069</v>
      </c>
      <c r="I252" s="831">
        <v>20.329999923706055</v>
      </c>
      <c r="J252" s="831">
        <v>100</v>
      </c>
      <c r="K252" s="832">
        <v>2033.0000610351563</v>
      </c>
    </row>
    <row r="253" spans="1:11" ht="14.45" customHeight="1" x14ac:dyDescent="0.2">
      <c r="A253" s="821" t="s">
        <v>587</v>
      </c>
      <c r="B253" s="822" t="s">
        <v>588</v>
      </c>
      <c r="C253" s="825" t="s">
        <v>610</v>
      </c>
      <c r="D253" s="839" t="s">
        <v>611</v>
      </c>
      <c r="E253" s="825" t="s">
        <v>2736</v>
      </c>
      <c r="F253" s="839" t="s">
        <v>2737</v>
      </c>
      <c r="G253" s="825" t="s">
        <v>2792</v>
      </c>
      <c r="H253" s="825" t="s">
        <v>2793</v>
      </c>
      <c r="I253" s="831">
        <v>1.5</v>
      </c>
      <c r="J253" s="831">
        <v>400</v>
      </c>
      <c r="K253" s="832">
        <v>600</v>
      </c>
    </row>
    <row r="254" spans="1:11" ht="14.45" customHeight="1" x14ac:dyDescent="0.2">
      <c r="A254" s="821" t="s">
        <v>587</v>
      </c>
      <c r="B254" s="822" t="s">
        <v>588</v>
      </c>
      <c r="C254" s="825" t="s">
        <v>610</v>
      </c>
      <c r="D254" s="839" t="s">
        <v>611</v>
      </c>
      <c r="E254" s="825" t="s">
        <v>2736</v>
      </c>
      <c r="F254" s="839" t="s">
        <v>2737</v>
      </c>
      <c r="G254" s="825" t="s">
        <v>2794</v>
      </c>
      <c r="H254" s="825" t="s">
        <v>2795</v>
      </c>
      <c r="I254" s="831">
        <v>9.1999998092651367</v>
      </c>
      <c r="J254" s="831">
        <v>300</v>
      </c>
      <c r="K254" s="832">
        <v>2760</v>
      </c>
    </row>
    <row r="255" spans="1:11" ht="14.45" customHeight="1" x14ac:dyDescent="0.2">
      <c r="A255" s="821" t="s">
        <v>587</v>
      </c>
      <c r="B255" s="822" t="s">
        <v>588</v>
      </c>
      <c r="C255" s="825" t="s">
        <v>610</v>
      </c>
      <c r="D255" s="839" t="s">
        <v>611</v>
      </c>
      <c r="E255" s="825" t="s">
        <v>2736</v>
      </c>
      <c r="F255" s="839" t="s">
        <v>2737</v>
      </c>
      <c r="G255" s="825" t="s">
        <v>3070</v>
      </c>
      <c r="H255" s="825" t="s">
        <v>3071</v>
      </c>
      <c r="I255" s="831">
        <v>64.849998474121094</v>
      </c>
      <c r="J255" s="831">
        <v>100</v>
      </c>
      <c r="K255" s="832">
        <v>6485.199951171875</v>
      </c>
    </row>
    <row r="256" spans="1:11" ht="14.45" customHeight="1" x14ac:dyDescent="0.2">
      <c r="A256" s="821" t="s">
        <v>587</v>
      </c>
      <c r="B256" s="822" t="s">
        <v>588</v>
      </c>
      <c r="C256" s="825" t="s">
        <v>610</v>
      </c>
      <c r="D256" s="839" t="s">
        <v>611</v>
      </c>
      <c r="E256" s="825" t="s">
        <v>2736</v>
      </c>
      <c r="F256" s="839" t="s">
        <v>2737</v>
      </c>
      <c r="G256" s="825" t="s">
        <v>3072</v>
      </c>
      <c r="H256" s="825" t="s">
        <v>3073</v>
      </c>
      <c r="I256" s="831">
        <v>114.83000183105469</v>
      </c>
      <c r="J256" s="831">
        <v>100</v>
      </c>
      <c r="K256" s="832">
        <v>11482.80029296875</v>
      </c>
    </row>
    <row r="257" spans="1:11" ht="14.45" customHeight="1" x14ac:dyDescent="0.2">
      <c r="A257" s="821" t="s">
        <v>587</v>
      </c>
      <c r="B257" s="822" t="s">
        <v>588</v>
      </c>
      <c r="C257" s="825" t="s">
        <v>610</v>
      </c>
      <c r="D257" s="839" t="s">
        <v>611</v>
      </c>
      <c r="E257" s="825" t="s">
        <v>2736</v>
      </c>
      <c r="F257" s="839" t="s">
        <v>2737</v>
      </c>
      <c r="G257" s="825" t="s">
        <v>2798</v>
      </c>
      <c r="H257" s="825" t="s">
        <v>2799</v>
      </c>
      <c r="I257" s="831">
        <v>172.5</v>
      </c>
      <c r="J257" s="831">
        <v>1</v>
      </c>
      <c r="K257" s="832">
        <v>172.5</v>
      </c>
    </row>
    <row r="258" spans="1:11" ht="14.45" customHeight="1" x14ac:dyDescent="0.2">
      <c r="A258" s="821" t="s">
        <v>587</v>
      </c>
      <c r="B258" s="822" t="s">
        <v>588</v>
      </c>
      <c r="C258" s="825" t="s">
        <v>610</v>
      </c>
      <c r="D258" s="839" t="s">
        <v>611</v>
      </c>
      <c r="E258" s="825" t="s">
        <v>2736</v>
      </c>
      <c r="F258" s="839" t="s">
        <v>2737</v>
      </c>
      <c r="G258" s="825" t="s">
        <v>2800</v>
      </c>
      <c r="H258" s="825" t="s">
        <v>2801</v>
      </c>
      <c r="I258" s="831">
        <v>150.00666809082031</v>
      </c>
      <c r="J258" s="831">
        <v>30</v>
      </c>
      <c r="K258" s="832">
        <v>4500.1500244140625</v>
      </c>
    </row>
    <row r="259" spans="1:11" ht="14.45" customHeight="1" x14ac:dyDescent="0.2">
      <c r="A259" s="821" t="s">
        <v>587</v>
      </c>
      <c r="B259" s="822" t="s">
        <v>588</v>
      </c>
      <c r="C259" s="825" t="s">
        <v>610</v>
      </c>
      <c r="D259" s="839" t="s">
        <v>611</v>
      </c>
      <c r="E259" s="825" t="s">
        <v>2736</v>
      </c>
      <c r="F259" s="839" t="s">
        <v>2737</v>
      </c>
      <c r="G259" s="825" t="s">
        <v>2802</v>
      </c>
      <c r="H259" s="825" t="s">
        <v>2803</v>
      </c>
      <c r="I259" s="831">
        <v>6.7766668001810713</v>
      </c>
      <c r="J259" s="831">
        <v>300</v>
      </c>
      <c r="K259" s="832">
        <v>2033</v>
      </c>
    </row>
    <row r="260" spans="1:11" ht="14.45" customHeight="1" x14ac:dyDescent="0.2">
      <c r="A260" s="821" t="s">
        <v>587</v>
      </c>
      <c r="B260" s="822" t="s">
        <v>588</v>
      </c>
      <c r="C260" s="825" t="s">
        <v>610</v>
      </c>
      <c r="D260" s="839" t="s">
        <v>611</v>
      </c>
      <c r="E260" s="825" t="s">
        <v>2736</v>
      </c>
      <c r="F260" s="839" t="s">
        <v>2737</v>
      </c>
      <c r="G260" s="825" t="s">
        <v>2804</v>
      </c>
      <c r="H260" s="825" t="s">
        <v>2805</v>
      </c>
      <c r="I260" s="831">
        <v>20.690000534057617</v>
      </c>
      <c r="J260" s="831">
        <v>600</v>
      </c>
      <c r="K260" s="832">
        <v>12414.6005859375</v>
      </c>
    </row>
    <row r="261" spans="1:11" ht="14.45" customHeight="1" x14ac:dyDescent="0.2">
      <c r="A261" s="821" t="s">
        <v>587</v>
      </c>
      <c r="B261" s="822" t="s">
        <v>588</v>
      </c>
      <c r="C261" s="825" t="s">
        <v>610</v>
      </c>
      <c r="D261" s="839" t="s">
        <v>611</v>
      </c>
      <c r="E261" s="825" t="s">
        <v>2736</v>
      </c>
      <c r="F261" s="839" t="s">
        <v>2737</v>
      </c>
      <c r="G261" s="825" t="s">
        <v>3074</v>
      </c>
      <c r="H261" s="825" t="s">
        <v>3075</v>
      </c>
      <c r="I261" s="831">
        <v>3862.320068359375</v>
      </c>
      <c r="J261" s="831">
        <v>13</v>
      </c>
      <c r="K261" s="832">
        <v>50210.16015625</v>
      </c>
    </row>
    <row r="262" spans="1:11" ht="14.45" customHeight="1" x14ac:dyDescent="0.2">
      <c r="A262" s="821" t="s">
        <v>587</v>
      </c>
      <c r="B262" s="822" t="s">
        <v>588</v>
      </c>
      <c r="C262" s="825" t="s">
        <v>610</v>
      </c>
      <c r="D262" s="839" t="s">
        <v>611</v>
      </c>
      <c r="E262" s="825" t="s">
        <v>2736</v>
      </c>
      <c r="F262" s="839" t="s">
        <v>2737</v>
      </c>
      <c r="G262" s="825" t="s">
        <v>3076</v>
      </c>
      <c r="H262" s="825" t="s">
        <v>3077</v>
      </c>
      <c r="I262" s="831">
        <v>5082</v>
      </c>
      <c r="J262" s="831">
        <v>3</v>
      </c>
      <c r="K262" s="832">
        <v>15246</v>
      </c>
    </row>
    <row r="263" spans="1:11" ht="14.45" customHeight="1" x14ac:dyDescent="0.2">
      <c r="A263" s="821" t="s">
        <v>587</v>
      </c>
      <c r="B263" s="822" t="s">
        <v>588</v>
      </c>
      <c r="C263" s="825" t="s">
        <v>610</v>
      </c>
      <c r="D263" s="839" t="s">
        <v>611</v>
      </c>
      <c r="E263" s="825" t="s">
        <v>2736</v>
      </c>
      <c r="F263" s="839" t="s">
        <v>2737</v>
      </c>
      <c r="G263" s="825" t="s">
        <v>3078</v>
      </c>
      <c r="H263" s="825" t="s">
        <v>3079</v>
      </c>
      <c r="I263" s="831">
        <v>4660.919921875</v>
      </c>
      <c r="J263" s="831">
        <v>18</v>
      </c>
      <c r="K263" s="832">
        <v>83896.55859375</v>
      </c>
    </row>
    <row r="264" spans="1:11" ht="14.45" customHeight="1" x14ac:dyDescent="0.2">
      <c r="A264" s="821" t="s">
        <v>587</v>
      </c>
      <c r="B264" s="822" t="s">
        <v>588</v>
      </c>
      <c r="C264" s="825" t="s">
        <v>610</v>
      </c>
      <c r="D264" s="839" t="s">
        <v>611</v>
      </c>
      <c r="E264" s="825" t="s">
        <v>2736</v>
      </c>
      <c r="F264" s="839" t="s">
        <v>2737</v>
      </c>
      <c r="G264" s="825" t="s">
        <v>3080</v>
      </c>
      <c r="H264" s="825" t="s">
        <v>3081</v>
      </c>
      <c r="I264" s="831">
        <v>204.55249786376953</v>
      </c>
      <c r="J264" s="831">
        <v>120</v>
      </c>
      <c r="K264" s="832">
        <v>24546.2998046875</v>
      </c>
    </row>
    <row r="265" spans="1:11" ht="14.45" customHeight="1" x14ac:dyDescent="0.2">
      <c r="A265" s="821" t="s">
        <v>587</v>
      </c>
      <c r="B265" s="822" t="s">
        <v>588</v>
      </c>
      <c r="C265" s="825" t="s">
        <v>610</v>
      </c>
      <c r="D265" s="839" t="s">
        <v>611</v>
      </c>
      <c r="E265" s="825" t="s">
        <v>2736</v>
      </c>
      <c r="F265" s="839" t="s">
        <v>2737</v>
      </c>
      <c r="G265" s="825" t="s">
        <v>3082</v>
      </c>
      <c r="H265" s="825" t="s">
        <v>3083</v>
      </c>
      <c r="I265" s="831">
        <v>86.976669311523438</v>
      </c>
      <c r="J265" s="831">
        <v>90</v>
      </c>
      <c r="K265" s="832">
        <v>7827.89990234375</v>
      </c>
    </row>
    <row r="266" spans="1:11" ht="14.45" customHeight="1" x14ac:dyDescent="0.2">
      <c r="A266" s="821" t="s">
        <v>587</v>
      </c>
      <c r="B266" s="822" t="s">
        <v>588</v>
      </c>
      <c r="C266" s="825" t="s">
        <v>610</v>
      </c>
      <c r="D266" s="839" t="s">
        <v>611</v>
      </c>
      <c r="E266" s="825" t="s">
        <v>2736</v>
      </c>
      <c r="F266" s="839" t="s">
        <v>2737</v>
      </c>
      <c r="G266" s="825" t="s">
        <v>2808</v>
      </c>
      <c r="H266" s="825" t="s">
        <v>2809</v>
      </c>
      <c r="I266" s="831">
        <v>13.310000419616699</v>
      </c>
      <c r="J266" s="831">
        <v>10</v>
      </c>
      <c r="K266" s="832">
        <v>133.10000610351563</v>
      </c>
    </row>
    <row r="267" spans="1:11" ht="14.45" customHeight="1" x14ac:dyDescent="0.2">
      <c r="A267" s="821" t="s">
        <v>587</v>
      </c>
      <c r="B267" s="822" t="s">
        <v>588</v>
      </c>
      <c r="C267" s="825" t="s">
        <v>610</v>
      </c>
      <c r="D267" s="839" t="s">
        <v>611</v>
      </c>
      <c r="E267" s="825" t="s">
        <v>2736</v>
      </c>
      <c r="F267" s="839" t="s">
        <v>2737</v>
      </c>
      <c r="G267" s="825" t="s">
        <v>3084</v>
      </c>
      <c r="H267" s="825" t="s">
        <v>3085</v>
      </c>
      <c r="I267" s="831">
        <v>13.310000419616699</v>
      </c>
      <c r="J267" s="831">
        <v>40</v>
      </c>
      <c r="K267" s="832">
        <v>532.4000244140625</v>
      </c>
    </row>
    <row r="268" spans="1:11" ht="14.45" customHeight="1" x14ac:dyDescent="0.2">
      <c r="A268" s="821" t="s">
        <v>587</v>
      </c>
      <c r="B268" s="822" t="s">
        <v>588</v>
      </c>
      <c r="C268" s="825" t="s">
        <v>610</v>
      </c>
      <c r="D268" s="839" t="s">
        <v>611</v>
      </c>
      <c r="E268" s="825" t="s">
        <v>2736</v>
      </c>
      <c r="F268" s="839" t="s">
        <v>2737</v>
      </c>
      <c r="G268" s="825" t="s">
        <v>3086</v>
      </c>
      <c r="H268" s="825" t="s">
        <v>3087</v>
      </c>
      <c r="I268" s="831">
        <v>13.310000419616699</v>
      </c>
      <c r="J268" s="831">
        <v>35</v>
      </c>
      <c r="K268" s="832">
        <v>465.85001373291016</v>
      </c>
    </row>
    <row r="269" spans="1:11" ht="14.45" customHeight="1" x14ac:dyDescent="0.2">
      <c r="A269" s="821" t="s">
        <v>587</v>
      </c>
      <c r="B269" s="822" t="s">
        <v>588</v>
      </c>
      <c r="C269" s="825" t="s">
        <v>610</v>
      </c>
      <c r="D269" s="839" t="s">
        <v>611</v>
      </c>
      <c r="E269" s="825" t="s">
        <v>2736</v>
      </c>
      <c r="F269" s="839" t="s">
        <v>2737</v>
      </c>
      <c r="G269" s="825" t="s">
        <v>3088</v>
      </c>
      <c r="H269" s="825" t="s">
        <v>3089</v>
      </c>
      <c r="I269" s="831">
        <v>13.310000419616699</v>
      </c>
      <c r="J269" s="831">
        <v>5</v>
      </c>
      <c r="K269" s="832">
        <v>66.550003051757813</v>
      </c>
    </row>
    <row r="270" spans="1:11" ht="14.45" customHeight="1" x14ac:dyDescent="0.2">
      <c r="A270" s="821" t="s">
        <v>587</v>
      </c>
      <c r="B270" s="822" t="s">
        <v>588</v>
      </c>
      <c r="C270" s="825" t="s">
        <v>610</v>
      </c>
      <c r="D270" s="839" t="s">
        <v>611</v>
      </c>
      <c r="E270" s="825" t="s">
        <v>2736</v>
      </c>
      <c r="F270" s="839" t="s">
        <v>2737</v>
      </c>
      <c r="G270" s="825" t="s">
        <v>3090</v>
      </c>
      <c r="H270" s="825" t="s">
        <v>3091</v>
      </c>
      <c r="I270" s="831">
        <v>123.18000030517578</v>
      </c>
      <c r="J270" s="831">
        <v>150</v>
      </c>
      <c r="K270" s="832">
        <v>18477</v>
      </c>
    </row>
    <row r="271" spans="1:11" ht="14.45" customHeight="1" x14ac:dyDescent="0.2">
      <c r="A271" s="821" t="s">
        <v>587</v>
      </c>
      <c r="B271" s="822" t="s">
        <v>588</v>
      </c>
      <c r="C271" s="825" t="s">
        <v>610</v>
      </c>
      <c r="D271" s="839" t="s">
        <v>611</v>
      </c>
      <c r="E271" s="825" t="s">
        <v>2736</v>
      </c>
      <c r="F271" s="839" t="s">
        <v>2737</v>
      </c>
      <c r="G271" s="825" t="s">
        <v>3092</v>
      </c>
      <c r="H271" s="825" t="s">
        <v>3093</v>
      </c>
      <c r="I271" s="831">
        <v>16.459999084472656</v>
      </c>
      <c r="J271" s="831">
        <v>90</v>
      </c>
      <c r="K271" s="832">
        <v>1481.3999633789063</v>
      </c>
    </row>
    <row r="272" spans="1:11" ht="14.45" customHeight="1" x14ac:dyDescent="0.2">
      <c r="A272" s="821" t="s">
        <v>587</v>
      </c>
      <c r="B272" s="822" t="s">
        <v>588</v>
      </c>
      <c r="C272" s="825" t="s">
        <v>610</v>
      </c>
      <c r="D272" s="839" t="s">
        <v>611</v>
      </c>
      <c r="E272" s="825" t="s">
        <v>2736</v>
      </c>
      <c r="F272" s="839" t="s">
        <v>2737</v>
      </c>
      <c r="G272" s="825" t="s">
        <v>3094</v>
      </c>
      <c r="H272" s="825" t="s">
        <v>3095</v>
      </c>
      <c r="I272" s="831">
        <v>2649.89990234375</v>
      </c>
      <c r="J272" s="831">
        <v>4</v>
      </c>
      <c r="K272" s="832">
        <v>10599.599609375</v>
      </c>
    </row>
    <row r="273" spans="1:11" ht="14.45" customHeight="1" x14ac:dyDescent="0.2">
      <c r="A273" s="821" t="s">
        <v>587</v>
      </c>
      <c r="B273" s="822" t="s">
        <v>588</v>
      </c>
      <c r="C273" s="825" t="s">
        <v>610</v>
      </c>
      <c r="D273" s="839" t="s">
        <v>611</v>
      </c>
      <c r="E273" s="825" t="s">
        <v>2736</v>
      </c>
      <c r="F273" s="839" t="s">
        <v>2737</v>
      </c>
      <c r="G273" s="825" t="s">
        <v>3096</v>
      </c>
      <c r="H273" s="825" t="s">
        <v>3097</v>
      </c>
      <c r="I273" s="831">
        <v>5060</v>
      </c>
      <c r="J273" s="831">
        <v>1</v>
      </c>
      <c r="K273" s="832">
        <v>5060</v>
      </c>
    </row>
    <row r="274" spans="1:11" ht="14.45" customHeight="1" x14ac:dyDescent="0.2">
      <c r="A274" s="821" t="s">
        <v>587</v>
      </c>
      <c r="B274" s="822" t="s">
        <v>588</v>
      </c>
      <c r="C274" s="825" t="s">
        <v>610</v>
      </c>
      <c r="D274" s="839" t="s">
        <v>611</v>
      </c>
      <c r="E274" s="825" t="s">
        <v>2736</v>
      </c>
      <c r="F274" s="839" t="s">
        <v>2737</v>
      </c>
      <c r="G274" s="825" t="s">
        <v>3098</v>
      </c>
      <c r="H274" s="825" t="s">
        <v>3099</v>
      </c>
      <c r="I274" s="831">
        <v>23.149999618530273</v>
      </c>
      <c r="J274" s="831">
        <v>200</v>
      </c>
      <c r="K274" s="832">
        <v>4630</v>
      </c>
    </row>
    <row r="275" spans="1:11" ht="14.45" customHeight="1" x14ac:dyDescent="0.2">
      <c r="A275" s="821" t="s">
        <v>587</v>
      </c>
      <c r="B275" s="822" t="s">
        <v>588</v>
      </c>
      <c r="C275" s="825" t="s">
        <v>610</v>
      </c>
      <c r="D275" s="839" t="s">
        <v>611</v>
      </c>
      <c r="E275" s="825" t="s">
        <v>2736</v>
      </c>
      <c r="F275" s="839" t="s">
        <v>2737</v>
      </c>
      <c r="G275" s="825" t="s">
        <v>3100</v>
      </c>
      <c r="H275" s="825" t="s">
        <v>3101</v>
      </c>
      <c r="I275" s="831">
        <v>198.69000244140625</v>
      </c>
      <c r="J275" s="831">
        <v>12</v>
      </c>
      <c r="K275" s="832">
        <v>2384.280029296875</v>
      </c>
    </row>
    <row r="276" spans="1:11" ht="14.45" customHeight="1" x14ac:dyDescent="0.2">
      <c r="A276" s="821" t="s">
        <v>587</v>
      </c>
      <c r="B276" s="822" t="s">
        <v>588</v>
      </c>
      <c r="C276" s="825" t="s">
        <v>610</v>
      </c>
      <c r="D276" s="839" t="s">
        <v>611</v>
      </c>
      <c r="E276" s="825" t="s">
        <v>2736</v>
      </c>
      <c r="F276" s="839" t="s">
        <v>2737</v>
      </c>
      <c r="G276" s="825" t="s">
        <v>2810</v>
      </c>
      <c r="H276" s="825" t="s">
        <v>2811</v>
      </c>
      <c r="I276" s="831">
        <v>0.82333332300186157</v>
      </c>
      <c r="J276" s="831">
        <v>4300</v>
      </c>
      <c r="K276" s="832">
        <v>3541</v>
      </c>
    </row>
    <row r="277" spans="1:11" ht="14.45" customHeight="1" x14ac:dyDescent="0.2">
      <c r="A277" s="821" t="s">
        <v>587</v>
      </c>
      <c r="B277" s="822" t="s">
        <v>588</v>
      </c>
      <c r="C277" s="825" t="s">
        <v>610</v>
      </c>
      <c r="D277" s="839" t="s">
        <v>611</v>
      </c>
      <c r="E277" s="825" t="s">
        <v>2736</v>
      </c>
      <c r="F277" s="839" t="s">
        <v>2737</v>
      </c>
      <c r="G277" s="825" t="s">
        <v>2812</v>
      </c>
      <c r="H277" s="825" t="s">
        <v>2813</v>
      </c>
      <c r="I277" s="831">
        <v>0.43999999761581421</v>
      </c>
      <c r="J277" s="831">
        <v>1600</v>
      </c>
      <c r="K277" s="832">
        <v>704</v>
      </c>
    </row>
    <row r="278" spans="1:11" ht="14.45" customHeight="1" x14ac:dyDescent="0.2">
      <c r="A278" s="821" t="s">
        <v>587</v>
      </c>
      <c r="B278" s="822" t="s">
        <v>588</v>
      </c>
      <c r="C278" s="825" t="s">
        <v>610</v>
      </c>
      <c r="D278" s="839" t="s">
        <v>611</v>
      </c>
      <c r="E278" s="825" t="s">
        <v>2736</v>
      </c>
      <c r="F278" s="839" t="s">
        <v>2737</v>
      </c>
      <c r="G278" s="825" t="s">
        <v>2814</v>
      </c>
      <c r="H278" s="825" t="s">
        <v>2815</v>
      </c>
      <c r="I278" s="831">
        <v>1.1399999856948853</v>
      </c>
      <c r="J278" s="831">
        <v>2400</v>
      </c>
      <c r="K278" s="832">
        <v>2736</v>
      </c>
    </row>
    <row r="279" spans="1:11" ht="14.45" customHeight="1" x14ac:dyDescent="0.2">
      <c r="A279" s="821" t="s">
        <v>587</v>
      </c>
      <c r="B279" s="822" t="s">
        <v>588</v>
      </c>
      <c r="C279" s="825" t="s">
        <v>610</v>
      </c>
      <c r="D279" s="839" t="s">
        <v>611</v>
      </c>
      <c r="E279" s="825" t="s">
        <v>2736</v>
      </c>
      <c r="F279" s="839" t="s">
        <v>2737</v>
      </c>
      <c r="G279" s="825" t="s">
        <v>2816</v>
      </c>
      <c r="H279" s="825" t="s">
        <v>2817</v>
      </c>
      <c r="I279" s="831">
        <v>7.3966665267944336</v>
      </c>
      <c r="J279" s="831">
        <v>600</v>
      </c>
      <c r="K279" s="832">
        <v>4437.2100830078125</v>
      </c>
    </row>
    <row r="280" spans="1:11" ht="14.45" customHeight="1" x14ac:dyDescent="0.2">
      <c r="A280" s="821" t="s">
        <v>587</v>
      </c>
      <c r="B280" s="822" t="s">
        <v>588</v>
      </c>
      <c r="C280" s="825" t="s">
        <v>610</v>
      </c>
      <c r="D280" s="839" t="s">
        <v>611</v>
      </c>
      <c r="E280" s="825" t="s">
        <v>2736</v>
      </c>
      <c r="F280" s="839" t="s">
        <v>2737</v>
      </c>
      <c r="G280" s="825" t="s">
        <v>3102</v>
      </c>
      <c r="H280" s="825" t="s">
        <v>3103</v>
      </c>
      <c r="I280" s="831">
        <v>0.57999998331069946</v>
      </c>
      <c r="J280" s="831">
        <v>1900</v>
      </c>
      <c r="K280" s="832">
        <v>1102</v>
      </c>
    </row>
    <row r="281" spans="1:11" ht="14.45" customHeight="1" x14ac:dyDescent="0.2">
      <c r="A281" s="821" t="s">
        <v>587</v>
      </c>
      <c r="B281" s="822" t="s">
        <v>588</v>
      </c>
      <c r="C281" s="825" t="s">
        <v>610</v>
      </c>
      <c r="D281" s="839" t="s">
        <v>611</v>
      </c>
      <c r="E281" s="825" t="s">
        <v>2736</v>
      </c>
      <c r="F281" s="839" t="s">
        <v>2737</v>
      </c>
      <c r="G281" s="825" t="s">
        <v>3104</v>
      </c>
      <c r="H281" s="825" t="s">
        <v>3105</v>
      </c>
      <c r="I281" s="831">
        <v>1.5800000429153442</v>
      </c>
      <c r="J281" s="831">
        <v>100</v>
      </c>
      <c r="K281" s="832">
        <v>158</v>
      </c>
    </row>
    <row r="282" spans="1:11" ht="14.45" customHeight="1" x14ac:dyDescent="0.2">
      <c r="A282" s="821" t="s">
        <v>587</v>
      </c>
      <c r="B282" s="822" t="s">
        <v>588</v>
      </c>
      <c r="C282" s="825" t="s">
        <v>610</v>
      </c>
      <c r="D282" s="839" t="s">
        <v>611</v>
      </c>
      <c r="E282" s="825" t="s">
        <v>2736</v>
      </c>
      <c r="F282" s="839" t="s">
        <v>2737</v>
      </c>
      <c r="G282" s="825" t="s">
        <v>3106</v>
      </c>
      <c r="H282" s="825" t="s">
        <v>3107</v>
      </c>
      <c r="I282" s="831">
        <v>14.649999618530273</v>
      </c>
      <c r="J282" s="831">
        <v>300</v>
      </c>
      <c r="K282" s="832">
        <v>4395.780029296875</v>
      </c>
    </row>
    <row r="283" spans="1:11" ht="14.45" customHeight="1" x14ac:dyDescent="0.2">
      <c r="A283" s="821" t="s">
        <v>587</v>
      </c>
      <c r="B283" s="822" t="s">
        <v>588</v>
      </c>
      <c r="C283" s="825" t="s">
        <v>610</v>
      </c>
      <c r="D283" s="839" t="s">
        <v>611</v>
      </c>
      <c r="E283" s="825" t="s">
        <v>2736</v>
      </c>
      <c r="F283" s="839" t="s">
        <v>2737</v>
      </c>
      <c r="G283" s="825" t="s">
        <v>2818</v>
      </c>
      <c r="H283" s="825" t="s">
        <v>2819</v>
      </c>
      <c r="I283" s="831">
        <v>5.5666667620340986</v>
      </c>
      <c r="J283" s="831">
        <v>5610</v>
      </c>
      <c r="K283" s="832">
        <v>31227.2998046875</v>
      </c>
    </row>
    <row r="284" spans="1:11" ht="14.45" customHeight="1" x14ac:dyDescent="0.2">
      <c r="A284" s="821" t="s">
        <v>587</v>
      </c>
      <c r="B284" s="822" t="s">
        <v>588</v>
      </c>
      <c r="C284" s="825" t="s">
        <v>610</v>
      </c>
      <c r="D284" s="839" t="s">
        <v>611</v>
      </c>
      <c r="E284" s="825" t="s">
        <v>2736</v>
      </c>
      <c r="F284" s="839" t="s">
        <v>2737</v>
      </c>
      <c r="G284" s="825" t="s">
        <v>3108</v>
      </c>
      <c r="H284" s="825" t="s">
        <v>3109</v>
      </c>
      <c r="I284" s="831">
        <v>8.8353333791097004</v>
      </c>
      <c r="J284" s="831">
        <v>2800</v>
      </c>
      <c r="K284" s="832">
        <v>24741</v>
      </c>
    </row>
    <row r="285" spans="1:11" ht="14.45" customHeight="1" x14ac:dyDescent="0.2">
      <c r="A285" s="821" t="s">
        <v>587</v>
      </c>
      <c r="B285" s="822" t="s">
        <v>588</v>
      </c>
      <c r="C285" s="825" t="s">
        <v>610</v>
      </c>
      <c r="D285" s="839" t="s">
        <v>611</v>
      </c>
      <c r="E285" s="825" t="s">
        <v>2736</v>
      </c>
      <c r="F285" s="839" t="s">
        <v>2737</v>
      </c>
      <c r="G285" s="825" t="s">
        <v>2820</v>
      </c>
      <c r="H285" s="825" t="s">
        <v>2821</v>
      </c>
      <c r="I285" s="831">
        <v>6.9499998092651367</v>
      </c>
      <c r="J285" s="831">
        <v>150</v>
      </c>
      <c r="K285" s="832">
        <v>1042.5</v>
      </c>
    </row>
    <row r="286" spans="1:11" ht="14.45" customHeight="1" x14ac:dyDescent="0.2">
      <c r="A286" s="821" t="s">
        <v>587</v>
      </c>
      <c r="B286" s="822" t="s">
        <v>588</v>
      </c>
      <c r="C286" s="825" t="s">
        <v>610</v>
      </c>
      <c r="D286" s="839" t="s">
        <v>611</v>
      </c>
      <c r="E286" s="825" t="s">
        <v>2736</v>
      </c>
      <c r="F286" s="839" t="s">
        <v>2737</v>
      </c>
      <c r="G286" s="825" t="s">
        <v>3110</v>
      </c>
      <c r="H286" s="825" t="s">
        <v>3111</v>
      </c>
      <c r="I286" s="831">
        <v>31.940000534057617</v>
      </c>
      <c r="J286" s="831">
        <v>50</v>
      </c>
      <c r="K286" s="832">
        <v>1597.199951171875</v>
      </c>
    </row>
    <row r="287" spans="1:11" ht="14.45" customHeight="1" x14ac:dyDescent="0.2">
      <c r="A287" s="821" t="s">
        <v>587</v>
      </c>
      <c r="B287" s="822" t="s">
        <v>588</v>
      </c>
      <c r="C287" s="825" t="s">
        <v>610</v>
      </c>
      <c r="D287" s="839" t="s">
        <v>611</v>
      </c>
      <c r="E287" s="825" t="s">
        <v>2736</v>
      </c>
      <c r="F287" s="839" t="s">
        <v>2737</v>
      </c>
      <c r="G287" s="825" t="s">
        <v>2822</v>
      </c>
      <c r="H287" s="825" t="s">
        <v>2823</v>
      </c>
      <c r="I287" s="831">
        <v>1.5499999523162842</v>
      </c>
      <c r="J287" s="831">
        <v>700</v>
      </c>
      <c r="K287" s="832">
        <v>1085</v>
      </c>
    </row>
    <row r="288" spans="1:11" ht="14.45" customHeight="1" x14ac:dyDescent="0.2">
      <c r="A288" s="821" t="s">
        <v>587</v>
      </c>
      <c r="B288" s="822" t="s">
        <v>588</v>
      </c>
      <c r="C288" s="825" t="s">
        <v>610</v>
      </c>
      <c r="D288" s="839" t="s">
        <v>611</v>
      </c>
      <c r="E288" s="825" t="s">
        <v>2736</v>
      </c>
      <c r="F288" s="839" t="s">
        <v>2737</v>
      </c>
      <c r="G288" s="825" t="s">
        <v>3112</v>
      </c>
      <c r="H288" s="825" t="s">
        <v>3113</v>
      </c>
      <c r="I288" s="831">
        <v>6.2300000190734863</v>
      </c>
      <c r="J288" s="831">
        <v>250</v>
      </c>
      <c r="K288" s="832">
        <v>1557.5</v>
      </c>
    </row>
    <row r="289" spans="1:11" ht="14.45" customHeight="1" x14ac:dyDescent="0.2">
      <c r="A289" s="821" t="s">
        <v>587</v>
      </c>
      <c r="B289" s="822" t="s">
        <v>588</v>
      </c>
      <c r="C289" s="825" t="s">
        <v>610</v>
      </c>
      <c r="D289" s="839" t="s">
        <v>611</v>
      </c>
      <c r="E289" s="825" t="s">
        <v>2736</v>
      </c>
      <c r="F289" s="839" t="s">
        <v>2737</v>
      </c>
      <c r="G289" s="825" t="s">
        <v>2824</v>
      </c>
      <c r="H289" s="825" t="s">
        <v>2825</v>
      </c>
      <c r="I289" s="831">
        <v>769.55999755859375</v>
      </c>
      <c r="J289" s="831">
        <v>18</v>
      </c>
      <c r="K289" s="832">
        <v>13852.07958984375</v>
      </c>
    </row>
    <row r="290" spans="1:11" ht="14.45" customHeight="1" x14ac:dyDescent="0.2">
      <c r="A290" s="821" t="s">
        <v>587</v>
      </c>
      <c r="B290" s="822" t="s">
        <v>588</v>
      </c>
      <c r="C290" s="825" t="s">
        <v>610</v>
      </c>
      <c r="D290" s="839" t="s">
        <v>611</v>
      </c>
      <c r="E290" s="825" t="s">
        <v>2736</v>
      </c>
      <c r="F290" s="839" t="s">
        <v>2737</v>
      </c>
      <c r="G290" s="825" t="s">
        <v>3114</v>
      </c>
      <c r="H290" s="825" t="s">
        <v>3115</v>
      </c>
      <c r="I290" s="831">
        <v>205.69999694824219</v>
      </c>
      <c r="J290" s="831">
        <v>40</v>
      </c>
      <c r="K290" s="832">
        <v>8228</v>
      </c>
    </row>
    <row r="291" spans="1:11" ht="14.45" customHeight="1" x14ac:dyDescent="0.2">
      <c r="A291" s="821" t="s">
        <v>587</v>
      </c>
      <c r="B291" s="822" t="s">
        <v>588</v>
      </c>
      <c r="C291" s="825" t="s">
        <v>610</v>
      </c>
      <c r="D291" s="839" t="s">
        <v>611</v>
      </c>
      <c r="E291" s="825" t="s">
        <v>2736</v>
      </c>
      <c r="F291" s="839" t="s">
        <v>2737</v>
      </c>
      <c r="G291" s="825" t="s">
        <v>3116</v>
      </c>
      <c r="H291" s="825" t="s">
        <v>3117</v>
      </c>
      <c r="I291" s="831">
        <v>205.69999694824219</v>
      </c>
      <c r="J291" s="831">
        <v>58</v>
      </c>
      <c r="K291" s="832">
        <v>11930.60009765625</v>
      </c>
    </row>
    <row r="292" spans="1:11" ht="14.45" customHeight="1" x14ac:dyDescent="0.2">
      <c r="A292" s="821" t="s">
        <v>587</v>
      </c>
      <c r="B292" s="822" t="s">
        <v>588</v>
      </c>
      <c r="C292" s="825" t="s">
        <v>610</v>
      </c>
      <c r="D292" s="839" t="s">
        <v>611</v>
      </c>
      <c r="E292" s="825" t="s">
        <v>2736</v>
      </c>
      <c r="F292" s="839" t="s">
        <v>2737</v>
      </c>
      <c r="G292" s="825" t="s">
        <v>3118</v>
      </c>
      <c r="H292" s="825" t="s">
        <v>3119</v>
      </c>
      <c r="I292" s="831">
        <v>150</v>
      </c>
      <c r="J292" s="831">
        <v>10</v>
      </c>
      <c r="K292" s="832">
        <v>1500.0400390625</v>
      </c>
    </row>
    <row r="293" spans="1:11" ht="14.45" customHeight="1" x14ac:dyDescent="0.2">
      <c r="A293" s="821" t="s">
        <v>587</v>
      </c>
      <c r="B293" s="822" t="s">
        <v>588</v>
      </c>
      <c r="C293" s="825" t="s">
        <v>610</v>
      </c>
      <c r="D293" s="839" t="s">
        <v>611</v>
      </c>
      <c r="E293" s="825" t="s">
        <v>2736</v>
      </c>
      <c r="F293" s="839" t="s">
        <v>2737</v>
      </c>
      <c r="G293" s="825" t="s">
        <v>2826</v>
      </c>
      <c r="H293" s="825" t="s">
        <v>2827</v>
      </c>
      <c r="I293" s="831">
        <v>2.8499999046325684</v>
      </c>
      <c r="J293" s="831">
        <v>500</v>
      </c>
      <c r="K293" s="832">
        <v>1425.2000122070313</v>
      </c>
    </row>
    <row r="294" spans="1:11" ht="14.45" customHeight="1" x14ac:dyDescent="0.2">
      <c r="A294" s="821" t="s">
        <v>587</v>
      </c>
      <c r="B294" s="822" t="s">
        <v>588</v>
      </c>
      <c r="C294" s="825" t="s">
        <v>610</v>
      </c>
      <c r="D294" s="839" t="s">
        <v>611</v>
      </c>
      <c r="E294" s="825" t="s">
        <v>2736</v>
      </c>
      <c r="F294" s="839" t="s">
        <v>2737</v>
      </c>
      <c r="G294" s="825" t="s">
        <v>2828</v>
      </c>
      <c r="H294" s="825" t="s">
        <v>2829</v>
      </c>
      <c r="I294" s="831">
        <v>1.2100000381469727</v>
      </c>
      <c r="J294" s="831">
        <v>525</v>
      </c>
      <c r="K294" s="832">
        <v>635.25</v>
      </c>
    </row>
    <row r="295" spans="1:11" ht="14.45" customHeight="1" x14ac:dyDescent="0.2">
      <c r="A295" s="821" t="s">
        <v>587</v>
      </c>
      <c r="B295" s="822" t="s">
        <v>588</v>
      </c>
      <c r="C295" s="825" t="s">
        <v>610</v>
      </c>
      <c r="D295" s="839" t="s">
        <v>611</v>
      </c>
      <c r="E295" s="825" t="s">
        <v>2736</v>
      </c>
      <c r="F295" s="839" t="s">
        <v>2737</v>
      </c>
      <c r="G295" s="825" t="s">
        <v>3120</v>
      </c>
      <c r="H295" s="825" t="s">
        <v>3121</v>
      </c>
      <c r="I295" s="831">
        <v>3.1333334445953369</v>
      </c>
      <c r="J295" s="831">
        <v>300</v>
      </c>
      <c r="K295" s="832">
        <v>940</v>
      </c>
    </row>
    <row r="296" spans="1:11" ht="14.45" customHeight="1" x14ac:dyDescent="0.2">
      <c r="A296" s="821" t="s">
        <v>587</v>
      </c>
      <c r="B296" s="822" t="s">
        <v>588</v>
      </c>
      <c r="C296" s="825" t="s">
        <v>610</v>
      </c>
      <c r="D296" s="839" t="s">
        <v>611</v>
      </c>
      <c r="E296" s="825" t="s">
        <v>2736</v>
      </c>
      <c r="F296" s="839" t="s">
        <v>2737</v>
      </c>
      <c r="G296" s="825" t="s">
        <v>3122</v>
      </c>
      <c r="H296" s="825" t="s">
        <v>3123</v>
      </c>
      <c r="I296" s="831">
        <v>263.77999877929688</v>
      </c>
      <c r="J296" s="831">
        <v>24</v>
      </c>
      <c r="K296" s="832">
        <v>6330.7200622558594</v>
      </c>
    </row>
    <row r="297" spans="1:11" ht="14.45" customHeight="1" x14ac:dyDescent="0.2">
      <c r="A297" s="821" t="s">
        <v>587</v>
      </c>
      <c r="B297" s="822" t="s">
        <v>588</v>
      </c>
      <c r="C297" s="825" t="s">
        <v>610</v>
      </c>
      <c r="D297" s="839" t="s">
        <v>611</v>
      </c>
      <c r="E297" s="825" t="s">
        <v>2736</v>
      </c>
      <c r="F297" s="839" t="s">
        <v>2737</v>
      </c>
      <c r="G297" s="825" t="s">
        <v>2830</v>
      </c>
      <c r="H297" s="825" t="s">
        <v>2831</v>
      </c>
      <c r="I297" s="831">
        <v>0.4699999988079071</v>
      </c>
      <c r="J297" s="831">
        <v>3500</v>
      </c>
      <c r="K297" s="832">
        <v>1645</v>
      </c>
    </row>
    <row r="298" spans="1:11" ht="14.45" customHeight="1" x14ac:dyDescent="0.2">
      <c r="A298" s="821" t="s">
        <v>587</v>
      </c>
      <c r="B298" s="822" t="s">
        <v>588</v>
      </c>
      <c r="C298" s="825" t="s">
        <v>610</v>
      </c>
      <c r="D298" s="839" t="s">
        <v>611</v>
      </c>
      <c r="E298" s="825" t="s">
        <v>2736</v>
      </c>
      <c r="F298" s="839" t="s">
        <v>2737</v>
      </c>
      <c r="G298" s="825" t="s">
        <v>3124</v>
      </c>
      <c r="H298" s="825" t="s">
        <v>3125</v>
      </c>
      <c r="I298" s="831">
        <v>3.75</v>
      </c>
      <c r="J298" s="831">
        <v>10</v>
      </c>
      <c r="K298" s="832">
        <v>37.5</v>
      </c>
    </row>
    <row r="299" spans="1:11" ht="14.45" customHeight="1" x14ac:dyDescent="0.2">
      <c r="A299" s="821" t="s">
        <v>587</v>
      </c>
      <c r="B299" s="822" t="s">
        <v>588</v>
      </c>
      <c r="C299" s="825" t="s">
        <v>610</v>
      </c>
      <c r="D299" s="839" t="s">
        <v>611</v>
      </c>
      <c r="E299" s="825" t="s">
        <v>2736</v>
      </c>
      <c r="F299" s="839" t="s">
        <v>2737</v>
      </c>
      <c r="G299" s="825" t="s">
        <v>2832</v>
      </c>
      <c r="H299" s="825" t="s">
        <v>2833</v>
      </c>
      <c r="I299" s="831">
        <v>23.716665903727215</v>
      </c>
      <c r="J299" s="831">
        <v>150</v>
      </c>
      <c r="K299" s="832">
        <v>3557.5</v>
      </c>
    </row>
    <row r="300" spans="1:11" ht="14.45" customHeight="1" x14ac:dyDescent="0.2">
      <c r="A300" s="821" t="s">
        <v>587</v>
      </c>
      <c r="B300" s="822" t="s">
        <v>588</v>
      </c>
      <c r="C300" s="825" t="s">
        <v>610</v>
      </c>
      <c r="D300" s="839" t="s">
        <v>611</v>
      </c>
      <c r="E300" s="825" t="s">
        <v>2736</v>
      </c>
      <c r="F300" s="839" t="s">
        <v>2737</v>
      </c>
      <c r="G300" s="825" t="s">
        <v>3126</v>
      </c>
      <c r="H300" s="825" t="s">
        <v>3127</v>
      </c>
      <c r="I300" s="831">
        <v>2.7900000810623169</v>
      </c>
      <c r="J300" s="831">
        <v>540</v>
      </c>
      <c r="K300" s="832">
        <v>1510.4000015258789</v>
      </c>
    </row>
    <row r="301" spans="1:11" ht="14.45" customHeight="1" x14ac:dyDescent="0.2">
      <c r="A301" s="821" t="s">
        <v>587</v>
      </c>
      <c r="B301" s="822" t="s">
        <v>588</v>
      </c>
      <c r="C301" s="825" t="s">
        <v>610</v>
      </c>
      <c r="D301" s="839" t="s">
        <v>611</v>
      </c>
      <c r="E301" s="825" t="s">
        <v>2736</v>
      </c>
      <c r="F301" s="839" t="s">
        <v>2737</v>
      </c>
      <c r="G301" s="825" t="s">
        <v>2834</v>
      </c>
      <c r="H301" s="825" t="s">
        <v>2835</v>
      </c>
      <c r="I301" s="831">
        <v>3.0733332633972168</v>
      </c>
      <c r="J301" s="831">
        <v>300</v>
      </c>
      <c r="K301" s="832">
        <v>922.5</v>
      </c>
    </row>
    <row r="302" spans="1:11" ht="14.45" customHeight="1" x14ac:dyDescent="0.2">
      <c r="A302" s="821" t="s">
        <v>587</v>
      </c>
      <c r="B302" s="822" t="s">
        <v>588</v>
      </c>
      <c r="C302" s="825" t="s">
        <v>610</v>
      </c>
      <c r="D302" s="839" t="s">
        <v>611</v>
      </c>
      <c r="E302" s="825" t="s">
        <v>2736</v>
      </c>
      <c r="F302" s="839" t="s">
        <v>2737</v>
      </c>
      <c r="G302" s="825" t="s">
        <v>3128</v>
      </c>
      <c r="H302" s="825" t="s">
        <v>3129</v>
      </c>
      <c r="I302" s="831">
        <v>1.9199999570846558</v>
      </c>
      <c r="J302" s="831">
        <v>50</v>
      </c>
      <c r="K302" s="832">
        <v>96</v>
      </c>
    </row>
    <row r="303" spans="1:11" ht="14.45" customHeight="1" x14ac:dyDescent="0.2">
      <c r="A303" s="821" t="s">
        <v>587</v>
      </c>
      <c r="B303" s="822" t="s">
        <v>588</v>
      </c>
      <c r="C303" s="825" t="s">
        <v>610</v>
      </c>
      <c r="D303" s="839" t="s">
        <v>611</v>
      </c>
      <c r="E303" s="825" t="s">
        <v>2736</v>
      </c>
      <c r="F303" s="839" t="s">
        <v>2737</v>
      </c>
      <c r="G303" s="825" t="s">
        <v>2836</v>
      </c>
      <c r="H303" s="825" t="s">
        <v>2837</v>
      </c>
      <c r="I303" s="831">
        <v>3.1299999554951987</v>
      </c>
      <c r="J303" s="831">
        <v>250</v>
      </c>
      <c r="K303" s="832">
        <v>779</v>
      </c>
    </row>
    <row r="304" spans="1:11" ht="14.45" customHeight="1" x14ac:dyDescent="0.2">
      <c r="A304" s="821" t="s">
        <v>587</v>
      </c>
      <c r="B304" s="822" t="s">
        <v>588</v>
      </c>
      <c r="C304" s="825" t="s">
        <v>610</v>
      </c>
      <c r="D304" s="839" t="s">
        <v>611</v>
      </c>
      <c r="E304" s="825" t="s">
        <v>2736</v>
      </c>
      <c r="F304" s="839" t="s">
        <v>2737</v>
      </c>
      <c r="G304" s="825" t="s">
        <v>2838</v>
      </c>
      <c r="H304" s="825" t="s">
        <v>2839</v>
      </c>
      <c r="I304" s="831">
        <v>1.9800000190734863</v>
      </c>
      <c r="J304" s="831">
        <v>850</v>
      </c>
      <c r="K304" s="832">
        <v>1683</v>
      </c>
    </row>
    <row r="305" spans="1:11" ht="14.45" customHeight="1" x14ac:dyDescent="0.2">
      <c r="A305" s="821" t="s">
        <v>587</v>
      </c>
      <c r="B305" s="822" t="s">
        <v>588</v>
      </c>
      <c r="C305" s="825" t="s">
        <v>610</v>
      </c>
      <c r="D305" s="839" t="s">
        <v>611</v>
      </c>
      <c r="E305" s="825" t="s">
        <v>2736</v>
      </c>
      <c r="F305" s="839" t="s">
        <v>2737</v>
      </c>
      <c r="G305" s="825" t="s">
        <v>2904</v>
      </c>
      <c r="H305" s="825" t="s">
        <v>2905</v>
      </c>
      <c r="I305" s="831">
        <v>2.0449999570846558</v>
      </c>
      <c r="J305" s="831">
        <v>100</v>
      </c>
      <c r="K305" s="832">
        <v>204.5</v>
      </c>
    </row>
    <row r="306" spans="1:11" ht="14.45" customHeight="1" x14ac:dyDescent="0.2">
      <c r="A306" s="821" t="s">
        <v>587</v>
      </c>
      <c r="B306" s="822" t="s">
        <v>588</v>
      </c>
      <c r="C306" s="825" t="s">
        <v>610</v>
      </c>
      <c r="D306" s="839" t="s">
        <v>611</v>
      </c>
      <c r="E306" s="825" t="s">
        <v>2736</v>
      </c>
      <c r="F306" s="839" t="s">
        <v>2737</v>
      </c>
      <c r="G306" s="825" t="s">
        <v>2840</v>
      </c>
      <c r="H306" s="825" t="s">
        <v>2841</v>
      </c>
      <c r="I306" s="831">
        <v>2.7750000953674316</v>
      </c>
      <c r="J306" s="831">
        <v>400</v>
      </c>
      <c r="K306" s="832">
        <v>1110</v>
      </c>
    </row>
    <row r="307" spans="1:11" ht="14.45" customHeight="1" x14ac:dyDescent="0.2">
      <c r="A307" s="821" t="s">
        <v>587</v>
      </c>
      <c r="B307" s="822" t="s">
        <v>588</v>
      </c>
      <c r="C307" s="825" t="s">
        <v>610</v>
      </c>
      <c r="D307" s="839" t="s">
        <v>611</v>
      </c>
      <c r="E307" s="825" t="s">
        <v>2736</v>
      </c>
      <c r="F307" s="839" t="s">
        <v>2737</v>
      </c>
      <c r="G307" s="825" t="s">
        <v>3130</v>
      </c>
      <c r="H307" s="825" t="s">
        <v>3131</v>
      </c>
      <c r="I307" s="831">
        <v>23.719999313354492</v>
      </c>
      <c r="J307" s="831">
        <v>40</v>
      </c>
      <c r="K307" s="832">
        <v>948.79998779296875</v>
      </c>
    </row>
    <row r="308" spans="1:11" ht="14.45" customHeight="1" x14ac:dyDescent="0.2">
      <c r="A308" s="821" t="s">
        <v>587</v>
      </c>
      <c r="B308" s="822" t="s">
        <v>588</v>
      </c>
      <c r="C308" s="825" t="s">
        <v>610</v>
      </c>
      <c r="D308" s="839" t="s">
        <v>611</v>
      </c>
      <c r="E308" s="825" t="s">
        <v>3132</v>
      </c>
      <c r="F308" s="839" t="s">
        <v>3133</v>
      </c>
      <c r="G308" s="825" t="s">
        <v>3134</v>
      </c>
      <c r="H308" s="825" t="s">
        <v>3135</v>
      </c>
      <c r="I308" s="831">
        <v>36.909999847412109</v>
      </c>
      <c r="J308" s="831">
        <v>40</v>
      </c>
      <c r="K308" s="832">
        <v>1476.2099609375</v>
      </c>
    </row>
    <row r="309" spans="1:11" ht="14.45" customHeight="1" x14ac:dyDescent="0.2">
      <c r="A309" s="821" t="s">
        <v>587</v>
      </c>
      <c r="B309" s="822" t="s">
        <v>588</v>
      </c>
      <c r="C309" s="825" t="s">
        <v>610</v>
      </c>
      <c r="D309" s="839" t="s">
        <v>611</v>
      </c>
      <c r="E309" s="825" t="s">
        <v>2846</v>
      </c>
      <c r="F309" s="839" t="s">
        <v>2847</v>
      </c>
      <c r="G309" s="825" t="s">
        <v>2848</v>
      </c>
      <c r="H309" s="825" t="s">
        <v>2849</v>
      </c>
      <c r="I309" s="831">
        <v>10.159999847412109</v>
      </c>
      <c r="J309" s="831">
        <v>1600</v>
      </c>
      <c r="K309" s="832">
        <v>16256</v>
      </c>
    </row>
    <row r="310" spans="1:11" ht="14.45" customHeight="1" x14ac:dyDescent="0.2">
      <c r="A310" s="821" t="s">
        <v>587</v>
      </c>
      <c r="B310" s="822" t="s">
        <v>588</v>
      </c>
      <c r="C310" s="825" t="s">
        <v>610</v>
      </c>
      <c r="D310" s="839" t="s">
        <v>611</v>
      </c>
      <c r="E310" s="825" t="s">
        <v>2846</v>
      </c>
      <c r="F310" s="839" t="s">
        <v>2847</v>
      </c>
      <c r="G310" s="825" t="s">
        <v>2850</v>
      </c>
      <c r="H310" s="825" t="s">
        <v>2851</v>
      </c>
      <c r="I310" s="831">
        <v>7.7433331807454424</v>
      </c>
      <c r="J310" s="831">
        <v>350</v>
      </c>
      <c r="K310" s="832">
        <v>2710</v>
      </c>
    </row>
    <row r="311" spans="1:11" ht="14.45" customHeight="1" x14ac:dyDescent="0.2">
      <c r="A311" s="821" t="s">
        <v>587</v>
      </c>
      <c r="B311" s="822" t="s">
        <v>588</v>
      </c>
      <c r="C311" s="825" t="s">
        <v>610</v>
      </c>
      <c r="D311" s="839" t="s">
        <v>611</v>
      </c>
      <c r="E311" s="825" t="s">
        <v>2852</v>
      </c>
      <c r="F311" s="839" t="s">
        <v>2853</v>
      </c>
      <c r="G311" s="825" t="s">
        <v>3136</v>
      </c>
      <c r="H311" s="825" t="s">
        <v>3137</v>
      </c>
      <c r="I311" s="831">
        <v>0.30000001192092896</v>
      </c>
      <c r="J311" s="831">
        <v>500</v>
      </c>
      <c r="K311" s="832">
        <v>150</v>
      </c>
    </row>
    <row r="312" spans="1:11" ht="14.45" customHeight="1" x14ac:dyDescent="0.2">
      <c r="A312" s="821" t="s">
        <v>587</v>
      </c>
      <c r="B312" s="822" t="s">
        <v>588</v>
      </c>
      <c r="C312" s="825" t="s">
        <v>610</v>
      </c>
      <c r="D312" s="839" t="s">
        <v>611</v>
      </c>
      <c r="E312" s="825" t="s">
        <v>2852</v>
      </c>
      <c r="F312" s="839" t="s">
        <v>2853</v>
      </c>
      <c r="G312" s="825" t="s">
        <v>3138</v>
      </c>
      <c r="H312" s="825" t="s">
        <v>3139</v>
      </c>
      <c r="I312" s="831">
        <v>0.3033333420753479</v>
      </c>
      <c r="J312" s="831">
        <v>700</v>
      </c>
      <c r="K312" s="832">
        <v>213</v>
      </c>
    </row>
    <row r="313" spans="1:11" ht="14.45" customHeight="1" x14ac:dyDescent="0.2">
      <c r="A313" s="821" t="s">
        <v>587</v>
      </c>
      <c r="B313" s="822" t="s">
        <v>588</v>
      </c>
      <c r="C313" s="825" t="s">
        <v>610</v>
      </c>
      <c r="D313" s="839" t="s">
        <v>611</v>
      </c>
      <c r="E313" s="825" t="s">
        <v>2852</v>
      </c>
      <c r="F313" s="839" t="s">
        <v>2853</v>
      </c>
      <c r="G313" s="825" t="s">
        <v>3140</v>
      </c>
      <c r="H313" s="825" t="s">
        <v>3141</v>
      </c>
      <c r="I313" s="831">
        <v>0.36000001430511475</v>
      </c>
      <c r="J313" s="831">
        <v>2600</v>
      </c>
      <c r="K313" s="832">
        <v>936</v>
      </c>
    </row>
    <row r="314" spans="1:11" ht="14.45" customHeight="1" x14ac:dyDescent="0.2">
      <c r="A314" s="821" t="s">
        <v>587</v>
      </c>
      <c r="B314" s="822" t="s">
        <v>588</v>
      </c>
      <c r="C314" s="825" t="s">
        <v>610</v>
      </c>
      <c r="D314" s="839" t="s">
        <v>611</v>
      </c>
      <c r="E314" s="825" t="s">
        <v>2852</v>
      </c>
      <c r="F314" s="839" t="s">
        <v>2853</v>
      </c>
      <c r="G314" s="825" t="s">
        <v>2854</v>
      </c>
      <c r="H314" s="825" t="s">
        <v>2855</v>
      </c>
      <c r="I314" s="831">
        <v>0.54666668176651001</v>
      </c>
      <c r="J314" s="831">
        <v>8500</v>
      </c>
      <c r="K314" s="832">
        <v>4645</v>
      </c>
    </row>
    <row r="315" spans="1:11" ht="14.45" customHeight="1" x14ac:dyDescent="0.2">
      <c r="A315" s="821" t="s">
        <v>587</v>
      </c>
      <c r="B315" s="822" t="s">
        <v>588</v>
      </c>
      <c r="C315" s="825" t="s">
        <v>610</v>
      </c>
      <c r="D315" s="839" t="s">
        <v>611</v>
      </c>
      <c r="E315" s="825" t="s">
        <v>2852</v>
      </c>
      <c r="F315" s="839" t="s">
        <v>2853</v>
      </c>
      <c r="G315" s="825" t="s">
        <v>3142</v>
      </c>
      <c r="H315" s="825" t="s">
        <v>3143</v>
      </c>
      <c r="I315" s="831">
        <v>1.8033332824707031</v>
      </c>
      <c r="J315" s="831">
        <v>1000</v>
      </c>
      <c r="K315" s="832">
        <v>1803</v>
      </c>
    </row>
    <row r="316" spans="1:11" ht="14.45" customHeight="1" x14ac:dyDescent="0.2">
      <c r="A316" s="821" t="s">
        <v>587</v>
      </c>
      <c r="B316" s="822" t="s">
        <v>588</v>
      </c>
      <c r="C316" s="825" t="s">
        <v>610</v>
      </c>
      <c r="D316" s="839" t="s">
        <v>611</v>
      </c>
      <c r="E316" s="825" t="s">
        <v>2852</v>
      </c>
      <c r="F316" s="839" t="s">
        <v>2853</v>
      </c>
      <c r="G316" s="825" t="s">
        <v>2856</v>
      </c>
      <c r="H316" s="825" t="s">
        <v>2857</v>
      </c>
      <c r="I316" s="831">
        <v>1.809999942779541</v>
      </c>
      <c r="J316" s="831">
        <v>100</v>
      </c>
      <c r="K316" s="832">
        <v>181</v>
      </c>
    </row>
    <row r="317" spans="1:11" ht="14.45" customHeight="1" x14ac:dyDescent="0.2">
      <c r="A317" s="821" t="s">
        <v>587</v>
      </c>
      <c r="B317" s="822" t="s">
        <v>588</v>
      </c>
      <c r="C317" s="825" t="s">
        <v>610</v>
      </c>
      <c r="D317" s="839" t="s">
        <v>611</v>
      </c>
      <c r="E317" s="825" t="s">
        <v>2858</v>
      </c>
      <c r="F317" s="839" t="s">
        <v>2859</v>
      </c>
      <c r="G317" s="825" t="s">
        <v>3144</v>
      </c>
      <c r="H317" s="825" t="s">
        <v>3145</v>
      </c>
      <c r="I317" s="831">
        <v>16.139999389648438</v>
      </c>
      <c r="J317" s="831">
        <v>50</v>
      </c>
      <c r="K317" s="832">
        <v>807</v>
      </c>
    </row>
    <row r="318" spans="1:11" ht="14.45" customHeight="1" x14ac:dyDescent="0.2">
      <c r="A318" s="821" t="s">
        <v>587</v>
      </c>
      <c r="B318" s="822" t="s">
        <v>588</v>
      </c>
      <c r="C318" s="825" t="s">
        <v>610</v>
      </c>
      <c r="D318" s="839" t="s">
        <v>611</v>
      </c>
      <c r="E318" s="825" t="s">
        <v>2858</v>
      </c>
      <c r="F318" s="839" t="s">
        <v>2859</v>
      </c>
      <c r="G318" s="825" t="s">
        <v>3146</v>
      </c>
      <c r="H318" s="825" t="s">
        <v>3147</v>
      </c>
      <c r="I318" s="831">
        <v>16.360000610351563</v>
      </c>
      <c r="J318" s="831">
        <v>50</v>
      </c>
      <c r="K318" s="832">
        <v>818</v>
      </c>
    </row>
    <row r="319" spans="1:11" ht="14.45" customHeight="1" x14ac:dyDescent="0.2">
      <c r="A319" s="821" t="s">
        <v>587</v>
      </c>
      <c r="B319" s="822" t="s">
        <v>588</v>
      </c>
      <c r="C319" s="825" t="s">
        <v>610</v>
      </c>
      <c r="D319" s="839" t="s">
        <v>611</v>
      </c>
      <c r="E319" s="825" t="s">
        <v>2858</v>
      </c>
      <c r="F319" s="839" t="s">
        <v>2859</v>
      </c>
      <c r="G319" s="825" t="s">
        <v>3148</v>
      </c>
      <c r="H319" s="825" t="s">
        <v>3149</v>
      </c>
      <c r="I319" s="831">
        <v>17.600000381469727</v>
      </c>
      <c r="J319" s="831">
        <v>100</v>
      </c>
      <c r="K319" s="832">
        <v>1760</v>
      </c>
    </row>
    <row r="320" spans="1:11" ht="14.45" customHeight="1" x14ac:dyDescent="0.2">
      <c r="A320" s="821" t="s">
        <v>587</v>
      </c>
      <c r="B320" s="822" t="s">
        <v>588</v>
      </c>
      <c r="C320" s="825" t="s">
        <v>610</v>
      </c>
      <c r="D320" s="839" t="s">
        <v>611</v>
      </c>
      <c r="E320" s="825" t="s">
        <v>2858</v>
      </c>
      <c r="F320" s="839" t="s">
        <v>2859</v>
      </c>
      <c r="G320" s="825" t="s">
        <v>2862</v>
      </c>
      <c r="H320" s="825" t="s">
        <v>2863</v>
      </c>
      <c r="I320" s="831">
        <v>3.3900001049041748</v>
      </c>
      <c r="J320" s="831">
        <v>2000</v>
      </c>
      <c r="K320" s="832">
        <v>6780</v>
      </c>
    </row>
    <row r="321" spans="1:11" ht="14.45" customHeight="1" x14ac:dyDescent="0.2">
      <c r="A321" s="821" t="s">
        <v>587</v>
      </c>
      <c r="B321" s="822" t="s">
        <v>588</v>
      </c>
      <c r="C321" s="825" t="s">
        <v>610</v>
      </c>
      <c r="D321" s="839" t="s">
        <v>611</v>
      </c>
      <c r="E321" s="825" t="s">
        <v>2858</v>
      </c>
      <c r="F321" s="839" t="s">
        <v>2859</v>
      </c>
      <c r="G321" s="825" t="s">
        <v>2864</v>
      </c>
      <c r="H321" s="825" t="s">
        <v>2865</v>
      </c>
      <c r="I321" s="831">
        <v>3.3900001049041748</v>
      </c>
      <c r="J321" s="831">
        <v>16000</v>
      </c>
      <c r="K321" s="832">
        <v>54240</v>
      </c>
    </row>
    <row r="322" spans="1:11" ht="14.45" customHeight="1" x14ac:dyDescent="0.2">
      <c r="A322" s="821" t="s">
        <v>587</v>
      </c>
      <c r="B322" s="822" t="s">
        <v>588</v>
      </c>
      <c r="C322" s="825" t="s">
        <v>610</v>
      </c>
      <c r="D322" s="839" t="s">
        <v>611</v>
      </c>
      <c r="E322" s="825" t="s">
        <v>2858</v>
      </c>
      <c r="F322" s="839" t="s">
        <v>2859</v>
      </c>
      <c r="G322" s="825" t="s">
        <v>2866</v>
      </c>
      <c r="H322" s="825" t="s">
        <v>2867</v>
      </c>
      <c r="I322" s="831">
        <v>4.8299999237060547</v>
      </c>
      <c r="J322" s="831">
        <v>3000</v>
      </c>
      <c r="K322" s="832">
        <v>14490</v>
      </c>
    </row>
    <row r="323" spans="1:11" ht="14.45" customHeight="1" x14ac:dyDescent="0.2">
      <c r="A323" s="821" t="s">
        <v>587</v>
      </c>
      <c r="B323" s="822" t="s">
        <v>588</v>
      </c>
      <c r="C323" s="825" t="s">
        <v>610</v>
      </c>
      <c r="D323" s="839" t="s">
        <v>611</v>
      </c>
      <c r="E323" s="825" t="s">
        <v>2858</v>
      </c>
      <c r="F323" s="839" t="s">
        <v>2859</v>
      </c>
      <c r="G323" s="825" t="s">
        <v>3150</v>
      </c>
      <c r="H323" s="825" t="s">
        <v>3151</v>
      </c>
      <c r="I323" s="831">
        <v>4.8299999237060547</v>
      </c>
      <c r="J323" s="831">
        <v>8000</v>
      </c>
      <c r="K323" s="832">
        <v>38640</v>
      </c>
    </row>
    <row r="324" spans="1:11" ht="14.45" customHeight="1" x14ac:dyDescent="0.2">
      <c r="A324" s="821" t="s">
        <v>587</v>
      </c>
      <c r="B324" s="822" t="s">
        <v>588</v>
      </c>
      <c r="C324" s="825" t="s">
        <v>610</v>
      </c>
      <c r="D324" s="839" t="s">
        <v>611</v>
      </c>
      <c r="E324" s="825" t="s">
        <v>2858</v>
      </c>
      <c r="F324" s="839" t="s">
        <v>2859</v>
      </c>
      <c r="G324" s="825" t="s">
        <v>2868</v>
      </c>
      <c r="H324" s="825" t="s">
        <v>2869</v>
      </c>
      <c r="I324" s="831">
        <v>4.119999885559082</v>
      </c>
      <c r="J324" s="831">
        <v>3000</v>
      </c>
      <c r="K324" s="832">
        <v>12360</v>
      </c>
    </row>
    <row r="325" spans="1:11" ht="14.45" customHeight="1" x14ac:dyDescent="0.2">
      <c r="A325" s="821" t="s">
        <v>587</v>
      </c>
      <c r="B325" s="822" t="s">
        <v>588</v>
      </c>
      <c r="C325" s="825" t="s">
        <v>610</v>
      </c>
      <c r="D325" s="839" t="s">
        <v>611</v>
      </c>
      <c r="E325" s="825" t="s">
        <v>2858</v>
      </c>
      <c r="F325" s="839" t="s">
        <v>2859</v>
      </c>
      <c r="G325" s="825" t="s">
        <v>2870</v>
      </c>
      <c r="H325" s="825" t="s">
        <v>2871</v>
      </c>
      <c r="I325" s="831">
        <v>4.130000114440918</v>
      </c>
      <c r="J325" s="831">
        <v>3000</v>
      </c>
      <c r="K325" s="832">
        <v>12390</v>
      </c>
    </row>
    <row r="326" spans="1:11" ht="14.45" customHeight="1" x14ac:dyDescent="0.2">
      <c r="A326" s="821" t="s">
        <v>587</v>
      </c>
      <c r="B326" s="822" t="s">
        <v>588</v>
      </c>
      <c r="C326" s="825" t="s">
        <v>610</v>
      </c>
      <c r="D326" s="839" t="s">
        <v>611</v>
      </c>
      <c r="E326" s="825" t="s">
        <v>2858</v>
      </c>
      <c r="F326" s="839" t="s">
        <v>2859</v>
      </c>
      <c r="G326" s="825" t="s">
        <v>2872</v>
      </c>
      <c r="H326" s="825" t="s">
        <v>2873</v>
      </c>
      <c r="I326" s="831">
        <v>3.0199999809265137</v>
      </c>
      <c r="J326" s="831">
        <v>2000</v>
      </c>
      <c r="K326" s="832">
        <v>6040</v>
      </c>
    </row>
    <row r="327" spans="1:11" ht="14.45" customHeight="1" x14ac:dyDescent="0.2">
      <c r="A327" s="821" t="s">
        <v>587</v>
      </c>
      <c r="B327" s="822" t="s">
        <v>588</v>
      </c>
      <c r="C327" s="825" t="s">
        <v>610</v>
      </c>
      <c r="D327" s="839" t="s">
        <v>611</v>
      </c>
      <c r="E327" s="825" t="s">
        <v>2858</v>
      </c>
      <c r="F327" s="839" t="s">
        <v>2859</v>
      </c>
      <c r="G327" s="825" t="s">
        <v>3152</v>
      </c>
      <c r="H327" s="825" t="s">
        <v>3153</v>
      </c>
      <c r="I327" s="831">
        <v>3.3900001049041748</v>
      </c>
      <c r="J327" s="831">
        <v>900</v>
      </c>
      <c r="K327" s="832">
        <v>3051</v>
      </c>
    </row>
    <row r="328" spans="1:11" ht="14.45" customHeight="1" x14ac:dyDescent="0.2">
      <c r="A328" s="821" t="s">
        <v>587</v>
      </c>
      <c r="B328" s="822" t="s">
        <v>588</v>
      </c>
      <c r="C328" s="825" t="s">
        <v>610</v>
      </c>
      <c r="D328" s="839" t="s">
        <v>611</v>
      </c>
      <c r="E328" s="825" t="s">
        <v>2858</v>
      </c>
      <c r="F328" s="839" t="s">
        <v>2859</v>
      </c>
      <c r="G328" s="825" t="s">
        <v>3154</v>
      </c>
      <c r="H328" s="825" t="s">
        <v>3155</v>
      </c>
      <c r="I328" s="831">
        <v>3.1500000953674316</v>
      </c>
      <c r="J328" s="831">
        <v>1800</v>
      </c>
      <c r="K328" s="832">
        <v>5670</v>
      </c>
    </row>
    <row r="329" spans="1:11" ht="14.45" customHeight="1" x14ac:dyDescent="0.2">
      <c r="A329" s="821" t="s">
        <v>587</v>
      </c>
      <c r="B329" s="822" t="s">
        <v>588</v>
      </c>
      <c r="C329" s="825" t="s">
        <v>610</v>
      </c>
      <c r="D329" s="839" t="s">
        <v>611</v>
      </c>
      <c r="E329" s="825" t="s">
        <v>2858</v>
      </c>
      <c r="F329" s="839" t="s">
        <v>2859</v>
      </c>
      <c r="G329" s="825" t="s">
        <v>3156</v>
      </c>
      <c r="H329" s="825" t="s">
        <v>3157</v>
      </c>
      <c r="I329" s="831">
        <v>3.0399999618530273</v>
      </c>
      <c r="J329" s="831">
        <v>1400</v>
      </c>
      <c r="K329" s="832">
        <v>4253</v>
      </c>
    </row>
    <row r="330" spans="1:11" ht="14.45" customHeight="1" x14ac:dyDescent="0.2">
      <c r="A330" s="821" t="s">
        <v>587</v>
      </c>
      <c r="B330" s="822" t="s">
        <v>588</v>
      </c>
      <c r="C330" s="825" t="s">
        <v>610</v>
      </c>
      <c r="D330" s="839" t="s">
        <v>611</v>
      </c>
      <c r="E330" s="825" t="s">
        <v>2858</v>
      </c>
      <c r="F330" s="839" t="s">
        <v>2859</v>
      </c>
      <c r="G330" s="825" t="s">
        <v>2874</v>
      </c>
      <c r="H330" s="825" t="s">
        <v>2875</v>
      </c>
      <c r="I330" s="831">
        <v>3.630000114440918</v>
      </c>
      <c r="J330" s="831">
        <v>600</v>
      </c>
      <c r="K330" s="832">
        <v>2178</v>
      </c>
    </row>
    <row r="331" spans="1:11" ht="14.45" customHeight="1" x14ac:dyDescent="0.2">
      <c r="A331" s="821" t="s">
        <v>587</v>
      </c>
      <c r="B331" s="822" t="s">
        <v>588</v>
      </c>
      <c r="C331" s="825" t="s">
        <v>610</v>
      </c>
      <c r="D331" s="839" t="s">
        <v>611</v>
      </c>
      <c r="E331" s="825" t="s">
        <v>2878</v>
      </c>
      <c r="F331" s="839" t="s">
        <v>2879</v>
      </c>
      <c r="G331" s="825" t="s">
        <v>3158</v>
      </c>
      <c r="H331" s="825" t="s">
        <v>3159</v>
      </c>
      <c r="I331" s="831">
        <v>110.53499984741211</v>
      </c>
      <c r="J331" s="831">
        <v>50</v>
      </c>
      <c r="K331" s="832">
        <v>5526.75</v>
      </c>
    </row>
    <row r="332" spans="1:11" ht="14.45" customHeight="1" x14ac:dyDescent="0.2">
      <c r="A332" s="821" t="s">
        <v>587</v>
      </c>
      <c r="B332" s="822" t="s">
        <v>588</v>
      </c>
      <c r="C332" s="825" t="s">
        <v>610</v>
      </c>
      <c r="D332" s="839" t="s">
        <v>611</v>
      </c>
      <c r="E332" s="825" t="s">
        <v>2878</v>
      </c>
      <c r="F332" s="839" t="s">
        <v>2879</v>
      </c>
      <c r="G332" s="825" t="s">
        <v>3160</v>
      </c>
      <c r="H332" s="825" t="s">
        <v>3161</v>
      </c>
      <c r="I332" s="831">
        <v>1328.800048828125</v>
      </c>
      <c r="J332" s="831">
        <v>10</v>
      </c>
      <c r="K332" s="832">
        <v>13287.98046875</v>
      </c>
    </row>
    <row r="333" spans="1:11" ht="14.45" customHeight="1" x14ac:dyDescent="0.2">
      <c r="A333" s="821" t="s">
        <v>587</v>
      </c>
      <c r="B333" s="822" t="s">
        <v>588</v>
      </c>
      <c r="C333" s="825" t="s">
        <v>610</v>
      </c>
      <c r="D333" s="839" t="s">
        <v>611</v>
      </c>
      <c r="E333" s="825" t="s">
        <v>2878</v>
      </c>
      <c r="F333" s="839" t="s">
        <v>2879</v>
      </c>
      <c r="G333" s="825" t="s">
        <v>3162</v>
      </c>
      <c r="H333" s="825" t="s">
        <v>3163</v>
      </c>
      <c r="I333" s="831">
        <v>1849.9100341796875</v>
      </c>
      <c r="J333" s="831">
        <v>20</v>
      </c>
      <c r="K333" s="832">
        <v>36998.1796875</v>
      </c>
    </row>
    <row r="334" spans="1:11" ht="14.45" customHeight="1" x14ac:dyDescent="0.2">
      <c r="A334" s="821" t="s">
        <v>587</v>
      </c>
      <c r="B334" s="822" t="s">
        <v>588</v>
      </c>
      <c r="C334" s="825" t="s">
        <v>610</v>
      </c>
      <c r="D334" s="839" t="s">
        <v>611</v>
      </c>
      <c r="E334" s="825" t="s">
        <v>2878</v>
      </c>
      <c r="F334" s="839" t="s">
        <v>2879</v>
      </c>
      <c r="G334" s="825" t="s">
        <v>3164</v>
      </c>
      <c r="H334" s="825" t="s">
        <v>3165</v>
      </c>
      <c r="I334" s="831">
        <v>3550</v>
      </c>
      <c r="J334" s="831">
        <v>3</v>
      </c>
      <c r="K334" s="832">
        <v>10650</v>
      </c>
    </row>
    <row r="335" spans="1:11" ht="14.45" customHeight="1" x14ac:dyDescent="0.2">
      <c r="A335" s="821" t="s">
        <v>587</v>
      </c>
      <c r="B335" s="822" t="s">
        <v>588</v>
      </c>
      <c r="C335" s="825" t="s">
        <v>610</v>
      </c>
      <c r="D335" s="839" t="s">
        <v>611</v>
      </c>
      <c r="E335" s="825" t="s">
        <v>2878</v>
      </c>
      <c r="F335" s="839" t="s">
        <v>2879</v>
      </c>
      <c r="G335" s="825" t="s">
        <v>3166</v>
      </c>
      <c r="H335" s="825" t="s">
        <v>3167</v>
      </c>
      <c r="I335" s="831">
        <v>4605.259765625</v>
      </c>
      <c r="J335" s="831">
        <v>1</v>
      </c>
      <c r="K335" s="832">
        <v>4605.259765625</v>
      </c>
    </row>
    <row r="336" spans="1:11" ht="14.45" customHeight="1" x14ac:dyDescent="0.2">
      <c r="A336" s="821" t="s">
        <v>587</v>
      </c>
      <c r="B336" s="822" t="s">
        <v>588</v>
      </c>
      <c r="C336" s="825" t="s">
        <v>610</v>
      </c>
      <c r="D336" s="839" t="s">
        <v>611</v>
      </c>
      <c r="E336" s="825" t="s">
        <v>3168</v>
      </c>
      <c r="F336" s="839" t="s">
        <v>3169</v>
      </c>
      <c r="G336" s="825" t="s">
        <v>3170</v>
      </c>
      <c r="H336" s="825" t="s">
        <v>3171</v>
      </c>
      <c r="I336" s="831">
        <v>13.189999580383301</v>
      </c>
      <c r="J336" s="831">
        <v>180</v>
      </c>
      <c r="K336" s="832">
        <v>2374.2000122070313</v>
      </c>
    </row>
    <row r="337" spans="1:11" ht="14.45" customHeight="1" x14ac:dyDescent="0.2">
      <c r="A337" s="821" t="s">
        <v>587</v>
      </c>
      <c r="B337" s="822" t="s">
        <v>588</v>
      </c>
      <c r="C337" s="825" t="s">
        <v>610</v>
      </c>
      <c r="D337" s="839" t="s">
        <v>611</v>
      </c>
      <c r="E337" s="825" t="s">
        <v>3168</v>
      </c>
      <c r="F337" s="839" t="s">
        <v>3169</v>
      </c>
      <c r="G337" s="825" t="s">
        <v>3172</v>
      </c>
      <c r="H337" s="825" t="s">
        <v>3173</v>
      </c>
      <c r="I337" s="831">
        <v>15.390000343322754</v>
      </c>
      <c r="J337" s="831">
        <v>100</v>
      </c>
      <c r="K337" s="832">
        <v>1539</v>
      </c>
    </row>
    <row r="338" spans="1:11" ht="14.45" customHeight="1" x14ac:dyDescent="0.2">
      <c r="A338" s="821" t="s">
        <v>587</v>
      </c>
      <c r="B338" s="822" t="s">
        <v>588</v>
      </c>
      <c r="C338" s="825" t="s">
        <v>610</v>
      </c>
      <c r="D338" s="839" t="s">
        <v>611</v>
      </c>
      <c r="E338" s="825" t="s">
        <v>3168</v>
      </c>
      <c r="F338" s="839" t="s">
        <v>3169</v>
      </c>
      <c r="G338" s="825" t="s">
        <v>3174</v>
      </c>
      <c r="H338" s="825" t="s">
        <v>3175</v>
      </c>
      <c r="I338" s="831">
        <v>25.940000534057617</v>
      </c>
      <c r="J338" s="831">
        <v>50</v>
      </c>
      <c r="K338" s="832">
        <v>1297.1199951171875</v>
      </c>
    </row>
    <row r="339" spans="1:11" ht="14.45" customHeight="1" x14ac:dyDescent="0.2">
      <c r="A339" s="821" t="s">
        <v>587</v>
      </c>
      <c r="B339" s="822" t="s">
        <v>588</v>
      </c>
      <c r="C339" s="825" t="s">
        <v>610</v>
      </c>
      <c r="D339" s="839" t="s">
        <v>611</v>
      </c>
      <c r="E339" s="825" t="s">
        <v>3168</v>
      </c>
      <c r="F339" s="839" t="s">
        <v>3169</v>
      </c>
      <c r="G339" s="825" t="s">
        <v>3176</v>
      </c>
      <c r="H339" s="825" t="s">
        <v>3177</v>
      </c>
      <c r="I339" s="831">
        <v>41.770000457763672</v>
      </c>
      <c r="J339" s="831">
        <v>100</v>
      </c>
      <c r="K339" s="832">
        <v>4176.8798828125</v>
      </c>
    </row>
    <row r="340" spans="1:11" ht="14.45" customHeight="1" x14ac:dyDescent="0.2">
      <c r="A340" s="821" t="s">
        <v>587</v>
      </c>
      <c r="B340" s="822" t="s">
        <v>588</v>
      </c>
      <c r="C340" s="825" t="s">
        <v>610</v>
      </c>
      <c r="D340" s="839" t="s">
        <v>611</v>
      </c>
      <c r="E340" s="825" t="s">
        <v>3168</v>
      </c>
      <c r="F340" s="839" t="s">
        <v>3169</v>
      </c>
      <c r="G340" s="825" t="s">
        <v>3178</v>
      </c>
      <c r="H340" s="825" t="s">
        <v>3179</v>
      </c>
      <c r="I340" s="831">
        <v>15.234999656677246</v>
      </c>
      <c r="J340" s="831">
        <v>60</v>
      </c>
      <c r="K340" s="832">
        <v>914.1199951171875</v>
      </c>
    </row>
    <row r="341" spans="1:11" ht="14.45" customHeight="1" x14ac:dyDescent="0.2">
      <c r="A341" s="821" t="s">
        <v>587</v>
      </c>
      <c r="B341" s="822" t="s">
        <v>588</v>
      </c>
      <c r="C341" s="825" t="s">
        <v>610</v>
      </c>
      <c r="D341" s="839" t="s">
        <v>611</v>
      </c>
      <c r="E341" s="825" t="s">
        <v>3168</v>
      </c>
      <c r="F341" s="839" t="s">
        <v>3169</v>
      </c>
      <c r="G341" s="825" t="s">
        <v>3180</v>
      </c>
      <c r="H341" s="825" t="s">
        <v>3181</v>
      </c>
      <c r="I341" s="831">
        <v>54.299999237060547</v>
      </c>
      <c r="J341" s="831">
        <v>140</v>
      </c>
      <c r="K341" s="832">
        <v>7602</v>
      </c>
    </row>
    <row r="342" spans="1:11" ht="14.45" customHeight="1" x14ac:dyDescent="0.2">
      <c r="A342" s="821" t="s">
        <v>587</v>
      </c>
      <c r="B342" s="822" t="s">
        <v>588</v>
      </c>
      <c r="C342" s="825" t="s">
        <v>610</v>
      </c>
      <c r="D342" s="839" t="s">
        <v>611</v>
      </c>
      <c r="E342" s="825" t="s">
        <v>3168</v>
      </c>
      <c r="F342" s="839" t="s">
        <v>3169</v>
      </c>
      <c r="G342" s="825" t="s">
        <v>3182</v>
      </c>
      <c r="H342" s="825" t="s">
        <v>3183</v>
      </c>
      <c r="I342" s="831">
        <v>302.5</v>
      </c>
      <c r="J342" s="831">
        <v>50</v>
      </c>
      <c r="K342" s="832">
        <v>15125</v>
      </c>
    </row>
    <row r="343" spans="1:11" ht="14.45" customHeight="1" x14ac:dyDescent="0.2">
      <c r="A343" s="821" t="s">
        <v>587</v>
      </c>
      <c r="B343" s="822" t="s">
        <v>588</v>
      </c>
      <c r="C343" s="825" t="s">
        <v>610</v>
      </c>
      <c r="D343" s="839" t="s">
        <v>611</v>
      </c>
      <c r="E343" s="825" t="s">
        <v>3168</v>
      </c>
      <c r="F343" s="839" t="s">
        <v>3169</v>
      </c>
      <c r="G343" s="825" t="s">
        <v>3184</v>
      </c>
      <c r="H343" s="825" t="s">
        <v>3185</v>
      </c>
      <c r="I343" s="831">
        <v>695.75</v>
      </c>
      <c r="J343" s="831">
        <v>72</v>
      </c>
      <c r="K343" s="832">
        <v>50094</v>
      </c>
    </row>
    <row r="344" spans="1:11" ht="14.45" customHeight="1" x14ac:dyDescent="0.2">
      <c r="A344" s="821" t="s">
        <v>587</v>
      </c>
      <c r="B344" s="822" t="s">
        <v>588</v>
      </c>
      <c r="C344" s="825" t="s">
        <v>613</v>
      </c>
      <c r="D344" s="839" t="s">
        <v>614</v>
      </c>
      <c r="E344" s="825" t="s">
        <v>3186</v>
      </c>
      <c r="F344" s="839" t="s">
        <v>3187</v>
      </c>
      <c r="G344" s="825" t="s">
        <v>3188</v>
      </c>
      <c r="H344" s="825" t="s">
        <v>3189</v>
      </c>
      <c r="I344" s="831">
        <v>13765.955078125</v>
      </c>
      <c r="J344" s="831">
        <v>2</v>
      </c>
      <c r="K344" s="832">
        <v>27531.91015625</v>
      </c>
    </row>
    <row r="345" spans="1:11" ht="14.45" customHeight="1" x14ac:dyDescent="0.2">
      <c r="A345" s="821" t="s">
        <v>587</v>
      </c>
      <c r="B345" s="822" t="s">
        <v>588</v>
      </c>
      <c r="C345" s="825" t="s">
        <v>613</v>
      </c>
      <c r="D345" s="839" t="s">
        <v>614</v>
      </c>
      <c r="E345" s="825" t="s">
        <v>3186</v>
      </c>
      <c r="F345" s="839" t="s">
        <v>3187</v>
      </c>
      <c r="G345" s="825" t="s">
        <v>3190</v>
      </c>
      <c r="H345" s="825" t="s">
        <v>3191</v>
      </c>
      <c r="I345" s="831">
        <v>8025.509765625</v>
      </c>
      <c r="J345" s="831">
        <v>1</v>
      </c>
      <c r="K345" s="832">
        <v>8025.509765625</v>
      </c>
    </row>
    <row r="346" spans="1:11" ht="14.45" customHeight="1" x14ac:dyDescent="0.2">
      <c r="A346" s="821" t="s">
        <v>587</v>
      </c>
      <c r="B346" s="822" t="s">
        <v>588</v>
      </c>
      <c r="C346" s="825" t="s">
        <v>613</v>
      </c>
      <c r="D346" s="839" t="s">
        <v>614</v>
      </c>
      <c r="E346" s="825" t="s">
        <v>3186</v>
      </c>
      <c r="F346" s="839" t="s">
        <v>3187</v>
      </c>
      <c r="G346" s="825" t="s">
        <v>3192</v>
      </c>
      <c r="H346" s="825" t="s">
        <v>3193</v>
      </c>
      <c r="I346" s="831">
        <v>710.46002197265625</v>
      </c>
      <c r="J346" s="831">
        <v>72</v>
      </c>
      <c r="K346" s="832">
        <v>51153.162109375</v>
      </c>
    </row>
    <row r="347" spans="1:11" ht="14.45" customHeight="1" x14ac:dyDescent="0.2">
      <c r="A347" s="821" t="s">
        <v>587</v>
      </c>
      <c r="B347" s="822" t="s">
        <v>588</v>
      </c>
      <c r="C347" s="825" t="s">
        <v>613</v>
      </c>
      <c r="D347" s="839" t="s">
        <v>614</v>
      </c>
      <c r="E347" s="825" t="s">
        <v>3186</v>
      </c>
      <c r="F347" s="839" t="s">
        <v>3187</v>
      </c>
      <c r="G347" s="825" t="s">
        <v>3194</v>
      </c>
      <c r="H347" s="825" t="s">
        <v>3195</v>
      </c>
      <c r="I347" s="831">
        <v>44040</v>
      </c>
      <c r="J347" s="831">
        <v>1</v>
      </c>
      <c r="K347" s="832">
        <v>44040</v>
      </c>
    </row>
    <row r="348" spans="1:11" ht="14.45" customHeight="1" x14ac:dyDescent="0.2">
      <c r="A348" s="821" t="s">
        <v>587</v>
      </c>
      <c r="B348" s="822" t="s">
        <v>588</v>
      </c>
      <c r="C348" s="825" t="s">
        <v>613</v>
      </c>
      <c r="D348" s="839" t="s">
        <v>614</v>
      </c>
      <c r="E348" s="825" t="s">
        <v>3186</v>
      </c>
      <c r="F348" s="839" t="s">
        <v>3187</v>
      </c>
      <c r="G348" s="825" t="s">
        <v>3196</v>
      </c>
      <c r="H348" s="825" t="s">
        <v>3197</v>
      </c>
      <c r="I348" s="831">
        <v>15619.2998046875</v>
      </c>
      <c r="J348" s="831">
        <v>1</v>
      </c>
      <c r="K348" s="832">
        <v>15619.2998046875</v>
      </c>
    </row>
    <row r="349" spans="1:11" ht="14.45" customHeight="1" x14ac:dyDescent="0.2">
      <c r="A349" s="821" t="s">
        <v>587</v>
      </c>
      <c r="B349" s="822" t="s">
        <v>588</v>
      </c>
      <c r="C349" s="825" t="s">
        <v>613</v>
      </c>
      <c r="D349" s="839" t="s">
        <v>614</v>
      </c>
      <c r="E349" s="825" t="s">
        <v>3186</v>
      </c>
      <c r="F349" s="839" t="s">
        <v>3187</v>
      </c>
      <c r="G349" s="825" t="s">
        <v>3198</v>
      </c>
      <c r="H349" s="825" t="s">
        <v>3199</v>
      </c>
      <c r="I349" s="831">
        <v>15619.2998046875</v>
      </c>
      <c r="J349" s="831">
        <v>1</v>
      </c>
      <c r="K349" s="832">
        <v>15619.2998046875</v>
      </c>
    </row>
    <row r="350" spans="1:11" ht="14.45" customHeight="1" x14ac:dyDescent="0.2">
      <c r="A350" s="821" t="s">
        <v>587</v>
      </c>
      <c r="B350" s="822" t="s">
        <v>588</v>
      </c>
      <c r="C350" s="825" t="s">
        <v>613</v>
      </c>
      <c r="D350" s="839" t="s">
        <v>614</v>
      </c>
      <c r="E350" s="825" t="s">
        <v>3186</v>
      </c>
      <c r="F350" s="839" t="s">
        <v>3187</v>
      </c>
      <c r="G350" s="825" t="s">
        <v>3200</v>
      </c>
      <c r="H350" s="825" t="s">
        <v>3201</v>
      </c>
      <c r="I350" s="831">
        <v>15801</v>
      </c>
      <c r="J350" s="831">
        <v>1</v>
      </c>
      <c r="K350" s="832">
        <v>15801</v>
      </c>
    </row>
    <row r="351" spans="1:11" ht="14.45" customHeight="1" x14ac:dyDescent="0.2">
      <c r="A351" s="821" t="s">
        <v>587</v>
      </c>
      <c r="B351" s="822" t="s">
        <v>588</v>
      </c>
      <c r="C351" s="825" t="s">
        <v>613</v>
      </c>
      <c r="D351" s="839" t="s">
        <v>614</v>
      </c>
      <c r="E351" s="825" t="s">
        <v>3186</v>
      </c>
      <c r="F351" s="839" t="s">
        <v>3187</v>
      </c>
      <c r="G351" s="825" t="s">
        <v>3202</v>
      </c>
      <c r="H351" s="825" t="s">
        <v>3203</v>
      </c>
      <c r="I351" s="831">
        <v>15801</v>
      </c>
      <c r="J351" s="831">
        <v>1</v>
      </c>
      <c r="K351" s="832">
        <v>15801</v>
      </c>
    </row>
    <row r="352" spans="1:11" ht="14.45" customHeight="1" x14ac:dyDescent="0.2">
      <c r="A352" s="821" t="s">
        <v>587</v>
      </c>
      <c r="B352" s="822" t="s">
        <v>588</v>
      </c>
      <c r="C352" s="825" t="s">
        <v>613</v>
      </c>
      <c r="D352" s="839" t="s">
        <v>614</v>
      </c>
      <c r="E352" s="825" t="s">
        <v>3186</v>
      </c>
      <c r="F352" s="839" t="s">
        <v>3187</v>
      </c>
      <c r="G352" s="825" t="s">
        <v>3204</v>
      </c>
      <c r="H352" s="825" t="s">
        <v>3205</v>
      </c>
      <c r="I352" s="831">
        <v>15801</v>
      </c>
      <c r="J352" s="831">
        <v>2</v>
      </c>
      <c r="K352" s="832">
        <v>31602</v>
      </c>
    </row>
    <row r="353" spans="1:11" ht="14.45" customHeight="1" x14ac:dyDescent="0.2">
      <c r="A353" s="821" t="s">
        <v>587</v>
      </c>
      <c r="B353" s="822" t="s">
        <v>588</v>
      </c>
      <c r="C353" s="825" t="s">
        <v>613</v>
      </c>
      <c r="D353" s="839" t="s">
        <v>614</v>
      </c>
      <c r="E353" s="825" t="s">
        <v>3186</v>
      </c>
      <c r="F353" s="839" t="s">
        <v>3187</v>
      </c>
      <c r="G353" s="825" t="s">
        <v>3206</v>
      </c>
      <c r="H353" s="825" t="s">
        <v>3207</v>
      </c>
      <c r="I353" s="831">
        <v>15801</v>
      </c>
      <c r="J353" s="831">
        <v>1</v>
      </c>
      <c r="K353" s="832">
        <v>15801</v>
      </c>
    </row>
    <row r="354" spans="1:11" ht="14.45" customHeight="1" x14ac:dyDescent="0.2">
      <c r="A354" s="821" t="s">
        <v>587</v>
      </c>
      <c r="B354" s="822" t="s">
        <v>588</v>
      </c>
      <c r="C354" s="825" t="s">
        <v>613</v>
      </c>
      <c r="D354" s="839" t="s">
        <v>614</v>
      </c>
      <c r="E354" s="825" t="s">
        <v>3186</v>
      </c>
      <c r="F354" s="839" t="s">
        <v>3187</v>
      </c>
      <c r="G354" s="825" t="s">
        <v>3208</v>
      </c>
      <c r="H354" s="825" t="s">
        <v>3209</v>
      </c>
      <c r="I354" s="831">
        <v>1122.2900390625</v>
      </c>
      <c r="J354" s="831">
        <v>4</v>
      </c>
      <c r="K354" s="832">
        <v>4489.150146484375</v>
      </c>
    </row>
    <row r="355" spans="1:11" ht="14.45" customHeight="1" x14ac:dyDescent="0.2">
      <c r="A355" s="821" t="s">
        <v>587</v>
      </c>
      <c r="B355" s="822" t="s">
        <v>588</v>
      </c>
      <c r="C355" s="825" t="s">
        <v>613</v>
      </c>
      <c r="D355" s="839" t="s">
        <v>614</v>
      </c>
      <c r="E355" s="825" t="s">
        <v>3186</v>
      </c>
      <c r="F355" s="839" t="s">
        <v>3187</v>
      </c>
      <c r="G355" s="825" t="s">
        <v>3210</v>
      </c>
      <c r="H355" s="825" t="s">
        <v>3211</v>
      </c>
      <c r="I355" s="831">
        <v>1122.2900390625</v>
      </c>
      <c r="J355" s="831">
        <v>9</v>
      </c>
      <c r="K355" s="832">
        <v>10100.5703125</v>
      </c>
    </row>
    <row r="356" spans="1:11" ht="14.45" customHeight="1" x14ac:dyDescent="0.2">
      <c r="A356" s="821" t="s">
        <v>587</v>
      </c>
      <c r="B356" s="822" t="s">
        <v>588</v>
      </c>
      <c r="C356" s="825" t="s">
        <v>613</v>
      </c>
      <c r="D356" s="839" t="s">
        <v>614</v>
      </c>
      <c r="E356" s="825" t="s">
        <v>3186</v>
      </c>
      <c r="F356" s="839" t="s">
        <v>3187</v>
      </c>
      <c r="G356" s="825" t="s">
        <v>3212</v>
      </c>
      <c r="H356" s="825" t="s">
        <v>3213</v>
      </c>
      <c r="I356" s="831">
        <v>1122.2900390625</v>
      </c>
      <c r="J356" s="831">
        <v>8</v>
      </c>
      <c r="K356" s="832">
        <v>8978.2802734375</v>
      </c>
    </row>
    <row r="357" spans="1:11" ht="14.45" customHeight="1" x14ac:dyDescent="0.2">
      <c r="A357" s="821" t="s">
        <v>587</v>
      </c>
      <c r="B357" s="822" t="s">
        <v>588</v>
      </c>
      <c r="C357" s="825" t="s">
        <v>613</v>
      </c>
      <c r="D357" s="839" t="s">
        <v>614</v>
      </c>
      <c r="E357" s="825" t="s">
        <v>3186</v>
      </c>
      <c r="F357" s="839" t="s">
        <v>3187</v>
      </c>
      <c r="G357" s="825" t="s">
        <v>3214</v>
      </c>
      <c r="H357" s="825" t="s">
        <v>3215</v>
      </c>
      <c r="I357" s="831">
        <v>1122.2900390625</v>
      </c>
      <c r="J357" s="831">
        <v>11</v>
      </c>
      <c r="K357" s="832">
        <v>12345.1396484375</v>
      </c>
    </row>
    <row r="358" spans="1:11" ht="14.45" customHeight="1" x14ac:dyDescent="0.2">
      <c r="A358" s="821" t="s">
        <v>587</v>
      </c>
      <c r="B358" s="822" t="s">
        <v>588</v>
      </c>
      <c r="C358" s="825" t="s">
        <v>613</v>
      </c>
      <c r="D358" s="839" t="s">
        <v>614</v>
      </c>
      <c r="E358" s="825" t="s">
        <v>3216</v>
      </c>
      <c r="F358" s="839" t="s">
        <v>3217</v>
      </c>
      <c r="G358" s="825" t="s">
        <v>3218</v>
      </c>
      <c r="H358" s="825" t="s">
        <v>3219</v>
      </c>
      <c r="I358" s="831">
        <v>9850.900390625</v>
      </c>
      <c r="J358" s="831">
        <v>1</v>
      </c>
      <c r="K358" s="832">
        <v>9850.900390625</v>
      </c>
    </row>
    <row r="359" spans="1:11" ht="14.45" customHeight="1" x14ac:dyDescent="0.2">
      <c r="A359" s="821" t="s">
        <v>587</v>
      </c>
      <c r="B359" s="822" t="s">
        <v>588</v>
      </c>
      <c r="C359" s="825" t="s">
        <v>613</v>
      </c>
      <c r="D359" s="839" t="s">
        <v>614</v>
      </c>
      <c r="E359" s="825" t="s">
        <v>3216</v>
      </c>
      <c r="F359" s="839" t="s">
        <v>3217</v>
      </c>
      <c r="G359" s="825" t="s">
        <v>3220</v>
      </c>
      <c r="H359" s="825" t="s">
        <v>3221</v>
      </c>
      <c r="I359" s="831">
        <v>9917.599609375</v>
      </c>
      <c r="J359" s="831">
        <v>2</v>
      </c>
      <c r="K359" s="832">
        <v>19835.19921875</v>
      </c>
    </row>
    <row r="360" spans="1:11" ht="14.45" customHeight="1" x14ac:dyDescent="0.2">
      <c r="A360" s="821" t="s">
        <v>587</v>
      </c>
      <c r="B360" s="822" t="s">
        <v>588</v>
      </c>
      <c r="C360" s="825" t="s">
        <v>613</v>
      </c>
      <c r="D360" s="839" t="s">
        <v>614</v>
      </c>
      <c r="E360" s="825" t="s">
        <v>3216</v>
      </c>
      <c r="F360" s="839" t="s">
        <v>3217</v>
      </c>
      <c r="G360" s="825" t="s">
        <v>3222</v>
      </c>
      <c r="H360" s="825" t="s">
        <v>3223</v>
      </c>
      <c r="I360" s="831">
        <v>9891.150390625</v>
      </c>
      <c r="J360" s="831">
        <v>2</v>
      </c>
      <c r="K360" s="832">
        <v>19782.30078125</v>
      </c>
    </row>
    <row r="361" spans="1:11" ht="14.45" customHeight="1" x14ac:dyDescent="0.2">
      <c r="A361" s="821" t="s">
        <v>587</v>
      </c>
      <c r="B361" s="822" t="s">
        <v>588</v>
      </c>
      <c r="C361" s="825" t="s">
        <v>613</v>
      </c>
      <c r="D361" s="839" t="s">
        <v>614</v>
      </c>
      <c r="E361" s="825" t="s">
        <v>3216</v>
      </c>
      <c r="F361" s="839" t="s">
        <v>3217</v>
      </c>
      <c r="G361" s="825" t="s">
        <v>3224</v>
      </c>
      <c r="H361" s="825" t="s">
        <v>3225</v>
      </c>
      <c r="I361" s="831">
        <v>9850.900390625</v>
      </c>
      <c r="J361" s="831">
        <v>1</v>
      </c>
      <c r="K361" s="832">
        <v>9850.900390625</v>
      </c>
    </row>
    <row r="362" spans="1:11" ht="14.45" customHeight="1" x14ac:dyDescent="0.2">
      <c r="A362" s="821" t="s">
        <v>587</v>
      </c>
      <c r="B362" s="822" t="s">
        <v>588</v>
      </c>
      <c r="C362" s="825" t="s">
        <v>613</v>
      </c>
      <c r="D362" s="839" t="s">
        <v>614</v>
      </c>
      <c r="E362" s="825" t="s">
        <v>3216</v>
      </c>
      <c r="F362" s="839" t="s">
        <v>3217</v>
      </c>
      <c r="G362" s="825" t="s">
        <v>3226</v>
      </c>
      <c r="H362" s="825" t="s">
        <v>3227</v>
      </c>
      <c r="I362" s="831">
        <v>6989.7001953125</v>
      </c>
      <c r="J362" s="831">
        <v>1</v>
      </c>
      <c r="K362" s="832">
        <v>6989.7001953125</v>
      </c>
    </row>
    <row r="363" spans="1:11" ht="14.45" customHeight="1" x14ac:dyDescent="0.2">
      <c r="A363" s="821" t="s">
        <v>587</v>
      </c>
      <c r="B363" s="822" t="s">
        <v>588</v>
      </c>
      <c r="C363" s="825" t="s">
        <v>613</v>
      </c>
      <c r="D363" s="839" t="s">
        <v>614</v>
      </c>
      <c r="E363" s="825" t="s">
        <v>3216</v>
      </c>
      <c r="F363" s="839" t="s">
        <v>3217</v>
      </c>
      <c r="G363" s="825" t="s">
        <v>3228</v>
      </c>
      <c r="H363" s="825" t="s">
        <v>3229</v>
      </c>
      <c r="I363" s="831">
        <v>64.800003051757813</v>
      </c>
      <c r="J363" s="831">
        <v>192</v>
      </c>
      <c r="K363" s="832">
        <v>12442.07958984375</v>
      </c>
    </row>
    <row r="364" spans="1:11" ht="14.45" customHeight="1" x14ac:dyDescent="0.2">
      <c r="A364" s="821" t="s">
        <v>587</v>
      </c>
      <c r="B364" s="822" t="s">
        <v>588</v>
      </c>
      <c r="C364" s="825" t="s">
        <v>613</v>
      </c>
      <c r="D364" s="839" t="s">
        <v>614</v>
      </c>
      <c r="E364" s="825" t="s">
        <v>3216</v>
      </c>
      <c r="F364" s="839" t="s">
        <v>3217</v>
      </c>
      <c r="G364" s="825" t="s">
        <v>3230</v>
      </c>
      <c r="H364" s="825" t="s">
        <v>3231</v>
      </c>
      <c r="I364" s="831">
        <v>7940</v>
      </c>
      <c r="J364" s="831">
        <v>1</v>
      </c>
      <c r="K364" s="832">
        <v>7940</v>
      </c>
    </row>
    <row r="365" spans="1:11" ht="14.45" customHeight="1" x14ac:dyDescent="0.2">
      <c r="A365" s="821" t="s">
        <v>587</v>
      </c>
      <c r="B365" s="822" t="s">
        <v>588</v>
      </c>
      <c r="C365" s="825" t="s">
        <v>613</v>
      </c>
      <c r="D365" s="839" t="s">
        <v>614</v>
      </c>
      <c r="E365" s="825" t="s">
        <v>2664</v>
      </c>
      <c r="F365" s="839" t="s">
        <v>2665</v>
      </c>
      <c r="G365" s="825" t="s">
        <v>3232</v>
      </c>
      <c r="H365" s="825" t="s">
        <v>3233</v>
      </c>
      <c r="I365" s="831">
        <v>2210.719970703125</v>
      </c>
      <c r="J365" s="831">
        <v>1</v>
      </c>
      <c r="K365" s="832">
        <v>2210.719970703125</v>
      </c>
    </row>
    <row r="366" spans="1:11" ht="14.45" customHeight="1" x14ac:dyDescent="0.2">
      <c r="A366" s="821" t="s">
        <v>587</v>
      </c>
      <c r="B366" s="822" t="s">
        <v>588</v>
      </c>
      <c r="C366" s="825" t="s">
        <v>613</v>
      </c>
      <c r="D366" s="839" t="s">
        <v>614</v>
      </c>
      <c r="E366" s="825" t="s">
        <v>2664</v>
      </c>
      <c r="F366" s="839" t="s">
        <v>2665</v>
      </c>
      <c r="G366" s="825" t="s">
        <v>2908</v>
      </c>
      <c r="H366" s="825" t="s">
        <v>2909</v>
      </c>
      <c r="I366" s="831">
        <v>5445</v>
      </c>
      <c r="J366" s="831">
        <v>2</v>
      </c>
      <c r="K366" s="832">
        <v>10890</v>
      </c>
    </row>
    <row r="367" spans="1:11" ht="14.45" customHeight="1" x14ac:dyDescent="0.2">
      <c r="A367" s="821" t="s">
        <v>587</v>
      </c>
      <c r="B367" s="822" t="s">
        <v>588</v>
      </c>
      <c r="C367" s="825" t="s">
        <v>613</v>
      </c>
      <c r="D367" s="839" t="s">
        <v>614</v>
      </c>
      <c r="E367" s="825" t="s">
        <v>2664</v>
      </c>
      <c r="F367" s="839" t="s">
        <v>2665</v>
      </c>
      <c r="G367" s="825" t="s">
        <v>3234</v>
      </c>
      <c r="H367" s="825" t="s">
        <v>3235</v>
      </c>
      <c r="I367" s="831">
        <v>5445</v>
      </c>
      <c r="J367" s="831">
        <v>1</v>
      </c>
      <c r="K367" s="832">
        <v>5445</v>
      </c>
    </row>
    <row r="368" spans="1:11" ht="14.45" customHeight="1" x14ac:dyDescent="0.2">
      <c r="A368" s="821" t="s">
        <v>587</v>
      </c>
      <c r="B368" s="822" t="s">
        <v>588</v>
      </c>
      <c r="C368" s="825" t="s">
        <v>613</v>
      </c>
      <c r="D368" s="839" t="s">
        <v>614</v>
      </c>
      <c r="E368" s="825" t="s">
        <v>2664</v>
      </c>
      <c r="F368" s="839" t="s">
        <v>2665</v>
      </c>
      <c r="G368" s="825" t="s">
        <v>2670</v>
      </c>
      <c r="H368" s="825" t="s">
        <v>2671</v>
      </c>
      <c r="I368" s="831">
        <v>182.71000671386719</v>
      </c>
      <c r="J368" s="831">
        <v>2</v>
      </c>
      <c r="K368" s="832">
        <v>365.42001342773438</v>
      </c>
    </row>
    <row r="369" spans="1:11" ht="14.45" customHeight="1" x14ac:dyDescent="0.2">
      <c r="A369" s="821" t="s">
        <v>587</v>
      </c>
      <c r="B369" s="822" t="s">
        <v>588</v>
      </c>
      <c r="C369" s="825" t="s">
        <v>613</v>
      </c>
      <c r="D369" s="839" t="s">
        <v>614</v>
      </c>
      <c r="E369" s="825" t="s">
        <v>2664</v>
      </c>
      <c r="F369" s="839" t="s">
        <v>2665</v>
      </c>
      <c r="G369" s="825" t="s">
        <v>2912</v>
      </c>
      <c r="H369" s="825" t="s">
        <v>2913</v>
      </c>
      <c r="I369" s="831">
        <v>3035.31005859375</v>
      </c>
      <c r="J369" s="831">
        <v>2</v>
      </c>
      <c r="K369" s="832">
        <v>6070.6201171875</v>
      </c>
    </row>
    <row r="370" spans="1:11" ht="14.45" customHeight="1" x14ac:dyDescent="0.2">
      <c r="A370" s="821" t="s">
        <v>587</v>
      </c>
      <c r="B370" s="822" t="s">
        <v>588</v>
      </c>
      <c r="C370" s="825" t="s">
        <v>613</v>
      </c>
      <c r="D370" s="839" t="s">
        <v>614</v>
      </c>
      <c r="E370" s="825" t="s">
        <v>2664</v>
      </c>
      <c r="F370" s="839" t="s">
        <v>2665</v>
      </c>
      <c r="G370" s="825" t="s">
        <v>2914</v>
      </c>
      <c r="H370" s="825" t="s">
        <v>2915</v>
      </c>
      <c r="I370" s="831">
        <v>3035.31005859375</v>
      </c>
      <c r="J370" s="831">
        <v>1</v>
      </c>
      <c r="K370" s="832">
        <v>3035.31005859375</v>
      </c>
    </row>
    <row r="371" spans="1:11" ht="14.45" customHeight="1" x14ac:dyDescent="0.2">
      <c r="A371" s="821" t="s">
        <v>587</v>
      </c>
      <c r="B371" s="822" t="s">
        <v>588</v>
      </c>
      <c r="C371" s="825" t="s">
        <v>613</v>
      </c>
      <c r="D371" s="839" t="s">
        <v>614</v>
      </c>
      <c r="E371" s="825" t="s">
        <v>2664</v>
      </c>
      <c r="F371" s="839" t="s">
        <v>2665</v>
      </c>
      <c r="G371" s="825" t="s">
        <v>2924</v>
      </c>
      <c r="H371" s="825" t="s">
        <v>2925</v>
      </c>
      <c r="I371" s="831">
        <v>3130.75</v>
      </c>
      <c r="J371" s="831">
        <v>1</v>
      </c>
      <c r="K371" s="832">
        <v>3130.75</v>
      </c>
    </row>
    <row r="372" spans="1:11" ht="14.45" customHeight="1" x14ac:dyDescent="0.2">
      <c r="A372" s="821" t="s">
        <v>587</v>
      </c>
      <c r="B372" s="822" t="s">
        <v>588</v>
      </c>
      <c r="C372" s="825" t="s">
        <v>613</v>
      </c>
      <c r="D372" s="839" t="s">
        <v>614</v>
      </c>
      <c r="E372" s="825" t="s">
        <v>2664</v>
      </c>
      <c r="F372" s="839" t="s">
        <v>2665</v>
      </c>
      <c r="G372" s="825" t="s">
        <v>2926</v>
      </c>
      <c r="H372" s="825" t="s">
        <v>2927</v>
      </c>
      <c r="I372" s="831">
        <v>213.35000610351563</v>
      </c>
      <c r="J372" s="831">
        <v>3</v>
      </c>
      <c r="K372" s="832">
        <v>640.03997802734375</v>
      </c>
    </row>
    <row r="373" spans="1:11" ht="14.45" customHeight="1" x14ac:dyDescent="0.2">
      <c r="A373" s="821" t="s">
        <v>587</v>
      </c>
      <c r="B373" s="822" t="s">
        <v>588</v>
      </c>
      <c r="C373" s="825" t="s">
        <v>613</v>
      </c>
      <c r="D373" s="839" t="s">
        <v>614</v>
      </c>
      <c r="E373" s="825" t="s">
        <v>2664</v>
      </c>
      <c r="F373" s="839" t="s">
        <v>2665</v>
      </c>
      <c r="G373" s="825" t="s">
        <v>2928</v>
      </c>
      <c r="H373" s="825" t="s">
        <v>2929</v>
      </c>
      <c r="I373" s="831">
        <v>2722.5</v>
      </c>
      <c r="J373" s="831">
        <v>6</v>
      </c>
      <c r="K373" s="832">
        <v>16335</v>
      </c>
    </row>
    <row r="374" spans="1:11" ht="14.45" customHeight="1" x14ac:dyDescent="0.2">
      <c r="A374" s="821" t="s">
        <v>587</v>
      </c>
      <c r="B374" s="822" t="s">
        <v>588</v>
      </c>
      <c r="C374" s="825" t="s">
        <v>613</v>
      </c>
      <c r="D374" s="839" t="s">
        <v>614</v>
      </c>
      <c r="E374" s="825" t="s">
        <v>2932</v>
      </c>
      <c r="F374" s="839" t="s">
        <v>2933</v>
      </c>
      <c r="G374" s="825" t="s">
        <v>3236</v>
      </c>
      <c r="H374" s="825" t="s">
        <v>3237</v>
      </c>
      <c r="I374" s="831">
        <v>38.720001220703125</v>
      </c>
      <c r="J374" s="831">
        <v>4</v>
      </c>
      <c r="K374" s="832">
        <v>154.8800048828125</v>
      </c>
    </row>
    <row r="375" spans="1:11" ht="14.45" customHeight="1" x14ac:dyDescent="0.2">
      <c r="A375" s="821" t="s">
        <v>587</v>
      </c>
      <c r="B375" s="822" t="s">
        <v>588</v>
      </c>
      <c r="C375" s="825" t="s">
        <v>613</v>
      </c>
      <c r="D375" s="839" t="s">
        <v>614</v>
      </c>
      <c r="E375" s="825" t="s">
        <v>2674</v>
      </c>
      <c r="F375" s="839" t="s">
        <v>2675</v>
      </c>
      <c r="G375" s="825" t="s">
        <v>3238</v>
      </c>
      <c r="H375" s="825" t="s">
        <v>3239</v>
      </c>
      <c r="I375" s="831">
        <v>41.169998168945313</v>
      </c>
      <c r="J375" s="831">
        <v>10</v>
      </c>
      <c r="K375" s="832">
        <v>411.70001220703125</v>
      </c>
    </row>
    <row r="376" spans="1:11" ht="14.45" customHeight="1" x14ac:dyDescent="0.2">
      <c r="A376" s="821" t="s">
        <v>587</v>
      </c>
      <c r="B376" s="822" t="s">
        <v>588</v>
      </c>
      <c r="C376" s="825" t="s">
        <v>613</v>
      </c>
      <c r="D376" s="839" t="s">
        <v>614</v>
      </c>
      <c r="E376" s="825" t="s">
        <v>2674</v>
      </c>
      <c r="F376" s="839" t="s">
        <v>2675</v>
      </c>
      <c r="G376" s="825" t="s">
        <v>3240</v>
      </c>
      <c r="H376" s="825" t="s">
        <v>3241</v>
      </c>
      <c r="I376" s="831">
        <v>65.199996948242188</v>
      </c>
      <c r="J376" s="831">
        <v>20</v>
      </c>
      <c r="K376" s="832">
        <v>1304</v>
      </c>
    </row>
    <row r="377" spans="1:11" ht="14.45" customHeight="1" x14ac:dyDescent="0.2">
      <c r="A377" s="821" t="s">
        <v>587</v>
      </c>
      <c r="B377" s="822" t="s">
        <v>588</v>
      </c>
      <c r="C377" s="825" t="s">
        <v>613</v>
      </c>
      <c r="D377" s="839" t="s">
        <v>614</v>
      </c>
      <c r="E377" s="825" t="s">
        <v>2674</v>
      </c>
      <c r="F377" s="839" t="s">
        <v>2675</v>
      </c>
      <c r="G377" s="825" t="s">
        <v>2952</v>
      </c>
      <c r="H377" s="825" t="s">
        <v>2953</v>
      </c>
      <c r="I377" s="831">
        <v>1.3500000238418579</v>
      </c>
      <c r="J377" s="831">
        <v>100</v>
      </c>
      <c r="K377" s="832">
        <v>135</v>
      </c>
    </row>
    <row r="378" spans="1:11" ht="14.45" customHeight="1" x14ac:dyDescent="0.2">
      <c r="A378" s="821" t="s">
        <v>587</v>
      </c>
      <c r="B378" s="822" t="s">
        <v>588</v>
      </c>
      <c r="C378" s="825" t="s">
        <v>613</v>
      </c>
      <c r="D378" s="839" t="s">
        <v>614</v>
      </c>
      <c r="E378" s="825" t="s">
        <v>2674</v>
      </c>
      <c r="F378" s="839" t="s">
        <v>2675</v>
      </c>
      <c r="G378" s="825" t="s">
        <v>3242</v>
      </c>
      <c r="H378" s="825" t="s">
        <v>3243</v>
      </c>
      <c r="I378" s="831">
        <v>517.5</v>
      </c>
      <c r="J378" s="831">
        <v>20</v>
      </c>
      <c r="K378" s="832">
        <v>10350</v>
      </c>
    </row>
    <row r="379" spans="1:11" ht="14.45" customHeight="1" x14ac:dyDescent="0.2">
      <c r="A379" s="821" t="s">
        <v>587</v>
      </c>
      <c r="B379" s="822" t="s">
        <v>588</v>
      </c>
      <c r="C379" s="825" t="s">
        <v>613</v>
      </c>
      <c r="D379" s="839" t="s">
        <v>614</v>
      </c>
      <c r="E379" s="825" t="s">
        <v>2674</v>
      </c>
      <c r="F379" s="839" t="s">
        <v>2675</v>
      </c>
      <c r="G379" s="825" t="s">
        <v>3244</v>
      </c>
      <c r="H379" s="825" t="s">
        <v>3245</v>
      </c>
      <c r="I379" s="831">
        <v>4370</v>
      </c>
      <c r="J379" s="831">
        <v>5</v>
      </c>
      <c r="K379" s="832">
        <v>21850</v>
      </c>
    </row>
    <row r="380" spans="1:11" ht="14.45" customHeight="1" x14ac:dyDescent="0.2">
      <c r="A380" s="821" t="s">
        <v>587</v>
      </c>
      <c r="B380" s="822" t="s">
        <v>588</v>
      </c>
      <c r="C380" s="825" t="s">
        <v>613</v>
      </c>
      <c r="D380" s="839" t="s">
        <v>614</v>
      </c>
      <c r="E380" s="825" t="s">
        <v>2674</v>
      </c>
      <c r="F380" s="839" t="s">
        <v>2675</v>
      </c>
      <c r="G380" s="825" t="s">
        <v>2686</v>
      </c>
      <c r="H380" s="825" t="s">
        <v>2687</v>
      </c>
      <c r="I380" s="831">
        <v>22.149999618530273</v>
      </c>
      <c r="J380" s="831">
        <v>10</v>
      </c>
      <c r="K380" s="832">
        <v>221.5</v>
      </c>
    </row>
    <row r="381" spans="1:11" ht="14.45" customHeight="1" x14ac:dyDescent="0.2">
      <c r="A381" s="821" t="s">
        <v>587</v>
      </c>
      <c r="B381" s="822" t="s">
        <v>588</v>
      </c>
      <c r="C381" s="825" t="s">
        <v>613</v>
      </c>
      <c r="D381" s="839" t="s">
        <v>614</v>
      </c>
      <c r="E381" s="825" t="s">
        <v>2674</v>
      </c>
      <c r="F381" s="839" t="s">
        <v>2675</v>
      </c>
      <c r="G381" s="825" t="s">
        <v>2966</v>
      </c>
      <c r="H381" s="825" t="s">
        <v>2967</v>
      </c>
      <c r="I381" s="831">
        <v>5.2699999809265137</v>
      </c>
      <c r="J381" s="831">
        <v>10</v>
      </c>
      <c r="K381" s="832">
        <v>52.700000762939453</v>
      </c>
    </row>
    <row r="382" spans="1:11" ht="14.45" customHeight="1" x14ac:dyDescent="0.2">
      <c r="A382" s="821" t="s">
        <v>587</v>
      </c>
      <c r="B382" s="822" t="s">
        <v>588</v>
      </c>
      <c r="C382" s="825" t="s">
        <v>613</v>
      </c>
      <c r="D382" s="839" t="s">
        <v>614</v>
      </c>
      <c r="E382" s="825" t="s">
        <v>2674</v>
      </c>
      <c r="F382" s="839" t="s">
        <v>2675</v>
      </c>
      <c r="G382" s="825" t="s">
        <v>3246</v>
      </c>
      <c r="H382" s="825" t="s">
        <v>3247</v>
      </c>
      <c r="I382" s="831">
        <v>408.25</v>
      </c>
      <c r="J382" s="831">
        <v>3</v>
      </c>
      <c r="K382" s="832">
        <v>1224.75</v>
      </c>
    </row>
    <row r="383" spans="1:11" ht="14.45" customHeight="1" x14ac:dyDescent="0.2">
      <c r="A383" s="821" t="s">
        <v>587</v>
      </c>
      <c r="B383" s="822" t="s">
        <v>588</v>
      </c>
      <c r="C383" s="825" t="s">
        <v>613</v>
      </c>
      <c r="D383" s="839" t="s">
        <v>614</v>
      </c>
      <c r="E383" s="825" t="s">
        <v>2674</v>
      </c>
      <c r="F383" s="839" t="s">
        <v>2675</v>
      </c>
      <c r="G383" s="825" t="s">
        <v>2698</v>
      </c>
      <c r="H383" s="825" t="s">
        <v>2699</v>
      </c>
      <c r="I383" s="831">
        <v>22.940000534057617</v>
      </c>
      <c r="J383" s="831">
        <v>100</v>
      </c>
      <c r="K383" s="832">
        <v>2294</v>
      </c>
    </row>
    <row r="384" spans="1:11" ht="14.45" customHeight="1" x14ac:dyDescent="0.2">
      <c r="A384" s="821" t="s">
        <v>587</v>
      </c>
      <c r="B384" s="822" t="s">
        <v>588</v>
      </c>
      <c r="C384" s="825" t="s">
        <v>613</v>
      </c>
      <c r="D384" s="839" t="s">
        <v>614</v>
      </c>
      <c r="E384" s="825" t="s">
        <v>2674</v>
      </c>
      <c r="F384" s="839" t="s">
        <v>2675</v>
      </c>
      <c r="G384" s="825" t="s">
        <v>2702</v>
      </c>
      <c r="H384" s="825" t="s">
        <v>2703</v>
      </c>
      <c r="I384" s="831">
        <v>1.3799999952316284</v>
      </c>
      <c r="J384" s="831">
        <v>450</v>
      </c>
      <c r="K384" s="832">
        <v>621</v>
      </c>
    </row>
    <row r="385" spans="1:11" ht="14.45" customHeight="1" x14ac:dyDescent="0.2">
      <c r="A385" s="821" t="s">
        <v>587</v>
      </c>
      <c r="B385" s="822" t="s">
        <v>588</v>
      </c>
      <c r="C385" s="825" t="s">
        <v>613</v>
      </c>
      <c r="D385" s="839" t="s">
        <v>614</v>
      </c>
      <c r="E385" s="825" t="s">
        <v>2674</v>
      </c>
      <c r="F385" s="839" t="s">
        <v>2675</v>
      </c>
      <c r="G385" s="825" t="s">
        <v>2706</v>
      </c>
      <c r="H385" s="825" t="s">
        <v>2707</v>
      </c>
      <c r="I385" s="831">
        <v>2.0649999380111694</v>
      </c>
      <c r="J385" s="831">
        <v>200</v>
      </c>
      <c r="K385" s="832">
        <v>413</v>
      </c>
    </row>
    <row r="386" spans="1:11" ht="14.45" customHeight="1" x14ac:dyDescent="0.2">
      <c r="A386" s="821" t="s">
        <v>587</v>
      </c>
      <c r="B386" s="822" t="s">
        <v>588</v>
      </c>
      <c r="C386" s="825" t="s">
        <v>613</v>
      </c>
      <c r="D386" s="839" t="s">
        <v>614</v>
      </c>
      <c r="E386" s="825" t="s">
        <v>2674</v>
      </c>
      <c r="F386" s="839" t="s">
        <v>2675</v>
      </c>
      <c r="G386" s="825" t="s">
        <v>2714</v>
      </c>
      <c r="H386" s="825" t="s">
        <v>2715</v>
      </c>
      <c r="I386" s="831">
        <v>0.37999999523162842</v>
      </c>
      <c r="J386" s="831">
        <v>10</v>
      </c>
      <c r="K386" s="832">
        <v>3.7999999523162842</v>
      </c>
    </row>
    <row r="387" spans="1:11" ht="14.45" customHeight="1" x14ac:dyDescent="0.2">
      <c r="A387" s="821" t="s">
        <v>587</v>
      </c>
      <c r="B387" s="822" t="s">
        <v>588</v>
      </c>
      <c r="C387" s="825" t="s">
        <v>613</v>
      </c>
      <c r="D387" s="839" t="s">
        <v>614</v>
      </c>
      <c r="E387" s="825" t="s">
        <v>2674</v>
      </c>
      <c r="F387" s="839" t="s">
        <v>2675</v>
      </c>
      <c r="G387" s="825" t="s">
        <v>2996</v>
      </c>
      <c r="H387" s="825" t="s">
        <v>2997</v>
      </c>
      <c r="I387" s="831">
        <v>8.0100002288818359</v>
      </c>
      <c r="J387" s="831">
        <v>24</v>
      </c>
      <c r="K387" s="832">
        <v>192.24000549316406</v>
      </c>
    </row>
    <row r="388" spans="1:11" ht="14.45" customHeight="1" x14ac:dyDescent="0.2">
      <c r="A388" s="821" t="s">
        <v>587</v>
      </c>
      <c r="B388" s="822" t="s">
        <v>588</v>
      </c>
      <c r="C388" s="825" t="s">
        <v>613</v>
      </c>
      <c r="D388" s="839" t="s">
        <v>614</v>
      </c>
      <c r="E388" s="825" t="s">
        <v>2674</v>
      </c>
      <c r="F388" s="839" t="s">
        <v>2675</v>
      </c>
      <c r="G388" s="825" t="s">
        <v>3248</v>
      </c>
      <c r="H388" s="825" t="s">
        <v>3249</v>
      </c>
      <c r="I388" s="831">
        <v>2.1099998950958252</v>
      </c>
      <c r="J388" s="831">
        <v>20</v>
      </c>
      <c r="K388" s="832">
        <v>42.119998931884766</v>
      </c>
    </row>
    <row r="389" spans="1:11" ht="14.45" customHeight="1" x14ac:dyDescent="0.2">
      <c r="A389" s="821" t="s">
        <v>587</v>
      </c>
      <c r="B389" s="822" t="s">
        <v>588</v>
      </c>
      <c r="C389" s="825" t="s">
        <v>613</v>
      </c>
      <c r="D389" s="839" t="s">
        <v>614</v>
      </c>
      <c r="E389" s="825" t="s">
        <v>2674</v>
      </c>
      <c r="F389" s="839" t="s">
        <v>2675</v>
      </c>
      <c r="G389" s="825" t="s">
        <v>3250</v>
      </c>
      <c r="H389" s="825" t="s">
        <v>3251</v>
      </c>
      <c r="I389" s="831">
        <v>10.840000152587891</v>
      </c>
      <c r="J389" s="831">
        <v>40</v>
      </c>
      <c r="K389" s="832">
        <v>433.60000610351563</v>
      </c>
    </row>
    <row r="390" spans="1:11" ht="14.45" customHeight="1" x14ac:dyDescent="0.2">
      <c r="A390" s="821" t="s">
        <v>587</v>
      </c>
      <c r="B390" s="822" t="s">
        <v>588</v>
      </c>
      <c r="C390" s="825" t="s">
        <v>613</v>
      </c>
      <c r="D390" s="839" t="s">
        <v>614</v>
      </c>
      <c r="E390" s="825" t="s">
        <v>2674</v>
      </c>
      <c r="F390" s="839" t="s">
        <v>2675</v>
      </c>
      <c r="G390" s="825" t="s">
        <v>3252</v>
      </c>
      <c r="H390" s="825" t="s">
        <v>3253</v>
      </c>
      <c r="I390" s="831">
        <v>11.189999580383301</v>
      </c>
      <c r="J390" s="831">
        <v>9000</v>
      </c>
      <c r="K390" s="832">
        <v>100742.77099609375</v>
      </c>
    </row>
    <row r="391" spans="1:11" ht="14.45" customHeight="1" x14ac:dyDescent="0.2">
      <c r="A391" s="821" t="s">
        <v>587</v>
      </c>
      <c r="B391" s="822" t="s">
        <v>588</v>
      </c>
      <c r="C391" s="825" t="s">
        <v>613</v>
      </c>
      <c r="D391" s="839" t="s">
        <v>614</v>
      </c>
      <c r="E391" s="825" t="s">
        <v>2674</v>
      </c>
      <c r="F391" s="839" t="s">
        <v>2675</v>
      </c>
      <c r="G391" s="825" t="s">
        <v>3254</v>
      </c>
      <c r="H391" s="825" t="s">
        <v>3255</v>
      </c>
      <c r="I391" s="831">
        <v>10.050000190734863</v>
      </c>
      <c r="J391" s="831">
        <v>500</v>
      </c>
      <c r="K391" s="832">
        <v>5026</v>
      </c>
    </row>
    <row r="392" spans="1:11" ht="14.45" customHeight="1" x14ac:dyDescent="0.2">
      <c r="A392" s="821" t="s">
        <v>587</v>
      </c>
      <c r="B392" s="822" t="s">
        <v>588</v>
      </c>
      <c r="C392" s="825" t="s">
        <v>613</v>
      </c>
      <c r="D392" s="839" t="s">
        <v>614</v>
      </c>
      <c r="E392" s="825" t="s">
        <v>2674</v>
      </c>
      <c r="F392" s="839" t="s">
        <v>2675</v>
      </c>
      <c r="G392" s="825" t="s">
        <v>3000</v>
      </c>
      <c r="H392" s="825" t="s">
        <v>3001</v>
      </c>
      <c r="I392" s="831">
        <v>408.6400146484375</v>
      </c>
      <c r="J392" s="831">
        <v>30</v>
      </c>
      <c r="K392" s="832">
        <v>12259.23974609375</v>
      </c>
    </row>
    <row r="393" spans="1:11" ht="14.45" customHeight="1" x14ac:dyDescent="0.2">
      <c r="A393" s="821" t="s">
        <v>587</v>
      </c>
      <c r="B393" s="822" t="s">
        <v>588</v>
      </c>
      <c r="C393" s="825" t="s">
        <v>613</v>
      </c>
      <c r="D393" s="839" t="s">
        <v>614</v>
      </c>
      <c r="E393" s="825" t="s">
        <v>2674</v>
      </c>
      <c r="F393" s="839" t="s">
        <v>2675</v>
      </c>
      <c r="G393" s="825" t="s">
        <v>2728</v>
      </c>
      <c r="H393" s="825" t="s">
        <v>2729</v>
      </c>
      <c r="I393" s="831">
        <v>0.50999999046325684</v>
      </c>
      <c r="J393" s="831">
        <v>1500</v>
      </c>
      <c r="K393" s="832">
        <v>765</v>
      </c>
    </row>
    <row r="394" spans="1:11" ht="14.45" customHeight="1" x14ac:dyDescent="0.2">
      <c r="A394" s="821" t="s">
        <v>587</v>
      </c>
      <c r="B394" s="822" t="s">
        <v>588</v>
      </c>
      <c r="C394" s="825" t="s">
        <v>613</v>
      </c>
      <c r="D394" s="839" t="s">
        <v>614</v>
      </c>
      <c r="E394" s="825" t="s">
        <v>2674</v>
      </c>
      <c r="F394" s="839" t="s">
        <v>2675</v>
      </c>
      <c r="G394" s="825" t="s">
        <v>3256</v>
      </c>
      <c r="H394" s="825" t="s">
        <v>3257</v>
      </c>
      <c r="I394" s="831">
        <v>2.3900001049041748</v>
      </c>
      <c r="J394" s="831">
        <v>520</v>
      </c>
      <c r="K394" s="832">
        <v>1242.800048828125</v>
      </c>
    </row>
    <row r="395" spans="1:11" ht="14.45" customHeight="1" x14ac:dyDescent="0.2">
      <c r="A395" s="821" t="s">
        <v>587</v>
      </c>
      <c r="B395" s="822" t="s">
        <v>588</v>
      </c>
      <c r="C395" s="825" t="s">
        <v>613</v>
      </c>
      <c r="D395" s="839" t="s">
        <v>614</v>
      </c>
      <c r="E395" s="825" t="s">
        <v>2736</v>
      </c>
      <c r="F395" s="839" t="s">
        <v>2737</v>
      </c>
      <c r="G395" s="825" t="s">
        <v>3258</v>
      </c>
      <c r="H395" s="825" t="s">
        <v>3259</v>
      </c>
      <c r="I395" s="831">
        <v>10.270000457763672</v>
      </c>
      <c r="J395" s="831">
        <v>100</v>
      </c>
      <c r="K395" s="832">
        <v>1027.2900390625</v>
      </c>
    </row>
    <row r="396" spans="1:11" ht="14.45" customHeight="1" x14ac:dyDescent="0.2">
      <c r="A396" s="821" t="s">
        <v>587</v>
      </c>
      <c r="B396" s="822" t="s">
        <v>588</v>
      </c>
      <c r="C396" s="825" t="s">
        <v>613</v>
      </c>
      <c r="D396" s="839" t="s">
        <v>614</v>
      </c>
      <c r="E396" s="825" t="s">
        <v>2736</v>
      </c>
      <c r="F396" s="839" t="s">
        <v>2737</v>
      </c>
      <c r="G396" s="825" t="s">
        <v>3260</v>
      </c>
      <c r="H396" s="825" t="s">
        <v>3261</v>
      </c>
      <c r="I396" s="831">
        <v>10.270000457763672</v>
      </c>
      <c r="J396" s="831">
        <v>100</v>
      </c>
      <c r="K396" s="832">
        <v>1027.2900390625</v>
      </c>
    </row>
    <row r="397" spans="1:11" ht="14.45" customHeight="1" x14ac:dyDescent="0.2">
      <c r="A397" s="821" t="s">
        <v>587</v>
      </c>
      <c r="B397" s="822" t="s">
        <v>588</v>
      </c>
      <c r="C397" s="825" t="s">
        <v>613</v>
      </c>
      <c r="D397" s="839" t="s">
        <v>614</v>
      </c>
      <c r="E397" s="825" t="s">
        <v>2736</v>
      </c>
      <c r="F397" s="839" t="s">
        <v>2737</v>
      </c>
      <c r="G397" s="825" t="s">
        <v>3262</v>
      </c>
      <c r="H397" s="825" t="s">
        <v>3263</v>
      </c>
      <c r="I397" s="831">
        <v>1.2100000381469727</v>
      </c>
      <c r="J397" s="831">
        <v>1</v>
      </c>
      <c r="K397" s="832">
        <v>1.2100000381469727</v>
      </c>
    </row>
    <row r="398" spans="1:11" ht="14.45" customHeight="1" x14ac:dyDescent="0.2">
      <c r="A398" s="821" t="s">
        <v>587</v>
      </c>
      <c r="B398" s="822" t="s">
        <v>588</v>
      </c>
      <c r="C398" s="825" t="s">
        <v>613</v>
      </c>
      <c r="D398" s="839" t="s">
        <v>614</v>
      </c>
      <c r="E398" s="825" t="s">
        <v>2736</v>
      </c>
      <c r="F398" s="839" t="s">
        <v>2737</v>
      </c>
      <c r="G398" s="825" t="s">
        <v>3264</v>
      </c>
      <c r="H398" s="825" t="s">
        <v>3265</v>
      </c>
      <c r="I398" s="831">
        <v>1.2100000381469727</v>
      </c>
      <c r="J398" s="831">
        <v>3</v>
      </c>
      <c r="K398" s="832">
        <v>3.630000114440918</v>
      </c>
    </row>
    <row r="399" spans="1:11" ht="14.45" customHeight="1" x14ac:dyDescent="0.2">
      <c r="A399" s="821" t="s">
        <v>587</v>
      </c>
      <c r="B399" s="822" t="s">
        <v>588</v>
      </c>
      <c r="C399" s="825" t="s">
        <v>613</v>
      </c>
      <c r="D399" s="839" t="s">
        <v>614</v>
      </c>
      <c r="E399" s="825" t="s">
        <v>2736</v>
      </c>
      <c r="F399" s="839" t="s">
        <v>2737</v>
      </c>
      <c r="G399" s="825" t="s">
        <v>2742</v>
      </c>
      <c r="H399" s="825" t="s">
        <v>2743</v>
      </c>
      <c r="I399" s="831">
        <v>2.9100000858306885</v>
      </c>
      <c r="J399" s="831">
        <v>100</v>
      </c>
      <c r="K399" s="832">
        <v>291</v>
      </c>
    </row>
    <row r="400" spans="1:11" ht="14.45" customHeight="1" x14ac:dyDescent="0.2">
      <c r="A400" s="821" t="s">
        <v>587</v>
      </c>
      <c r="B400" s="822" t="s">
        <v>588</v>
      </c>
      <c r="C400" s="825" t="s">
        <v>613</v>
      </c>
      <c r="D400" s="839" t="s">
        <v>614</v>
      </c>
      <c r="E400" s="825" t="s">
        <v>2736</v>
      </c>
      <c r="F400" s="839" t="s">
        <v>2737</v>
      </c>
      <c r="G400" s="825" t="s">
        <v>3266</v>
      </c>
      <c r="H400" s="825" t="s">
        <v>3267</v>
      </c>
      <c r="I400" s="831">
        <v>2.9000000953674316</v>
      </c>
      <c r="J400" s="831">
        <v>200</v>
      </c>
      <c r="K400" s="832">
        <v>580</v>
      </c>
    </row>
    <row r="401" spans="1:11" ht="14.45" customHeight="1" x14ac:dyDescent="0.2">
      <c r="A401" s="821" t="s">
        <v>587</v>
      </c>
      <c r="B401" s="822" t="s">
        <v>588</v>
      </c>
      <c r="C401" s="825" t="s">
        <v>613</v>
      </c>
      <c r="D401" s="839" t="s">
        <v>614</v>
      </c>
      <c r="E401" s="825" t="s">
        <v>2736</v>
      </c>
      <c r="F401" s="839" t="s">
        <v>2737</v>
      </c>
      <c r="G401" s="825" t="s">
        <v>3268</v>
      </c>
      <c r="H401" s="825" t="s">
        <v>3269</v>
      </c>
      <c r="I401" s="831">
        <v>2.9000000953674316</v>
      </c>
      <c r="J401" s="831">
        <v>100</v>
      </c>
      <c r="K401" s="832">
        <v>290</v>
      </c>
    </row>
    <row r="402" spans="1:11" ht="14.45" customHeight="1" x14ac:dyDescent="0.2">
      <c r="A402" s="821" t="s">
        <v>587</v>
      </c>
      <c r="B402" s="822" t="s">
        <v>588</v>
      </c>
      <c r="C402" s="825" t="s">
        <v>613</v>
      </c>
      <c r="D402" s="839" t="s">
        <v>614</v>
      </c>
      <c r="E402" s="825" t="s">
        <v>2736</v>
      </c>
      <c r="F402" s="839" t="s">
        <v>2737</v>
      </c>
      <c r="G402" s="825" t="s">
        <v>3270</v>
      </c>
      <c r="H402" s="825" t="s">
        <v>3271</v>
      </c>
      <c r="I402" s="831">
        <v>39054</v>
      </c>
      <c r="J402" s="831">
        <v>2</v>
      </c>
      <c r="K402" s="832">
        <v>78108</v>
      </c>
    </row>
    <row r="403" spans="1:11" ht="14.45" customHeight="1" x14ac:dyDescent="0.2">
      <c r="A403" s="821" t="s">
        <v>587</v>
      </c>
      <c r="B403" s="822" t="s">
        <v>588</v>
      </c>
      <c r="C403" s="825" t="s">
        <v>613</v>
      </c>
      <c r="D403" s="839" t="s">
        <v>614</v>
      </c>
      <c r="E403" s="825" t="s">
        <v>2736</v>
      </c>
      <c r="F403" s="839" t="s">
        <v>2737</v>
      </c>
      <c r="G403" s="825" t="s">
        <v>3272</v>
      </c>
      <c r="H403" s="825" t="s">
        <v>3273</v>
      </c>
      <c r="I403" s="831">
        <v>37950</v>
      </c>
      <c r="J403" s="831">
        <v>1</v>
      </c>
      <c r="K403" s="832">
        <v>37950</v>
      </c>
    </row>
    <row r="404" spans="1:11" ht="14.45" customHeight="1" x14ac:dyDescent="0.2">
      <c r="A404" s="821" t="s">
        <v>587</v>
      </c>
      <c r="B404" s="822" t="s">
        <v>588</v>
      </c>
      <c r="C404" s="825" t="s">
        <v>613</v>
      </c>
      <c r="D404" s="839" t="s">
        <v>614</v>
      </c>
      <c r="E404" s="825" t="s">
        <v>2736</v>
      </c>
      <c r="F404" s="839" t="s">
        <v>2737</v>
      </c>
      <c r="G404" s="825" t="s">
        <v>3274</v>
      </c>
      <c r="H404" s="825" t="s">
        <v>3275</v>
      </c>
      <c r="I404" s="831">
        <v>1221</v>
      </c>
      <c r="J404" s="831">
        <v>40</v>
      </c>
      <c r="K404" s="832">
        <v>48840.009765625</v>
      </c>
    </row>
    <row r="405" spans="1:11" ht="14.45" customHeight="1" x14ac:dyDescent="0.2">
      <c r="A405" s="821" t="s">
        <v>587</v>
      </c>
      <c r="B405" s="822" t="s">
        <v>588</v>
      </c>
      <c r="C405" s="825" t="s">
        <v>613</v>
      </c>
      <c r="D405" s="839" t="s">
        <v>614</v>
      </c>
      <c r="E405" s="825" t="s">
        <v>2736</v>
      </c>
      <c r="F405" s="839" t="s">
        <v>2737</v>
      </c>
      <c r="G405" s="825" t="s">
        <v>3018</v>
      </c>
      <c r="H405" s="825" t="s">
        <v>3019</v>
      </c>
      <c r="I405" s="831">
        <v>150.63999938964844</v>
      </c>
      <c r="J405" s="831">
        <v>2</v>
      </c>
      <c r="K405" s="832">
        <v>301.26998901367188</v>
      </c>
    </row>
    <row r="406" spans="1:11" ht="14.45" customHeight="1" x14ac:dyDescent="0.2">
      <c r="A406" s="821" t="s">
        <v>587</v>
      </c>
      <c r="B406" s="822" t="s">
        <v>588</v>
      </c>
      <c r="C406" s="825" t="s">
        <v>613</v>
      </c>
      <c r="D406" s="839" t="s">
        <v>614</v>
      </c>
      <c r="E406" s="825" t="s">
        <v>2736</v>
      </c>
      <c r="F406" s="839" t="s">
        <v>2737</v>
      </c>
      <c r="G406" s="825" t="s">
        <v>3276</v>
      </c>
      <c r="H406" s="825" t="s">
        <v>3277</v>
      </c>
      <c r="I406" s="831">
        <v>8.4700002670288086</v>
      </c>
      <c r="J406" s="831">
        <v>200</v>
      </c>
      <c r="K406" s="832">
        <v>1694</v>
      </c>
    </row>
    <row r="407" spans="1:11" ht="14.45" customHeight="1" x14ac:dyDescent="0.2">
      <c r="A407" s="821" t="s">
        <v>587</v>
      </c>
      <c r="B407" s="822" t="s">
        <v>588</v>
      </c>
      <c r="C407" s="825" t="s">
        <v>613</v>
      </c>
      <c r="D407" s="839" t="s">
        <v>614</v>
      </c>
      <c r="E407" s="825" t="s">
        <v>2736</v>
      </c>
      <c r="F407" s="839" t="s">
        <v>2737</v>
      </c>
      <c r="G407" s="825" t="s">
        <v>3278</v>
      </c>
      <c r="H407" s="825" t="s">
        <v>3279</v>
      </c>
      <c r="I407" s="831">
        <v>138.8800048828125</v>
      </c>
      <c r="J407" s="831">
        <v>10</v>
      </c>
      <c r="K407" s="832">
        <v>1388.8399658203125</v>
      </c>
    </row>
    <row r="408" spans="1:11" ht="14.45" customHeight="1" x14ac:dyDescent="0.2">
      <c r="A408" s="821" t="s">
        <v>587</v>
      </c>
      <c r="B408" s="822" t="s">
        <v>588</v>
      </c>
      <c r="C408" s="825" t="s">
        <v>613</v>
      </c>
      <c r="D408" s="839" t="s">
        <v>614</v>
      </c>
      <c r="E408" s="825" t="s">
        <v>2736</v>
      </c>
      <c r="F408" s="839" t="s">
        <v>2737</v>
      </c>
      <c r="G408" s="825" t="s">
        <v>3280</v>
      </c>
      <c r="H408" s="825" t="s">
        <v>3281</v>
      </c>
      <c r="I408" s="831">
        <v>878.46002197265625</v>
      </c>
      <c r="J408" s="831">
        <v>20</v>
      </c>
      <c r="K408" s="832">
        <v>17569.19921875</v>
      </c>
    </row>
    <row r="409" spans="1:11" ht="14.45" customHeight="1" x14ac:dyDescent="0.2">
      <c r="A409" s="821" t="s">
        <v>587</v>
      </c>
      <c r="B409" s="822" t="s">
        <v>588</v>
      </c>
      <c r="C409" s="825" t="s">
        <v>613</v>
      </c>
      <c r="D409" s="839" t="s">
        <v>614</v>
      </c>
      <c r="E409" s="825" t="s">
        <v>2736</v>
      </c>
      <c r="F409" s="839" t="s">
        <v>2737</v>
      </c>
      <c r="G409" s="825" t="s">
        <v>3022</v>
      </c>
      <c r="H409" s="825" t="s">
        <v>3023</v>
      </c>
      <c r="I409" s="831">
        <v>2.7866666316986084</v>
      </c>
      <c r="J409" s="831">
        <v>900</v>
      </c>
      <c r="K409" s="832">
        <v>2508</v>
      </c>
    </row>
    <row r="410" spans="1:11" ht="14.45" customHeight="1" x14ac:dyDescent="0.2">
      <c r="A410" s="821" t="s">
        <v>587</v>
      </c>
      <c r="B410" s="822" t="s">
        <v>588</v>
      </c>
      <c r="C410" s="825" t="s">
        <v>613</v>
      </c>
      <c r="D410" s="839" t="s">
        <v>614</v>
      </c>
      <c r="E410" s="825" t="s">
        <v>2736</v>
      </c>
      <c r="F410" s="839" t="s">
        <v>2737</v>
      </c>
      <c r="G410" s="825" t="s">
        <v>3282</v>
      </c>
      <c r="H410" s="825" t="s">
        <v>3283</v>
      </c>
      <c r="I410" s="831">
        <v>161.86499786376953</v>
      </c>
      <c r="J410" s="831">
        <v>24</v>
      </c>
      <c r="K410" s="832">
        <v>3884.699951171875</v>
      </c>
    </row>
    <row r="411" spans="1:11" ht="14.45" customHeight="1" x14ac:dyDescent="0.2">
      <c r="A411" s="821" t="s">
        <v>587</v>
      </c>
      <c r="B411" s="822" t="s">
        <v>588</v>
      </c>
      <c r="C411" s="825" t="s">
        <v>613</v>
      </c>
      <c r="D411" s="839" t="s">
        <v>614</v>
      </c>
      <c r="E411" s="825" t="s">
        <v>2736</v>
      </c>
      <c r="F411" s="839" t="s">
        <v>2737</v>
      </c>
      <c r="G411" s="825" t="s">
        <v>3284</v>
      </c>
      <c r="H411" s="825" t="s">
        <v>3285</v>
      </c>
      <c r="I411" s="831">
        <v>18.680000305175781</v>
      </c>
      <c r="J411" s="831">
        <v>100</v>
      </c>
      <c r="K411" s="832">
        <v>1868.239990234375</v>
      </c>
    </row>
    <row r="412" spans="1:11" ht="14.45" customHeight="1" x14ac:dyDescent="0.2">
      <c r="A412" s="821" t="s">
        <v>587</v>
      </c>
      <c r="B412" s="822" t="s">
        <v>588</v>
      </c>
      <c r="C412" s="825" t="s">
        <v>613</v>
      </c>
      <c r="D412" s="839" t="s">
        <v>614</v>
      </c>
      <c r="E412" s="825" t="s">
        <v>2736</v>
      </c>
      <c r="F412" s="839" t="s">
        <v>2737</v>
      </c>
      <c r="G412" s="825" t="s">
        <v>3286</v>
      </c>
      <c r="H412" s="825" t="s">
        <v>3287</v>
      </c>
      <c r="I412" s="831">
        <v>62.556667327880859</v>
      </c>
      <c r="J412" s="831">
        <v>150</v>
      </c>
      <c r="K412" s="832">
        <v>9383.10009765625</v>
      </c>
    </row>
    <row r="413" spans="1:11" ht="14.45" customHeight="1" x14ac:dyDescent="0.2">
      <c r="A413" s="821" t="s">
        <v>587</v>
      </c>
      <c r="B413" s="822" t="s">
        <v>588</v>
      </c>
      <c r="C413" s="825" t="s">
        <v>613</v>
      </c>
      <c r="D413" s="839" t="s">
        <v>614</v>
      </c>
      <c r="E413" s="825" t="s">
        <v>2736</v>
      </c>
      <c r="F413" s="839" t="s">
        <v>2737</v>
      </c>
      <c r="G413" s="825" t="s">
        <v>3288</v>
      </c>
      <c r="H413" s="825" t="s">
        <v>3289</v>
      </c>
      <c r="I413" s="831">
        <v>11.489999771118164</v>
      </c>
      <c r="J413" s="831">
        <v>30</v>
      </c>
      <c r="K413" s="832">
        <v>344.70001220703125</v>
      </c>
    </row>
    <row r="414" spans="1:11" ht="14.45" customHeight="1" x14ac:dyDescent="0.2">
      <c r="A414" s="821" t="s">
        <v>587</v>
      </c>
      <c r="B414" s="822" t="s">
        <v>588</v>
      </c>
      <c r="C414" s="825" t="s">
        <v>613</v>
      </c>
      <c r="D414" s="839" t="s">
        <v>614</v>
      </c>
      <c r="E414" s="825" t="s">
        <v>2736</v>
      </c>
      <c r="F414" s="839" t="s">
        <v>2737</v>
      </c>
      <c r="G414" s="825" t="s">
        <v>3024</v>
      </c>
      <c r="H414" s="825" t="s">
        <v>3025</v>
      </c>
      <c r="I414" s="831">
        <v>21.219999313354492</v>
      </c>
      <c r="J414" s="831">
        <v>100</v>
      </c>
      <c r="K414" s="832">
        <v>2122</v>
      </c>
    </row>
    <row r="415" spans="1:11" ht="14.45" customHeight="1" x14ac:dyDescent="0.2">
      <c r="A415" s="821" t="s">
        <v>587</v>
      </c>
      <c r="B415" s="822" t="s">
        <v>588</v>
      </c>
      <c r="C415" s="825" t="s">
        <v>613</v>
      </c>
      <c r="D415" s="839" t="s">
        <v>614</v>
      </c>
      <c r="E415" s="825" t="s">
        <v>2736</v>
      </c>
      <c r="F415" s="839" t="s">
        <v>2737</v>
      </c>
      <c r="G415" s="825" t="s">
        <v>2752</v>
      </c>
      <c r="H415" s="825" t="s">
        <v>2753</v>
      </c>
      <c r="I415" s="831">
        <v>11.140000343322754</v>
      </c>
      <c r="J415" s="831">
        <v>200</v>
      </c>
      <c r="K415" s="832">
        <v>2228</v>
      </c>
    </row>
    <row r="416" spans="1:11" ht="14.45" customHeight="1" x14ac:dyDescent="0.2">
      <c r="A416" s="821" t="s">
        <v>587</v>
      </c>
      <c r="B416" s="822" t="s">
        <v>588</v>
      </c>
      <c r="C416" s="825" t="s">
        <v>613</v>
      </c>
      <c r="D416" s="839" t="s">
        <v>614</v>
      </c>
      <c r="E416" s="825" t="s">
        <v>2736</v>
      </c>
      <c r="F416" s="839" t="s">
        <v>2737</v>
      </c>
      <c r="G416" s="825" t="s">
        <v>3290</v>
      </c>
      <c r="H416" s="825" t="s">
        <v>3291</v>
      </c>
      <c r="I416" s="831">
        <v>78.650001525878906</v>
      </c>
      <c r="J416" s="831">
        <v>4</v>
      </c>
      <c r="K416" s="832">
        <v>314.60000610351563</v>
      </c>
    </row>
    <row r="417" spans="1:11" ht="14.45" customHeight="1" x14ac:dyDescent="0.2">
      <c r="A417" s="821" t="s">
        <v>587</v>
      </c>
      <c r="B417" s="822" t="s">
        <v>588</v>
      </c>
      <c r="C417" s="825" t="s">
        <v>613</v>
      </c>
      <c r="D417" s="839" t="s">
        <v>614</v>
      </c>
      <c r="E417" s="825" t="s">
        <v>2736</v>
      </c>
      <c r="F417" s="839" t="s">
        <v>2737</v>
      </c>
      <c r="G417" s="825" t="s">
        <v>3292</v>
      </c>
      <c r="H417" s="825" t="s">
        <v>3293</v>
      </c>
      <c r="I417" s="831">
        <v>90.75</v>
      </c>
      <c r="J417" s="831">
        <v>2</v>
      </c>
      <c r="K417" s="832">
        <v>181.5</v>
      </c>
    </row>
    <row r="418" spans="1:11" ht="14.45" customHeight="1" x14ac:dyDescent="0.2">
      <c r="A418" s="821" t="s">
        <v>587</v>
      </c>
      <c r="B418" s="822" t="s">
        <v>588</v>
      </c>
      <c r="C418" s="825" t="s">
        <v>613</v>
      </c>
      <c r="D418" s="839" t="s">
        <v>614</v>
      </c>
      <c r="E418" s="825" t="s">
        <v>2736</v>
      </c>
      <c r="F418" s="839" t="s">
        <v>2737</v>
      </c>
      <c r="G418" s="825" t="s">
        <v>3294</v>
      </c>
      <c r="H418" s="825" t="s">
        <v>3295</v>
      </c>
      <c r="I418" s="831">
        <v>27.950000762939453</v>
      </c>
      <c r="J418" s="831">
        <v>160</v>
      </c>
      <c r="K418" s="832">
        <v>4472.16015625</v>
      </c>
    </row>
    <row r="419" spans="1:11" ht="14.45" customHeight="1" x14ac:dyDescent="0.2">
      <c r="A419" s="821" t="s">
        <v>587</v>
      </c>
      <c r="B419" s="822" t="s">
        <v>588</v>
      </c>
      <c r="C419" s="825" t="s">
        <v>613</v>
      </c>
      <c r="D419" s="839" t="s">
        <v>614</v>
      </c>
      <c r="E419" s="825" t="s">
        <v>2736</v>
      </c>
      <c r="F419" s="839" t="s">
        <v>2737</v>
      </c>
      <c r="G419" s="825" t="s">
        <v>2756</v>
      </c>
      <c r="H419" s="825" t="s">
        <v>2757</v>
      </c>
      <c r="I419" s="831">
        <v>27.950000762939453</v>
      </c>
      <c r="J419" s="831">
        <v>150</v>
      </c>
      <c r="K419" s="832">
        <v>4192.60009765625</v>
      </c>
    </row>
    <row r="420" spans="1:11" ht="14.45" customHeight="1" x14ac:dyDescent="0.2">
      <c r="A420" s="821" t="s">
        <v>587</v>
      </c>
      <c r="B420" s="822" t="s">
        <v>588</v>
      </c>
      <c r="C420" s="825" t="s">
        <v>613</v>
      </c>
      <c r="D420" s="839" t="s">
        <v>614</v>
      </c>
      <c r="E420" s="825" t="s">
        <v>2736</v>
      </c>
      <c r="F420" s="839" t="s">
        <v>2737</v>
      </c>
      <c r="G420" s="825" t="s">
        <v>3296</v>
      </c>
      <c r="H420" s="825" t="s">
        <v>3297</v>
      </c>
      <c r="I420" s="831">
        <v>27.950000762939453</v>
      </c>
      <c r="J420" s="831">
        <v>320</v>
      </c>
      <c r="K420" s="832">
        <v>8944.2001953125</v>
      </c>
    </row>
    <row r="421" spans="1:11" ht="14.45" customHeight="1" x14ac:dyDescent="0.2">
      <c r="A421" s="821" t="s">
        <v>587</v>
      </c>
      <c r="B421" s="822" t="s">
        <v>588</v>
      </c>
      <c r="C421" s="825" t="s">
        <v>613</v>
      </c>
      <c r="D421" s="839" t="s">
        <v>614</v>
      </c>
      <c r="E421" s="825" t="s">
        <v>2736</v>
      </c>
      <c r="F421" s="839" t="s">
        <v>2737</v>
      </c>
      <c r="G421" s="825" t="s">
        <v>3036</v>
      </c>
      <c r="H421" s="825" t="s">
        <v>3037</v>
      </c>
      <c r="I421" s="831">
        <v>32.900001525878906</v>
      </c>
      <c r="J421" s="831">
        <v>90</v>
      </c>
      <c r="K421" s="832">
        <v>2961</v>
      </c>
    </row>
    <row r="422" spans="1:11" ht="14.45" customHeight="1" x14ac:dyDescent="0.2">
      <c r="A422" s="821" t="s">
        <v>587</v>
      </c>
      <c r="B422" s="822" t="s">
        <v>588</v>
      </c>
      <c r="C422" s="825" t="s">
        <v>613</v>
      </c>
      <c r="D422" s="839" t="s">
        <v>614</v>
      </c>
      <c r="E422" s="825" t="s">
        <v>2736</v>
      </c>
      <c r="F422" s="839" t="s">
        <v>2737</v>
      </c>
      <c r="G422" s="825" t="s">
        <v>3298</v>
      </c>
      <c r="H422" s="825" t="s">
        <v>3299</v>
      </c>
      <c r="I422" s="831">
        <v>56.869998931884766</v>
      </c>
      <c r="J422" s="831">
        <v>140</v>
      </c>
      <c r="K422" s="832">
        <v>7961.800048828125</v>
      </c>
    </row>
    <row r="423" spans="1:11" ht="14.45" customHeight="1" x14ac:dyDescent="0.2">
      <c r="A423" s="821" t="s">
        <v>587</v>
      </c>
      <c r="B423" s="822" t="s">
        <v>588</v>
      </c>
      <c r="C423" s="825" t="s">
        <v>613</v>
      </c>
      <c r="D423" s="839" t="s">
        <v>614</v>
      </c>
      <c r="E423" s="825" t="s">
        <v>2736</v>
      </c>
      <c r="F423" s="839" t="s">
        <v>2737</v>
      </c>
      <c r="G423" s="825" t="s">
        <v>2882</v>
      </c>
      <c r="H423" s="825" t="s">
        <v>2883</v>
      </c>
      <c r="I423" s="831">
        <v>11380.997209821429</v>
      </c>
      <c r="J423" s="831">
        <v>11</v>
      </c>
      <c r="K423" s="832">
        <v>125190.94921875</v>
      </c>
    </row>
    <row r="424" spans="1:11" ht="14.45" customHeight="1" x14ac:dyDescent="0.2">
      <c r="A424" s="821" t="s">
        <v>587</v>
      </c>
      <c r="B424" s="822" t="s">
        <v>588</v>
      </c>
      <c r="C424" s="825" t="s">
        <v>613</v>
      </c>
      <c r="D424" s="839" t="s">
        <v>614</v>
      </c>
      <c r="E424" s="825" t="s">
        <v>2736</v>
      </c>
      <c r="F424" s="839" t="s">
        <v>2737</v>
      </c>
      <c r="G424" s="825" t="s">
        <v>2884</v>
      </c>
      <c r="H424" s="825" t="s">
        <v>2885</v>
      </c>
      <c r="I424" s="831">
        <v>11380.991861979166</v>
      </c>
      <c r="J424" s="831">
        <v>9</v>
      </c>
      <c r="K424" s="832">
        <v>102428.931640625</v>
      </c>
    </row>
    <row r="425" spans="1:11" ht="14.45" customHeight="1" x14ac:dyDescent="0.2">
      <c r="A425" s="821" t="s">
        <v>587</v>
      </c>
      <c r="B425" s="822" t="s">
        <v>588</v>
      </c>
      <c r="C425" s="825" t="s">
        <v>613</v>
      </c>
      <c r="D425" s="839" t="s">
        <v>614</v>
      </c>
      <c r="E425" s="825" t="s">
        <v>2736</v>
      </c>
      <c r="F425" s="839" t="s">
        <v>2737</v>
      </c>
      <c r="G425" s="825" t="s">
        <v>3300</v>
      </c>
      <c r="H425" s="825" t="s">
        <v>3301</v>
      </c>
      <c r="I425" s="831">
        <v>13850.990234375</v>
      </c>
      <c r="J425" s="831">
        <v>2</v>
      </c>
      <c r="K425" s="832">
        <v>27701.98046875</v>
      </c>
    </row>
    <row r="426" spans="1:11" ht="14.45" customHeight="1" x14ac:dyDescent="0.2">
      <c r="A426" s="821" t="s">
        <v>587</v>
      </c>
      <c r="B426" s="822" t="s">
        <v>588</v>
      </c>
      <c r="C426" s="825" t="s">
        <v>613</v>
      </c>
      <c r="D426" s="839" t="s">
        <v>614</v>
      </c>
      <c r="E426" s="825" t="s">
        <v>2736</v>
      </c>
      <c r="F426" s="839" t="s">
        <v>2737</v>
      </c>
      <c r="G426" s="825" t="s">
        <v>2886</v>
      </c>
      <c r="H426" s="825" t="s">
        <v>2887</v>
      </c>
      <c r="I426" s="831">
        <v>13850.9912109375</v>
      </c>
      <c r="J426" s="831">
        <v>13</v>
      </c>
      <c r="K426" s="832">
        <v>180062.880859375</v>
      </c>
    </row>
    <row r="427" spans="1:11" ht="14.45" customHeight="1" x14ac:dyDescent="0.2">
      <c r="A427" s="821" t="s">
        <v>587</v>
      </c>
      <c r="B427" s="822" t="s">
        <v>588</v>
      </c>
      <c r="C427" s="825" t="s">
        <v>613</v>
      </c>
      <c r="D427" s="839" t="s">
        <v>614</v>
      </c>
      <c r="E427" s="825" t="s">
        <v>2736</v>
      </c>
      <c r="F427" s="839" t="s">
        <v>2737</v>
      </c>
      <c r="G427" s="825" t="s">
        <v>2888</v>
      </c>
      <c r="H427" s="825" t="s">
        <v>2889</v>
      </c>
      <c r="I427" s="831">
        <v>13850.990234375</v>
      </c>
      <c r="J427" s="831">
        <v>2</v>
      </c>
      <c r="K427" s="832">
        <v>27701.98046875</v>
      </c>
    </row>
    <row r="428" spans="1:11" ht="14.45" customHeight="1" x14ac:dyDescent="0.2">
      <c r="A428" s="821" t="s">
        <v>587</v>
      </c>
      <c r="B428" s="822" t="s">
        <v>588</v>
      </c>
      <c r="C428" s="825" t="s">
        <v>613</v>
      </c>
      <c r="D428" s="839" t="s">
        <v>614</v>
      </c>
      <c r="E428" s="825" t="s">
        <v>2736</v>
      </c>
      <c r="F428" s="839" t="s">
        <v>2737</v>
      </c>
      <c r="G428" s="825" t="s">
        <v>3302</v>
      </c>
      <c r="H428" s="825" t="s">
        <v>3303</v>
      </c>
      <c r="I428" s="831">
        <v>3539.25</v>
      </c>
      <c r="J428" s="831">
        <v>2</v>
      </c>
      <c r="K428" s="832">
        <v>7078.5</v>
      </c>
    </row>
    <row r="429" spans="1:11" ht="14.45" customHeight="1" x14ac:dyDescent="0.2">
      <c r="A429" s="821" t="s">
        <v>587</v>
      </c>
      <c r="B429" s="822" t="s">
        <v>588</v>
      </c>
      <c r="C429" s="825" t="s">
        <v>613</v>
      </c>
      <c r="D429" s="839" t="s">
        <v>614</v>
      </c>
      <c r="E429" s="825" t="s">
        <v>2736</v>
      </c>
      <c r="F429" s="839" t="s">
        <v>2737</v>
      </c>
      <c r="G429" s="825" t="s">
        <v>3304</v>
      </c>
      <c r="H429" s="825" t="s">
        <v>3305</v>
      </c>
      <c r="I429" s="831">
        <v>3539.25</v>
      </c>
      <c r="J429" s="831">
        <v>5</v>
      </c>
      <c r="K429" s="832">
        <v>17696.25</v>
      </c>
    </row>
    <row r="430" spans="1:11" ht="14.45" customHeight="1" x14ac:dyDescent="0.2">
      <c r="A430" s="821" t="s">
        <v>587</v>
      </c>
      <c r="B430" s="822" t="s">
        <v>588</v>
      </c>
      <c r="C430" s="825" t="s">
        <v>613</v>
      </c>
      <c r="D430" s="839" t="s">
        <v>614</v>
      </c>
      <c r="E430" s="825" t="s">
        <v>2736</v>
      </c>
      <c r="F430" s="839" t="s">
        <v>2737</v>
      </c>
      <c r="G430" s="825" t="s">
        <v>3306</v>
      </c>
      <c r="H430" s="825" t="s">
        <v>3307</v>
      </c>
      <c r="I430" s="831">
        <v>3539.25</v>
      </c>
      <c r="J430" s="831">
        <v>1</v>
      </c>
      <c r="K430" s="832">
        <v>3539.25</v>
      </c>
    </row>
    <row r="431" spans="1:11" ht="14.45" customHeight="1" x14ac:dyDescent="0.2">
      <c r="A431" s="821" t="s">
        <v>587</v>
      </c>
      <c r="B431" s="822" t="s">
        <v>588</v>
      </c>
      <c r="C431" s="825" t="s">
        <v>613</v>
      </c>
      <c r="D431" s="839" t="s">
        <v>614</v>
      </c>
      <c r="E431" s="825" t="s">
        <v>2736</v>
      </c>
      <c r="F431" s="839" t="s">
        <v>2737</v>
      </c>
      <c r="G431" s="825" t="s">
        <v>3308</v>
      </c>
      <c r="H431" s="825" t="s">
        <v>3309</v>
      </c>
      <c r="I431" s="831">
        <v>45.979999542236328</v>
      </c>
      <c r="J431" s="831">
        <v>20</v>
      </c>
      <c r="K431" s="832">
        <v>919.5999755859375</v>
      </c>
    </row>
    <row r="432" spans="1:11" ht="14.45" customHeight="1" x14ac:dyDescent="0.2">
      <c r="A432" s="821" t="s">
        <v>587</v>
      </c>
      <c r="B432" s="822" t="s">
        <v>588</v>
      </c>
      <c r="C432" s="825" t="s">
        <v>613</v>
      </c>
      <c r="D432" s="839" t="s">
        <v>614</v>
      </c>
      <c r="E432" s="825" t="s">
        <v>2736</v>
      </c>
      <c r="F432" s="839" t="s">
        <v>2737</v>
      </c>
      <c r="G432" s="825" t="s">
        <v>3310</v>
      </c>
      <c r="H432" s="825" t="s">
        <v>3311</v>
      </c>
      <c r="I432" s="831">
        <v>45.979999542236328</v>
      </c>
      <c r="J432" s="831">
        <v>80</v>
      </c>
      <c r="K432" s="832">
        <v>3678.39990234375</v>
      </c>
    </row>
    <row r="433" spans="1:11" ht="14.45" customHeight="1" x14ac:dyDescent="0.2">
      <c r="A433" s="821" t="s">
        <v>587</v>
      </c>
      <c r="B433" s="822" t="s">
        <v>588</v>
      </c>
      <c r="C433" s="825" t="s">
        <v>613</v>
      </c>
      <c r="D433" s="839" t="s">
        <v>614</v>
      </c>
      <c r="E433" s="825" t="s">
        <v>2736</v>
      </c>
      <c r="F433" s="839" t="s">
        <v>2737</v>
      </c>
      <c r="G433" s="825" t="s">
        <v>3312</v>
      </c>
      <c r="H433" s="825" t="s">
        <v>3313</v>
      </c>
      <c r="I433" s="831">
        <v>3162.93994140625</v>
      </c>
      <c r="J433" s="831">
        <v>1</v>
      </c>
      <c r="K433" s="832">
        <v>3162.93994140625</v>
      </c>
    </row>
    <row r="434" spans="1:11" ht="14.45" customHeight="1" x14ac:dyDescent="0.2">
      <c r="A434" s="821" t="s">
        <v>587</v>
      </c>
      <c r="B434" s="822" t="s">
        <v>588</v>
      </c>
      <c r="C434" s="825" t="s">
        <v>613</v>
      </c>
      <c r="D434" s="839" t="s">
        <v>614</v>
      </c>
      <c r="E434" s="825" t="s">
        <v>2736</v>
      </c>
      <c r="F434" s="839" t="s">
        <v>2737</v>
      </c>
      <c r="G434" s="825" t="s">
        <v>3314</v>
      </c>
      <c r="H434" s="825" t="s">
        <v>3315</v>
      </c>
      <c r="I434" s="831">
        <v>3162.93994140625</v>
      </c>
      <c r="J434" s="831">
        <v>2</v>
      </c>
      <c r="K434" s="832">
        <v>6325.8798828125</v>
      </c>
    </row>
    <row r="435" spans="1:11" ht="14.45" customHeight="1" x14ac:dyDescent="0.2">
      <c r="A435" s="821" t="s">
        <v>587</v>
      </c>
      <c r="B435" s="822" t="s">
        <v>588</v>
      </c>
      <c r="C435" s="825" t="s">
        <v>613</v>
      </c>
      <c r="D435" s="839" t="s">
        <v>614</v>
      </c>
      <c r="E435" s="825" t="s">
        <v>2736</v>
      </c>
      <c r="F435" s="839" t="s">
        <v>2737</v>
      </c>
      <c r="G435" s="825" t="s">
        <v>3316</v>
      </c>
      <c r="H435" s="825" t="s">
        <v>3317</v>
      </c>
      <c r="I435" s="831">
        <v>3162.93994140625</v>
      </c>
      <c r="J435" s="831">
        <v>3</v>
      </c>
      <c r="K435" s="832">
        <v>9488.8203125</v>
      </c>
    </row>
    <row r="436" spans="1:11" ht="14.45" customHeight="1" x14ac:dyDescent="0.2">
      <c r="A436" s="821" t="s">
        <v>587</v>
      </c>
      <c r="B436" s="822" t="s">
        <v>588</v>
      </c>
      <c r="C436" s="825" t="s">
        <v>613</v>
      </c>
      <c r="D436" s="839" t="s">
        <v>614</v>
      </c>
      <c r="E436" s="825" t="s">
        <v>2736</v>
      </c>
      <c r="F436" s="839" t="s">
        <v>2737</v>
      </c>
      <c r="G436" s="825" t="s">
        <v>3318</v>
      </c>
      <c r="H436" s="825" t="s">
        <v>3319</v>
      </c>
      <c r="I436" s="831">
        <v>1076.9000244140625</v>
      </c>
      <c r="J436" s="831">
        <v>10</v>
      </c>
      <c r="K436" s="832">
        <v>10769</v>
      </c>
    </row>
    <row r="437" spans="1:11" ht="14.45" customHeight="1" x14ac:dyDescent="0.2">
      <c r="A437" s="821" t="s">
        <v>587</v>
      </c>
      <c r="B437" s="822" t="s">
        <v>588</v>
      </c>
      <c r="C437" s="825" t="s">
        <v>613</v>
      </c>
      <c r="D437" s="839" t="s">
        <v>614</v>
      </c>
      <c r="E437" s="825" t="s">
        <v>2736</v>
      </c>
      <c r="F437" s="839" t="s">
        <v>2737</v>
      </c>
      <c r="G437" s="825" t="s">
        <v>3320</v>
      </c>
      <c r="H437" s="825" t="s">
        <v>3321</v>
      </c>
      <c r="I437" s="831">
        <v>1076.9000244140625</v>
      </c>
      <c r="J437" s="831">
        <v>70</v>
      </c>
      <c r="K437" s="832">
        <v>75383</v>
      </c>
    </row>
    <row r="438" spans="1:11" ht="14.45" customHeight="1" x14ac:dyDescent="0.2">
      <c r="A438" s="821" t="s">
        <v>587</v>
      </c>
      <c r="B438" s="822" t="s">
        <v>588</v>
      </c>
      <c r="C438" s="825" t="s">
        <v>613</v>
      </c>
      <c r="D438" s="839" t="s">
        <v>614</v>
      </c>
      <c r="E438" s="825" t="s">
        <v>2736</v>
      </c>
      <c r="F438" s="839" t="s">
        <v>2737</v>
      </c>
      <c r="G438" s="825" t="s">
        <v>3322</v>
      </c>
      <c r="H438" s="825" t="s">
        <v>3323</v>
      </c>
      <c r="I438" s="831">
        <v>1006.9600219726563</v>
      </c>
      <c r="J438" s="831">
        <v>10</v>
      </c>
      <c r="K438" s="832">
        <v>10069.6298828125</v>
      </c>
    </row>
    <row r="439" spans="1:11" ht="14.45" customHeight="1" x14ac:dyDescent="0.2">
      <c r="A439" s="821" t="s">
        <v>587</v>
      </c>
      <c r="B439" s="822" t="s">
        <v>588</v>
      </c>
      <c r="C439" s="825" t="s">
        <v>613</v>
      </c>
      <c r="D439" s="839" t="s">
        <v>614</v>
      </c>
      <c r="E439" s="825" t="s">
        <v>2736</v>
      </c>
      <c r="F439" s="839" t="s">
        <v>2737</v>
      </c>
      <c r="G439" s="825" t="s">
        <v>3324</v>
      </c>
      <c r="H439" s="825" t="s">
        <v>3325</v>
      </c>
      <c r="I439" s="831">
        <v>1006.9600219726563</v>
      </c>
      <c r="J439" s="831">
        <v>10</v>
      </c>
      <c r="K439" s="832">
        <v>10069.6201171875</v>
      </c>
    </row>
    <row r="440" spans="1:11" ht="14.45" customHeight="1" x14ac:dyDescent="0.2">
      <c r="A440" s="821" t="s">
        <v>587</v>
      </c>
      <c r="B440" s="822" t="s">
        <v>588</v>
      </c>
      <c r="C440" s="825" t="s">
        <v>613</v>
      </c>
      <c r="D440" s="839" t="s">
        <v>614</v>
      </c>
      <c r="E440" s="825" t="s">
        <v>2736</v>
      </c>
      <c r="F440" s="839" t="s">
        <v>2737</v>
      </c>
      <c r="G440" s="825" t="s">
        <v>3326</v>
      </c>
      <c r="H440" s="825" t="s">
        <v>3327</v>
      </c>
      <c r="I440" s="831">
        <v>1006.9600219726563</v>
      </c>
      <c r="J440" s="831">
        <v>10</v>
      </c>
      <c r="K440" s="832">
        <v>10069.6201171875</v>
      </c>
    </row>
    <row r="441" spans="1:11" ht="14.45" customHeight="1" x14ac:dyDescent="0.2">
      <c r="A441" s="821" t="s">
        <v>587</v>
      </c>
      <c r="B441" s="822" t="s">
        <v>588</v>
      </c>
      <c r="C441" s="825" t="s">
        <v>613</v>
      </c>
      <c r="D441" s="839" t="s">
        <v>614</v>
      </c>
      <c r="E441" s="825" t="s">
        <v>2736</v>
      </c>
      <c r="F441" s="839" t="s">
        <v>2737</v>
      </c>
      <c r="G441" s="825" t="s">
        <v>3328</v>
      </c>
      <c r="H441" s="825" t="s">
        <v>3329</v>
      </c>
      <c r="I441" s="831">
        <v>295.239990234375</v>
      </c>
      <c r="J441" s="831">
        <v>100</v>
      </c>
      <c r="K441" s="832">
        <v>29523.9990234375</v>
      </c>
    </row>
    <row r="442" spans="1:11" ht="14.45" customHeight="1" x14ac:dyDescent="0.2">
      <c r="A442" s="821" t="s">
        <v>587</v>
      </c>
      <c r="B442" s="822" t="s">
        <v>588</v>
      </c>
      <c r="C442" s="825" t="s">
        <v>613</v>
      </c>
      <c r="D442" s="839" t="s">
        <v>614</v>
      </c>
      <c r="E442" s="825" t="s">
        <v>2736</v>
      </c>
      <c r="F442" s="839" t="s">
        <v>2737</v>
      </c>
      <c r="G442" s="825" t="s">
        <v>3330</v>
      </c>
      <c r="H442" s="825" t="s">
        <v>3331</v>
      </c>
      <c r="I442" s="831">
        <v>511.23001098632813</v>
      </c>
      <c r="J442" s="831">
        <v>20</v>
      </c>
      <c r="K442" s="832">
        <v>10224.5</v>
      </c>
    </row>
    <row r="443" spans="1:11" ht="14.45" customHeight="1" x14ac:dyDescent="0.2">
      <c r="A443" s="821" t="s">
        <v>587</v>
      </c>
      <c r="B443" s="822" t="s">
        <v>588</v>
      </c>
      <c r="C443" s="825" t="s">
        <v>613</v>
      </c>
      <c r="D443" s="839" t="s">
        <v>614</v>
      </c>
      <c r="E443" s="825" t="s">
        <v>2736</v>
      </c>
      <c r="F443" s="839" t="s">
        <v>2737</v>
      </c>
      <c r="G443" s="825" t="s">
        <v>3332</v>
      </c>
      <c r="H443" s="825" t="s">
        <v>3333</v>
      </c>
      <c r="I443" s="831">
        <v>2577.300048828125</v>
      </c>
      <c r="J443" s="831">
        <v>10</v>
      </c>
      <c r="K443" s="832">
        <v>25773</v>
      </c>
    </row>
    <row r="444" spans="1:11" ht="14.45" customHeight="1" x14ac:dyDescent="0.2">
      <c r="A444" s="821" t="s">
        <v>587</v>
      </c>
      <c r="B444" s="822" t="s">
        <v>588</v>
      </c>
      <c r="C444" s="825" t="s">
        <v>613</v>
      </c>
      <c r="D444" s="839" t="s">
        <v>614</v>
      </c>
      <c r="E444" s="825" t="s">
        <v>2736</v>
      </c>
      <c r="F444" s="839" t="s">
        <v>2737</v>
      </c>
      <c r="G444" s="825" t="s">
        <v>3334</v>
      </c>
      <c r="H444" s="825" t="s">
        <v>3335</v>
      </c>
      <c r="I444" s="831">
        <v>1542.75</v>
      </c>
      <c r="J444" s="831">
        <v>70</v>
      </c>
      <c r="K444" s="832">
        <v>107992.5</v>
      </c>
    </row>
    <row r="445" spans="1:11" ht="14.45" customHeight="1" x14ac:dyDescent="0.2">
      <c r="A445" s="821" t="s">
        <v>587</v>
      </c>
      <c r="B445" s="822" t="s">
        <v>588</v>
      </c>
      <c r="C445" s="825" t="s">
        <v>613</v>
      </c>
      <c r="D445" s="839" t="s">
        <v>614</v>
      </c>
      <c r="E445" s="825" t="s">
        <v>2736</v>
      </c>
      <c r="F445" s="839" t="s">
        <v>2737</v>
      </c>
      <c r="G445" s="825" t="s">
        <v>3336</v>
      </c>
      <c r="H445" s="825" t="s">
        <v>3337</v>
      </c>
      <c r="I445" s="831">
        <v>1542.75</v>
      </c>
      <c r="J445" s="831">
        <v>10</v>
      </c>
      <c r="K445" s="832">
        <v>15427.5</v>
      </c>
    </row>
    <row r="446" spans="1:11" ht="14.45" customHeight="1" x14ac:dyDescent="0.2">
      <c r="A446" s="821" t="s">
        <v>587</v>
      </c>
      <c r="B446" s="822" t="s">
        <v>588</v>
      </c>
      <c r="C446" s="825" t="s">
        <v>613</v>
      </c>
      <c r="D446" s="839" t="s">
        <v>614</v>
      </c>
      <c r="E446" s="825" t="s">
        <v>2736</v>
      </c>
      <c r="F446" s="839" t="s">
        <v>2737</v>
      </c>
      <c r="G446" s="825" t="s">
        <v>3338</v>
      </c>
      <c r="H446" s="825" t="s">
        <v>3339</v>
      </c>
      <c r="I446" s="831">
        <v>6849</v>
      </c>
      <c r="J446" s="831">
        <v>1</v>
      </c>
      <c r="K446" s="832">
        <v>6849</v>
      </c>
    </row>
    <row r="447" spans="1:11" ht="14.45" customHeight="1" x14ac:dyDescent="0.2">
      <c r="A447" s="821" t="s">
        <v>587</v>
      </c>
      <c r="B447" s="822" t="s">
        <v>588</v>
      </c>
      <c r="C447" s="825" t="s">
        <v>613</v>
      </c>
      <c r="D447" s="839" t="s">
        <v>614</v>
      </c>
      <c r="E447" s="825" t="s">
        <v>2736</v>
      </c>
      <c r="F447" s="839" t="s">
        <v>2737</v>
      </c>
      <c r="G447" s="825" t="s">
        <v>3340</v>
      </c>
      <c r="H447" s="825" t="s">
        <v>3341</v>
      </c>
      <c r="I447" s="831">
        <v>6849</v>
      </c>
      <c r="J447" s="831">
        <v>1</v>
      </c>
      <c r="K447" s="832">
        <v>6849</v>
      </c>
    </row>
    <row r="448" spans="1:11" ht="14.45" customHeight="1" x14ac:dyDescent="0.2">
      <c r="A448" s="821" t="s">
        <v>587</v>
      </c>
      <c r="B448" s="822" t="s">
        <v>588</v>
      </c>
      <c r="C448" s="825" t="s">
        <v>613</v>
      </c>
      <c r="D448" s="839" t="s">
        <v>614</v>
      </c>
      <c r="E448" s="825" t="s">
        <v>2736</v>
      </c>
      <c r="F448" s="839" t="s">
        <v>2737</v>
      </c>
      <c r="G448" s="825" t="s">
        <v>3342</v>
      </c>
      <c r="H448" s="825" t="s">
        <v>3343</v>
      </c>
      <c r="I448" s="831">
        <v>6849</v>
      </c>
      <c r="J448" s="831">
        <v>1</v>
      </c>
      <c r="K448" s="832">
        <v>6849</v>
      </c>
    </row>
    <row r="449" spans="1:11" ht="14.45" customHeight="1" x14ac:dyDescent="0.2">
      <c r="A449" s="821" t="s">
        <v>587</v>
      </c>
      <c r="B449" s="822" t="s">
        <v>588</v>
      </c>
      <c r="C449" s="825" t="s">
        <v>613</v>
      </c>
      <c r="D449" s="839" t="s">
        <v>614</v>
      </c>
      <c r="E449" s="825" t="s">
        <v>2736</v>
      </c>
      <c r="F449" s="839" t="s">
        <v>2737</v>
      </c>
      <c r="G449" s="825" t="s">
        <v>3344</v>
      </c>
      <c r="H449" s="825" t="s">
        <v>3345</v>
      </c>
      <c r="I449" s="831">
        <v>834.9000244140625</v>
      </c>
      <c r="J449" s="831">
        <v>10</v>
      </c>
      <c r="K449" s="832">
        <v>8349</v>
      </c>
    </row>
    <row r="450" spans="1:11" ht="14.45" customHeight="1" x14ac:dyDescent="0.2">
      <c r="A450" s="821" t="s">
        <v>587</v>
      </c>
      <c r="B450" s="822" t="s">
        <v>588</v>
      </c>
      <c r="C450" s="825" t="s">
        <v>613</v>
      </c>
      <c r="D450" s="839" t="s">
        <v>614</v>
      </c>
      <c r="E450" s="825" t="s">
        <v>2736</v>
      </c>
      <c r="F450" s="839" t="s">
        <v>2737</v>
      </c>
      <c r="G450" s="825" t="s">
        <v>3346</v>
      </c>
      <c r="H450" s="825" t="s">
        <v>3347</v>
      </c>
      <c r="I450" s="831">
        <v>834.9000244140625</v>
      </c>
      <c r="J450" s="831">
        <v>10</v>
      </c>
      <c r="K450" s="832">
        <v>8349</v>
      </c>
    </row>
    <row r="451" spans="1:11" ht="14.45" customHeight="1" x14ac:dyDescent="0.2">
      <c r="A451" s="821" t="s">
        <v>587</v>
      </c>
      <c r="B451" s="822" t="s">
        <v>588</v>
      </c>
      <c r="C451" s="825" t="s">
        <v>613</v>
      </c>
      <c r="D451" s="839" t="s">
        <v>614</v>
      </c>
      <c r="E451" s="825" t="s">
        <v>2736</v>
      </c>
      <c r="F451" s="839" t="s">
        <v>2737</v>
      </c>
      <c r="G451" s="825" t="s">
        <v>3348</v>
      </c>
      <c r="H451" s="825" t="s">
        <v>3349</v>
      </c>
      <c r="I451" s="831">
        <v>834.9000244140625</v>
      </c>
      <c r="J451" s="831">
        <v>10</v>
      </c>
      <c r="K451" s="832">
        <v>8349</v>
      </c>
    </row>
    <row r="452" spans="1:11" ht="14.45" customHeight="1" x14ac:dyDescent="0.2">
      <c r="A452" s="821" t="s">
        <v>587</v>
      </c>
      <c r="B452" s="822" t="s">
        <v>588</v>
      </c>
      <c r="C452" s="825" t="s">
        <v>613</v>
      </c>
      <c r="D452" s="839" t="s">
        <v>614</v>
      </c>
      <c r="E452" s="825" t="s">
        <v>2736</v>
      </c>
      <c r="F452" s="839" t="s">
        <v>2737</v>
      </c>
      <c r="G452" s="825" t="s">
        <v>3350</v>
      </c>
      <c r="H452" s="825" t="s">
        <v>3351</v>
      </c>
      <c r="I452" s="831">
        <v>834.9000244140625</v>
      </c>
      <c r="J452" s="831">
        <v>10</v>
      </c>
      <c r="K452" s="832">
        <v>8349</v>
      </c>
    </row>
    <row r="453" spans="1:11" ht="14.45" customHeight="1" x14ac:dyDescent="0.2">
      <c r="A453" s="821" t="s">
        <v>587</v>
      </c>
      <c r="B453" s="822" t="s">
        <v>588</v>
      </c>
      <c r="C453" s="825" t="s">
        <v>613</v>
      </c>
      <c r="D453" s="839" t="s">
        <v>614</v>
      </c>
      <c r="E453" s="825" t="s">
        <v>2736</v>
      </c>
      <c r="F453" s="839" t="s">
        <v>2737</v>
      </c>
      <c r="G453" s="825" t="s">
        <v>3352</v>
      </c>
      <c r="H453" s="825" t="s">
        <v>3353</v>
      </c>
      <c r="I453" s="831">
        <v>834.9000244140625</v>
      </c>
      <c r="J453" s="831">
        <v>10</v>
      </c>
      <c r="K453" s="832">
        <v>8349</v>
      </c>
    </row>
    <row r="454" spans="1:11" ht="14.45" customHeight="1" x14ac:dyDescent="0.2">
      <c r="A454" s="821" t="s">
        <v>587</v>
      </c>
      <c r="B454" s="822" t="s">
        <v>588</v>
      </c>
      <c r="C454" s="825" t="s">
        <v>613</v>
      </c>
      <c r="D454" s="839" t="s">
        <v>614</v>
      </c>
      <c r="E454" s="825" t="s">
        <v>2736</v>
      </c>
      <c r="F454" s="839" t="s">
        <v>2737</v>
      </c>
      <c r="G454" s="825" t="s">
        <v>3354</v>
      </c>
      <c r="H454" s="825" t="s">
        <v>3355</v>
      </c>
      <c r="I454" s="831">
        <v>17.979999542236328</v>
      </c>
      <c r="J454" s="831">
        <v>100</v>
      </c>
      <c r="K454" s="832">
        <v>1798.0900268554688</v>
      </c>
    </row>
    <row r="455" spans="1:11" ht="14.45" customHeight="1" x14ac:dyDescent="0.2">
      <c r="A455" s="821" t="s">
        <v>587</v>
      </c>
      <c r="B455" s="822" t="s">
        <v>588</v>
      </c>
      <c r="C455" s="825" t="s">
        <v>613</v>
      </c>
      <c r="D455" s="839" t="s">
        <v>614</v>
      </c>
      <c r="E455" s="825" t="s">
        <v>2736</v>
      </c>
      <c r="F455" s="839" t="s">
        <v>2737</v>
      </c>
      <c r="G455" s="825" t="s">
        <v>3356</v>
      </c>
      <c r="H455" s="825" t="s">
        <v>3357</v>
      </c>
      <c r="I455" s="831">
        <v>17.979999542236328</v>
      </c>
      <c r="J455" s="831">
        <v>50</v>
      </c>
      <c r="K455" s="832">
        <v>899</v>
      </c>
    </row>
    <row r="456" spans="1:11" ht="14.45" customHeight="1" x14ac:dyDescent="0.2">
      <c r="A456" s="821" t="s">
        <v>587</v>
      </c>
      <c r="B456" s="822" t="s">
        <v>588</v>
      </c>
      <c r="C456" s="825" t="s">
        <v>613</v>
      </c>
      <c r="D456" s="839" t="s">
        <v>614</v>
      </c>
      <c r="E456" s="825" t="s">
        <v>2736</v>
      </c>
      <c r="F456" s="839" t="s">
        <v>2737</v>
      </c>
      <c r="G456" s="825" t="s">
        <v>3358</v>
      </c>
      <c r="H456" s="825" t="s">
        <v>3359</v>
      </c>
      <c r="I456" s="831">
        <v>652.91998291015625</v>
      </c>
      <c r="J456" s="831">
        <v>20</v>
      </c>
      <c r="K456" s="832">
        <v>13058.3203125</v>
      </c>
    </row>
    <row r="457" spans="1:11" ht="14.45" customHeight="1" x14ac:dyDescent="0.2">
      <c r="A457" s="821" t="s">
        <v>587</v>
      </c>
      <c r="B457" s="822" t="s">
        <v>588</v>
      </c>
      <c r="C457" s="825" t="s">
        <v>613</v>
      </c>
      <c r="D457" s="839" t="s">
        <v>614</v>
      </c>
      <c r="E457" s="825" t="s">
        <v>2736</v>
      </c>
      <c r="F457" s="839" t="s">
        <v>2737</v>
      </c>
      <c r="G457" s="825" t="s">
        <v>3042</v>
      </c>
      <c r="H457" s="825" t="s">
        <v>3043</v>
      </c>
      <c r="I457" s="831">
        <v>13.203333218892416</v>
      </c>
      <c r="J457" s="831">
        <v>70</v>
      </c>
      <c r="K457" s="832">
        <v>924.20001220703125</v>
      </c>
    </row>
    <row r="458" spans="1:11" ht="14.45" customHeight="1" x14ac:dyDescent="0.2">
      <c r="A458" s="821" t="s">
        <v>587</v>
      </c>
      <c r="B458" s="822" t="s">
        <v>588</v>
      </c>
      <c r="C458" s="825" t="s">
        <v>613</v>
      </c>
      <c r="D458" s="839" t="s">
        <v>614</v>
      </c>
      <c r="E458" s="825" t="s">
        <v>2736</v>
      </c>
      <c r="F458" s="839" t="s">
        <v>2737</v>
      </c>
      <c r="G458" s="825" t="s">
        <v>3360</v>
      </c>
      <c r="H458" s="825" t="s">
        <v>3361</v>
      </c>
      <c r="I458" s="831">
        <v>381.14999389648438</v>
      </c>
      <c r="J458" s="831">
        <v>10</v>
      </c>
      <c r="K458" s="832">
        <v>3811.5</v>
      </c>
    </row>
    <row r="459" spans="1:11" ht="14.45" customHeight="1" x14ac:dyDescent="0.2">
      <c r="A459" s="821" t="s">
        <v>587</v>
      </c>
      <c r="B459" s="822" t="s">
        <v>588</v>
      </c>
      <c r="C459" s="825" t="s">
        <v>613</v>
      </c>
      <c r="D459" s="839" t="s">
        <v>614</v>
      </c>
      <c r="E459" s="825" t="s">
        <v>2736</v>
      </c>
      <c r="F459" s="839" t="s">
        <v>2737</v>
      </c>
      <c r="G459" s="825" t="s">
        <v>3362</v>
      </c>
      <c r="H459" s="825" t="s">
        <v>3363</v>
      </c>
      <c r="I459" s="831">
        <v>58685</v>
      </c>
      <c r="J459" s="831">
        <v>2</v>
      </c>
      <c r="K459" s="832">
        <v>117370</v>
      </c>
    </row>
    <row r="460" spans="1:11" ht="14.45" customHeight="1" x14ac:dyDescent="0.2">
      <c r="A460" s="821" t="s">
        <v>587</v>
      </c>
      <c r="B460" s="822" t="s">
        <v>588</v>
      </c>
      <c r="C460" s="825" t="s">
        <v>613</v>
      </c>
      <c r="D460" s="839" t="s">
        <v>614</v>
      </c>
      <c r="E460" s="825" t="s">
        <v>2736</v>
      </c>
      <c r="F460" s="839" t="s">
        <v>2737</v>
      </c>
      <c r="G460" s="825" t="s">
        <v>3364</v>
      </c>
      <c r="H460" s="825" t="s">
        <v>3365</v>
      </c>
      <c r="I460" s="831">
        <v>139.25999450683594</v>
      </c>
      <c r="J460" s="831">
        <v>360</v>
      </c>
      <c r="K460" s="832">
        <v>50133.19921875</v>
      </c>
    </row>
    <row r="461" spans="1:11" ht="14.45" customHeight="1" x14ac:dyDescent="0.2">
      <c r="A461" s="821" t="s">
        <v>587</v>
      </c>
      <c r="B461" s="822" t="s">
        <v>588</v>
      </c>
      <c r="C461" s="825" t="s">
        <v>613</v>
      </c>
      <c r="D461" s="839" t="s">
        <v>614</v>
      </c>
      <c r="E461" s="825" t="s">
        <v>2736</v>
      </c>
      <c r="F461" s="839" t="s">
        <v>2737</v>
      </c>
      <c r="G461" s="825" t="s">
        <v>3366</v>
      </c>
      <c r="H461" s="825" t="s">
        <v>3367</v>
      </c>
      <c r="I461" s="831">
        <v>139.25999450683594</v>
      </c>
      <c r="J461" s="831">
        <v>1080</v>
      </c>
      <c r="K461" s="832">
        <v>150399.59765625</v>
      </c>
    </row>
    <row r="462" spans="1:11" ht="14.45" customHeight="1" x14ac:dyDescent="0.2">
      <c r="A462" s="821" t="s">
        <v>587</v>
      </c>
      <c r="B462" s="822" t="s">
        <v>588</v>
      </c>
      <c r="C462" s="825" t="s">
        <v>613</v>
      </c>
      <c r="D462" s="839" t="s">
        <v>614</v>
      </c>
      <c r="E462" s="825" t="s">
        <v>2736</v>
      </c>
      <c r="F462" s="839" t="s">
        <v>2737</v>
      </c>
      <c r="G462" s="825" t="s">
        <v>3046</v>
      </c>
      <c r="H462" s="825" t="s">
        <v>3047</v>
      </c>
      <c r="I462" s="831">
        <v>4.0266668001810713</v>
      </c>
      <c r="J462" s="831">
        <v>150</v>
      </c>
      <c r="K462" s="832">
        <v>604</v>
      </c>
    </row>
    <row r="463" spans="1:11" ht="14.45" customHeight="1" x14ac:dyDescent="0.2">
      <c r="A463" s="821" t="s">
        <v>587</v>
      </c>
      <c r="B463" s="822" t="s">
        <v>588</v>
      </c>
      <c r="C463" s="825" t="s">
        <v>613</v>
      </c>
      <c r="D463" s="839" t="s">
        <v>614</v>
      </c>
      <c r="E463" s="825" t="s">
        <v>2736</v>
      </c>
      <c r="F463" s="839" t="s">
        <v>2737</v>
      </c>
      <c r="G463" s="825" t="s">
        <v>3368</v>
      </c>
      <c r="H463" s="825" t="s">
        <v>3369</v>
      </c>
      <c r="I463" s="831">
        <v>133.10000610351563</v>
      </c>
      <c r="J463" s="831">
        <v>50</v>
      </c>
      <c r="K463" s="832">
        <v>6655</v>
      </c>
    </row>
    <row r="464" spans="1:11" ht="14.45" customHeight="1" x14ac:dyDescent="0.2">
      <c r="A464" s="821" t="s">
        <v>587</v>
      </c>
      <c r="B464" s="822" t="s">
        <v>588</v>
      </c>
      <c r="C464" s="825" t="s">
        <v>613</v>
      </c>
      <c r="D464" s="839" t="s">
        <v>614</v>
      </c>
      <c r="E464" s="825" t="s">
        <v>2736</v>
      </c>
      <c r="F464" s="839" t="s">
        <v>2737</v>
      </c>
      <c r="G464" s="825" t="s">
        <v>3370</v>
      </c>
      <c r="H464" s="825" t="s">
        <v>3371</v>
      </c>
      <c r="I464" s="831">
        <v>153.66999816894531</v>
      </c>
      <c r="J464" s="831">
        <v>25</v>
      </c>
      <c r="K464" s="832">
        <v>3841.75</v>
      </c>
    </row>
    <row r="465" spans="1:11" ht="14.45" customHeight="1" x14ac:dyDescent="0.2">
      <c r="A465" s="821" t="s">
        <v>587</v>
      </c>
      <c r="B465" s="822" t="s">
        <v>588</v>
      </c>
      <c r="C465" s="825" t="s">
        <v>613</v>
      </c>
      <c r="D465" s="839" t="s">
        <v>614</v>
      </c>
      <c r="E465" s="825" t="s">
        <v>2736</v>
      </c>
      <c r="F465" s="839" t="s">
        <v>2737</v>
      </c>
      <c r="G465" s="825" t="s">
        <v>3372</v>
      </c>
      <c r="H465" s="825" t="s">
        <v>3373</v>
      </c>
      <c r="I465" s="831">
        <v>3.1500000953674316</v>
      </c>
      <c r="J465" s="831">
        <v>20</v>
      </c>
      <c r="K465" s="832">
        <v>63</v>
      </c>
    </row>
    <row r="466" spans="1:11" ht="14.45" customHeight="1" x14ac:dyDescent="0.2">
      <c r="A466" s="821" t="s">
        <v>587</v>
      </c>
      <c r="B466" s="822" t="s">
        <v>588</v>
      </c>
      <c r="C466" s="825" t="s">
        <v>613</v>
      </c>
      <c r="D466" s="839" t="s">
        <v>614</v>
      </c>
      <c r="E466" s="825" t="s">
        <v>2736</v>
      </c>
      <c r="F466" s="839" t="s">
        <v>2737</v>
      </c>
      <c r="G466" s="825" t="s">
        <v>3374</v>
      </c>
      <c r="H466" s="825" t="s">
        <v>3375</v>
      </c>
      <c r="I466" s="831">
        <v>184.86000061035156</v>
      </c>
      <c r="J466" s="831">
        <v>540</v>
      </c>
      <c r="K466" s="832">
        <v>99825</v>
      </c>
    </row>
    <row r="467" spans="1:11" ht="14.45" customHeight="1" x14ac:dyDescent="0.2">
      <c r="A467" s="821" t="s">
        <v>587</v>
      </c>
      <c r="B467" s="822" t="s">
        <v>588</v>
      </c>
      <c r="C467" s="825" t="s">
        <v>613</v>
      </c>
      <c r="D467" s="839" t="s">
        <v>614</v>
      </c>
      <c r="E467" s="825" t="s">
        <v>2736</v>
      </c>
      <c r="F467" s="839" t="s">
        <v>2737</v>
      </c>
      <c r="G467" s="825" t="s">
        <v>3376</v>
      </c>
      <c r="H467" s="825" t="s">
        <v>3377</v>
      </c>
      <c r="I467" s="831">
        <v>80.569999694824219</v>
      </c>
      <c r="J467" s="831">
        <v>160</v>
      </c>
      <c r="K467" s="832">
        <v>12891.2001953125</v>
      </c>
    </row>
    <row r="468" spans="1:11" ht="14.45" customHeight="1" x14ac:dyDescent="0.2">
      <c r="A468" s="821" t="s">
        <v>587</v>
      </c>
      <c r="B468" s="822" t="s">
        <v>588</v>
      </c>
      <c r="C468" s="825" t="s">
        <v>613</v>
      </c>
      <c r="D468" s="839" t="s">
        <v>614</v>
      </c>
      <c r="E468" s="825" t="s">
        <v>2736</v>
      </c>
      <c r="F468" s="839" t="s">
        <v>2737</v>
      </c>
      <c r="G468" s="825" t="s">
        <v>3378</v>
      </c>
      <c r="H468" s="825" t="s">
        <v>3379</v>
      </c>
      <c r="I468" s="831">
        <v>36.299999237060547</v>
      </c>
      <c r="J468" s="831">
        <v>230</v>
      </c>
      <c r="K468" s="832">
        <v>8349</v>
      </c>
    </row>
    <row r="469" spans="1:11" ht="14.45" customHeight="1" x14ac:dyDescent="0.2">
      <c r="A469" s="821" t="s">
        <v>587</v>
      </c>
      <c r="B469" s="822" t="s">
        <v>588</v>
      </c>
      <c r="C469" s="825" t="s">
        <v>613</v>
      </c>
      <c r="D469" s="839" t="s">
        <v>614</v>
      </c>
      <c r="E469" s="825" t="s">
        <v>2736</v>
      </c>
      <c r="F469" s="839" t="s">
        <v>2737</v>
      </c>
      <c r="G469" s="825" t="s">
        <v>3380</v>
      </c>
      <c r="H469" s="825" t="s">
        <v>3381</v>
      </c>
      <c r="I469" s="831">
        <v>18950</v>
      </c>
      <c r="J469" s="831">
        <v>4</v>
      </c>
      <c r="K469" s="832">
        <v>75800</v>
      </c>
    </row>
    <row r="470" spans="1:11" ht="14.45" customHeight="1" x14ac:dyDescent="0.2">
      <c r="A470" s="821" t="s">
        <v>587</v>
      </c>
      <c r="B470" s="822" t="s">
        <v>588</v>
      </c>
      <c r="C470" s="825" t="s">
        <v>613</v>
      </c>
      <c r="D470" s="839" t="s">
        <v>614</v>
      </c>
      <c r="E470" s="825" t="s">
        <v>2736</v>
      </c>
      <c r="F470" s="839" t="s">
        <v>2737</v>
      </c>
      <c r="G470" s="825" t="s">
        <v>3382</v>
      </c>
      <c r="H470" s="825" t="s">
        <v>3383</v>
      </c>
      <c r="I470" s="831">
        <v>5598.14990234375</v>
      </c>
      <c r="J470" s="831">
        <v>6</v>
      </c>
      <c r="K470" s="832">
        <v>33588.8701171875</v>
      </c>
    </row>
    <row r="471" spans="1:11" ht="14.45" customHeight="1" x14ac:dyDescent="0.2">
      <c r="A471" s="821" t="s">
        <v>587</v>
      </c>
      <c r="B471" s="822" t="s">
        <v>588</v>
      </c>
      <c r="C471" s="825" t="s">
        <v>613</v>
      </c>
      <c r="D471" s="839" t="s">
        <v>614</v>
      </c>
      <c r="E471" s="825" t="s">
        <v>2736</v>
      </c>
      <c r="F471" s="839" t="s">
        <v>2737</v>
      </c>
      <c r="G471" s="825" t="s">
        <v>3384</v>
      </c>
      <c r="H471" s="825" t="s">
        <v>3385</v>
      </c>
      <c r="I471" s="831">
        <v>12269.9951171875</v>
      </c>
      <c r="J471" s="831">
        <v>2</v>
      </c>
      <c r="K471" s="832">
        <v>24539.990234375</v>
      </c>
    </row>
    <row r="472" spans="1:11" ht="14.45" customHeight="1" x14ac:dyDescent="0.2">
      <c r="A472" s="821" t="s">
        <v>587</v>
      </c>
      <c r="B472" s="822" t="s">
        <v>588</v>
      </c>
      <c r="C472" s="825" t="s">
        <v>613</v>
      </c>
      <c r="D472" s="839" t="s">
        <v>614</v>
      </c>
      <c r="E472" s="825" t="s">
        <v>2736</v>
      </c>
      <c r="F472" s="839" t="s">
        <v>2737</v>
      </c>
      <c r="G472" s="825" t="s">
        <v>3386</v>
      </c>
      <c r="H472" s="825" t="s">
        <v>3387</v>
      </c>
      <c r="I472" s="831">
        <v>907.5</v>
      </c>
      <c r="J472" s="831">
        <v>2</v>
      </c>
      <c r="K472" s="832">
        <v>1815</v>
      </c>
    </row>
    <row r="473" spans="1:11" ht="14.45" customHeight="1" x14ac:dyDescent="0.2">
      <c r="A473" s="821" t="s">
        <v>587</v>
      </c>
      <c r="B473" s="822" t="s">
        <v>588</v>
      </c>
      <c r="C473" s="825" t="s">
        <v>613</v>
      </c>
      <c r="D473" s="839" t="s">
        <v>614</v>
      </c>
      <c r="E473" s="825" t="s">
        <v>2736</v>
      </c>
      <c r="F473" s="839" t="s">
        <v>2737</v>
      </c>
      <c r="G473" s="825" t="s">
        <v>3388</v>
      </c>
      <c r="H473" s="825" t="s">
        <v>3389</v>
      </c>
      <c r="I473" s="831">
        <v>907.5</v>
      </c>
      <c r="J473" s="831">
        <v>3</v>
      </c>
      <c r="K473" s="832">
        <v>2722.5</v>
      </c>
    </row>
    <row r="474" spans="1:11" ht="14.45" customHeight="1" x14ac:dyDescent="0.2">
      <c r="A474" s="821" t="s">
        <v>587</v>
      </c>
      <c r="B474" s="822" t="s">
        <v>588</v>
      </c>
      <c r="C474" s="825" t="s">
        <v>613</v>
      </c>
      <c r="D474" s="839" t="s">
        <v>614</v>
      </c>
      <c r="E474" s="825" t="s">
        <v>2736</v>
      </c>
      <c r="F474" s="839" t="s">
        <v>2737</v>
      </c>
      <c r="G474" s="825" t="s">
        <v>3390</v>
      </c>
      <c r="H474" s="825" t="s">
        <v>3391</v>
      </c>
      <c r="I474" s="831">
        <v>200.05000305175781</v>
      </c>
      <c r="J474" s="831">
        <v>120</v>
      </c>
      <c r="K474" s="832">
        <v>24006.400390625</v>
      </c>
    </row>
    <row r="475" spans="1:11" ht="14.45" customHeight="1" x14ac:dyDescent="0.2">
      <c r="A475" s="821" t="s">
        <v>587</v>
      </c>
      <c r="B475" s="822" t="s">
        <v>588</v>
      </c>
      <c r="C475" s="825" t="s">
        <v>613</v>
      </c>
      <c r="D475" s="839" t="s">
        <v>614</v>
      </c>
      <c r="E475" s="825" t="s">
        <v>2736</v>
      </c>
      <c r="F475" s="839" t="s">
        <v>2737</v>
      </c>
      <c r="G475" s="825" t="s">
        <v>3392</v>
      </c>
      <c r="H475" s="825" t="s">
        <v>3393</v>
      </c>
      <c r="I475" s="831">
        <v>13.149999618530273</v>
      </c>
      <c r="J475" s="831">
        <v>35</v>
      </c>
      <c r="K475" s="832">
        <v>460.239990234375</v>
      </c>
    </row>
    <row r="476" spans="1:11" ht="14.45" customHeight="1" x14ac:dyDescent="0.2">
      <c r="A476" s="821" t="s">
        <v>587</v>
      </c>
      <c r="B476" s="822" t="s">
        <v>588</v>
      </c>
      <c r="C476" s="825" t="s">
        <v>613</v>
      </c>
      <c r="D476" s="839" t="s">
        <v>614</v>
      </c>
      <c r="E476" s="825" t="s">
        <v>2736</v>
      </c>
      <c r="F476" s="839" t="s">
        <v>2737</v>
      </c>
      <c r="G476" s="825" t="s">
        <v>3394</v>
      </c>
      <c r="H476" s="825" t="s">
        <v>3395</v>
      </c>
      <c r="I476" s="831">
        <v>198.44000244140625</v>
      </c>
      <c r="J476" s="831">
        <v>120</v>
      </c>
      <c r="K476" s="832">
        <v>23812.80029296875</v>
      </c>
    </row>
    <row r="477" spans="1:11" ht="14.45" customHeight="1" x14ac:dyDescent="0.2">
      <c r="A477" s="821" t="s">
        <v>587</v>
      </c>
      <c r="B477" s="822" t="s">
        <v>588</v>
      </c>
      <c r="C477" s="825" t="s">
        <v>613</v>
      </c>
      <c r="D477" s="839" t="s">
        <v>614</v>
      </c>
      <c r="E477" s="825" t="s">
        <v>2736</v>
      </c>
      <c r="F477" s="839" t="s">
        <v>2737</v>
      </c>
      <c r="G477" s="825" t="s">
        <v>2782</v>
      </c>
      <c r="H477" s="825" t="s">
        <v>2783</v>
      </c>
      <c r="I477" s="831">
        <v>11.729999542236328</v>
      </c>
      <c r="J477" s="831">
        <v>81</v>
      </c>
      <c r="K477" s="832">
        <v>950.1299934387207</v>
      </c>
    </row>
    <row r="478" spans="1:11" ht="14.45" customHeight="1" x14ac:dyDescent="0.2">
      <c r="A478" s="821" t="s">
        <v>587</v>
      </c>
      <c r="B478" s="822" t="s">
        <v>588</v>
      </c>
      <c r="C478" s="825" t="s">
        <v>613</v>
      </c>
      <c r="D478" s="839" t="s">
        <v>614</v>
      </c>
      <c r="E478" s="825" t="s">
        <v>2736</v>
      </c>
      <c r="F478" s="839" t="s">
        <v>2737</v>
      </c>
      <c r="G478" s="825" t="s">
        <v>3396</v>
      </c>
      <c r="H478" s="825" t="s">
        <v>3397</v>
      </c>
      <c r="I478" s="831">
        <v>17424</v>
      </c>
      <c r="J478" s="831">
        <v>75</v>
      </c>
      <c r="K478" s="832">
        <v>1306800</v>
      </c>
    </row>
    <row r="479" spans="1:11" ht="14.45" customHeight="1" x14ac:dyDescent="0.2">
      <c r="A479" s="821" t="s">
        <v>587</v>
      </c>
      <c r="B479" s="822" t="s">
        <v>588</v>
      </c>
      <c r="C479" s="825" t="s">
        <v>613</v>
      </c>
      <c r="D479" s="839" t="s">
        <v>614</v>
      </c>
      <c r="E479" s="825" t="s">
        <v>2736</v>
      </c>
      <c r="F479" s="839" t="s">
        <v>2737</v>
      </c>
      <c r="G479" s="825" t="s">
        <v>3398</v>
      </c>
      <c r="H479" s="825" t="s">
        <v>3399</v>
      </c>
      <c r="I479" s="831">
        <v>264.989990234375</v>
      </c>
      <c r="J479" s="831">
        <v>20</v>
      </c>
      <c r="K479" s="832">
        <v>5299.7998046875</v>
      </c>
    </row>
    <row r="480" spans="1:11" ht="14.45" customHeight="1" x14ac:dyDescent="0.2">
      <c r="A480" s="821" t="s">
        <v>587</v>
      </c>
      <c r="B480" s="822" t="s">
        <v>588</v>
      </c>
      <c r="C480" s="825" t="s">
        <v>613</v>
      </c>
      <c r="D480" s="839" t="s">
        <v>614</v>
      </c>
      <c r="E480" s="825" t="s">
        <v>2736</v>
      </c>
      <c r="F480" s="839" t="s">
        <v>2737</v>
      </c>
      <c r="G480" s="825" t="s">
        <v>3066</v>
      </c>
      <c r="H480" s="825" t="s">
        <v>3067</v>
      </c>
      <c r="I480" s="831">
        <v>179.69000244140625</v>
      </c>
      <c r="J480" s="831">
        <v>16</v>
      </c>
      <c r="K480" s="832">
        <v>2874.9599609375</v>
      </c>
    </row>
    <row r="481" spans="1:11" ht="14.45" customHeight="1" x14ac:dyDescent="0.2">
      <c r="A481" s="821" t="s">
        <v>587</v>
      </c>
      <c r="B481" s="822" t="s">
        <v>588</v>
      </c>
      <c r="C481" s="825" t="s">
        <v>613</v>
      </c>
      <c r="D481" s="839" t="s">
        <v>614</v>
      </c>
      <c r="E481" s="825" t="s">
        <v>2736</v>
      </c>
      <c r="F481" s="839" t="s">
        <v>2737</v>
      </c>
      <c r="G481" s="825" t="s">
        <v>3400</v>
      </c>
      <c r="H481" s="825" t="s">
        <v>3401</v>
      </c>
      <c r="I481" s="831">
        <v>72.80999755859375</v>
      </c>
      <c r="J481" s="831">
        <v>24</v>
      </c>
      <c r="K481" s="832">
        <v>1747.5400390625</v>
      </c>
    </row>
    <row r="482" spans="1:11" ht="14.45" customHeight="1" x14ac:dyDescent="0.2">
      <c r="A482" s="821" t="s">
        <v>587</v>
      </c>
      <c r="B482" s="822" t="s">
        <v>588</v>
      </c>
      <c r="C482" s="825" t="s">
        <v>613</v>
      </c>
      <c r="D482" s="839" t="s">
        <v>614</v>
      </c>
      <c r="E482" s="825" t="s">
        <v>2736</v>
      </c>
      <c r="F482" s="839" t="s">
        <v>2737</v>
      </c>
      <c r="G482" s="825" t="s">
        <v>3402</v>
      </c>
      <c r="H482" s="825" t="s">
        <v>3403</v>
      </c>
      <c r="I482" s="831">
        <v>72.80999755859375</v>
      </c>
      <c r="J482" s="831">
        <v>24</v>
      </c>
      <c r="K482" s="832">
        <v>1747.5400390625</v>
      </c>
    </row>
    <row r="483" spans="1:11" ht="14.45" customHeight="1" x14ac:dyDescent="0.2">
      <c r="A483" s="821" t="s">
        <v>587</v>
      </c>
      <c r="B483" s="822" t="s">
        <v>588</v>
      </c>
      <c r="C483" s="825" t="s">
        <v>613</v>
      </c>
      <c r="D483" s="839" t="s">
        <v>614</v>
      </c>
      <c r="E483" s="825" t="s">
        <v>2736</v>
      </c>
      <c r="F483" s="839" t="s">
        <v>2737</v>
      </c>
      <c r="G483" s="825" t="s">
        <v>3404</v>
      </c>
      <c r="H483" s="825" t="s">
        <v>3405</v>
      </c>
      <c r="I483" s="831">
        <v>284.16000366210938</v>
      </c>
      <c r="J483" s="831">
        <v>40</v>
      </c>
      <c r="K483" s="832">
        <v>11366.259765625</v>
      </c>
    </row>
    <row r="484" spans="1:11" ht="14.45" customHeight="1" x14ac:dyDescent="0.2">
      <c r="A484" s="821" t="s">
        <v>587</v>
      </c>
      <c r="B484" s="822" t="s">
        <v>588</v>
      </c>
      <c r="C484" s="825" t="s">
        <v>613</v>
      </c>
      <c r="D484" s="839" t="s">
        <v>614</v>
      </c>
      <c r="E484" s="825" t="s">
        <v>2736</v>
      </c>
      <c r="F484" s="839" t="s">
        <v>2737</v>
      </c>
      <c r="G484" s="825" t="s">
        <v>3406</v>
      </c>
      <c r="H484" s="825" t="s">
        <v>3407</v>
      </c>
      <c r="I484" s="831">
        <v>251.42999267578125</v>
      </c>
      <c r="J484" s="831">
        <v>40</v>
      </c>
      <c r="K484" s="832">
        <v>10057.0400390625</v>
      </c>
    </row>
    <row r="485" spans="1:11" ht="14.45" customHeight="1" x14ac:dyDescent="0.2">
      <c r="A485" s="821" t="s">
        <v>587</v>
      </c>
      <c r="B485" s="822" t="s">
        <v>588</v>
      </c>
      <c r="C485" s="825" t="s">
        <v>613</v>
      </c>
      <c r="D485" s="839" t="s">
        <v>614</v>
      </c>
      <c r="E485" s="825" t="s">
        <v>2736</v>
      </c>
      <c r="F485" s="839" t="s">
        <v>2737</v>
      </c>
      <c r="G485" s="825" t="s">
        <v>3408</v>
      </c>
      <c r="H485" s="825" t="s">
        <v>3409</v>
      </c>
      <c r="I485" s="831">
        <v>89.639999389648438</v>
      </c>
      <c r="J485" s="831">
        <v>12</v>
      </c>
      <c r="K485" s="832">
        <v>1075.6500244140625</v>
      </c>
    </row>
    <row r="486" spans="1:11" ht="14.45" customHeight="1" x14ac:dyDescent="0.2">
      <c r="A486" s="821" t="s">
        <v>587</v>
      </c>
      <c r="B486" s="822" t="s">
        <v>588</v>
      </c>
      <c r="C486" s="825" t="s">
        <v>613</v>
      </c>
      <c r="D486" s="839" t="s">
        <v>614</v>
      </c>
      <c r="E486" s="825" t="s">
        <v>2736</v>
      </c>
      <c r="F486" s="839" t="s">
        <v>2737</v>
      </c>
      <c r="G486" s="825" t="s">
        <v>3410</v>
      </c>
      <c r="H486" s="825" t="s">
        <v>3411</v>
      </c>
      <c r="I486" s="831">
        <v>5395.5</v>
      </c>
      <c r="J486" s="831">
        <v>4</v>
      </c>
      <c r="K486" s="832">
        <v>21582</v>
      </c>
    </row>
    <row r="487" spans="1:11" ht="14.45" customHeight="1" x14ac:dyDescent="0.2">
      <c r="A487" s="821" t="s">
        <v>587</v>
      </c>
      <c r="B487" s="822" t="s">
        <v>588</v>
      </c>
      <c r="C487" s="825" t="s">
        <v>613</v>
      </c>
      <c r="D487" s="839" t="s">
        <v>614</v>
      </c>
      <c r="E487" s="825" t="s">
        <v>2736</v>
      </c>
      <c r="F487" s="839" t="s">
        <v>2737</v>
      </c>
      <c r="G487" s="825" t="s">
        <v>3070</v>
      </c>
      <c r="H487" s="825" t="s">
        <v>3071</v>
      </c>
      <c r="I487" s="831">
        <v>64.860000610351563</v>
      </c>
      <c r="J487" s="831">
        <v>100</v>
      </c>
      <c r="K487" s="832">
        <v>6485.999755859375</v>
      </c>
    </row>
    <row r="488" spans="1:11" ht="14.45" customHeight="1" x14ac:dyDescent="0.2">
      <c r="A488" s="821" t="s">
        <v>587</v>
      </c>
      <c r="B488" s="822" t="s">
        <v>588</v>
      </c>
      <c r="C488" s="825" t="s">
        <v>613</v>
      </c>
      <c r="D488" s="839" t="s">
        <v>614</v>
      </c>
      <c r="E488" s="825" t="s">
        <v>2736</v>
      </c>
      <c r="F488" s="839" t="s">
        <v>2737</v>
      </c>
      <c r="G488" s="825" t="s">
        <v>3072</v>
      </c>
      <c r="H488" s="825" t="s">
        <v>3073</v>
      </c>
      <c r="I488" s="831">
        <v>114.83000183105469</v>
      </c>
      <c r="J488" s="831">
        <v>60</v>
      </c>
      <c r="K488" s="832">
        <v>6889.7998046875</v>
      </c>
    </row>
    <row r="489" spans="1:11" ht="14.45" customHeight="1" x14ac:dyDescent="0.2">
      <c r="A489" s="821" t="s">
        <v>587</v>
      </c>
      <c r="B489" s="822" t="s">
        <v>588</v>
      </c>
      <c r="C489" s="825" t="s">
        <v>613</v>
      </c>
      <c r="D489" s="839" t="s">
        <v>614</v>
      </c>
      <c r="E489" s="825" t="s">
        <v>2736</v>
      </c>
      <c r="F489" s="839" t="s">
        <v>2737</v>
      </c>
      <c r="G489" s="825" t="s">
        <v>2800</v>
      </c>
      <c r="H489" s="825" t="s">
        <v>2801</v>
      </c>
      <c r="I489" s="831">
        <v>150.00333150227866</v>
      </c>
      <c r="J489" s="831">
        <v>100</v>
      </c>
      <c r="K489" s="832">
        <v>15000.33984375</v>
      </c>
    </row>
    <row r="490" spans="1:11" ht="14.45" customHeight="1" x14ac:dyDescent="0.2">
      <c r="A490" s="821" t="s">
        <v>587</v>
      </c>
      <c r="B490" s="822" t="s">
        <v>588</v>
      </c>
      <c r="C490" s="825" t="s">
        <v>613</v>
      </c>
      <c r="D490" s="839" t="s">
        <v>614</v>
      </c>
      <c r="E490" s="825" t="s">
        <v>2736</v>
      </c>
      <c r="F490" s="839" t="s">
        <v>2737</v>
      </c>
      <c r="G490" s="825" t="s">
        <v>3412</v>
      </c>
      <c r="H490" s="825" t="s">
        <v>3413</v>
      </c>
      <c r="I490" s="831">
        <v>568.70001220703125</v>
      </c>
      <c r="J490" s="831">
        <v>50</v>
      </c>
      <c r="K490" s="832">
        <v>28435</v>
      </c>
    </row>
    <row r="491" spans="1:11" ht="14.45" customHeight="1" x14ac:dyDescent="0.2">
      <c r="A491" s="821" t="s">
        <v>587</v>
      </c>
      <c r="B491" s="822" t="s">
        <v>588</v>
      </c>
      <c r="C491" s="825" t="s">
        <v>613</v>
      </c>
      <c r="D491" s="839" t="s">
        <v>614</v>
      </c>
      <c r="E491" s="825" t="s">
        <v>2736</v>
      </c>
      <c r="F491" s="839" t="s">
        <v>2737</v>
      </c>
      <c r="G491" s="825" t="s">
        <v>3414</v>
      </c>
      <c r="H491" s="825" t="s">
        <v>3415</v>
      </c>
      <c r="I491" s="831">
        <v>8700.009765625</v>
      </c>
      <c r="J491" s="831">
        <v>17</v>
      </c>
      <c r="K491" s="832">
        <v>147900.15625</v>
      </c>
    </row>
    <row r="492" spans="1:11" ht="14.45" customHeight="1" x14ac:dyDescent="0.2">
      <c r="A492" s="821" t="s">
        <v>587</v>
      </c>
      <c r="B492" s="822" t="s">
        <v>588</v>
      </c>
      <c r="C492" s="825" t="s">
        <v>613</v>
      </c>
      <c r="D492" s="839" t="s">
        <v>614</v>
      </c>
      <c r="E492" s="825" t="s">
        <v>2736</v>
      </c>
      <c r="F492" s="839" t="s">
        <v>2737</v>
      </c>
      <c r="G492" s="825" t="s">
        <v>3074</v>
      </c>
      <c r="H492" s="825" t="s">
        <v>3075</v>
      </c>
      <c r="I492" s="831">
        <v>3862.320068359375</v>
      </c>
      <c r="J492" s="831">
        <v>8</v>
      </c>
      <c r="K492" s="832">
        <v>30898.560546875</v>
      </c>
    </row>
    <row r="493" spans="1:11" ht="14.45" customHeight="1" x14ac:dyDescent="0.2">
      <c r="A493" s="821" t="s">
        <v>587</v>
      </c>
      <c r="B493" s="822" t="s">
        <v>588</v>
      </c>
      <c r="C493" s="825" t="s">
        <v>613</v>
      </c>
      <c r="D493" s="839" t="s">
        <v>614</v>
      </c>
      <c r="E493" s="825" t="s">
        <v>2736</v>
      </c>
      <c r="F493" s="839" t="s">
        <v>2737</v>
      </c>
      <c r="G493" s="825" t="s">
        <v>3416</v>
      </c>
      <c r="H493" s="825" t="s">
        <v>3417</v>
      </c>
      <c r="I493" s="831">
        <v>156.19999694824219</v>
      </c>
      <c r="J493" s="831">
        <v>100</v>
      </c>
      <c r="K493" s="832">
        <v>15619.8896484375</v>
      </c>
    </row>
    <row r="494" spans="1:11" ht="14.45" customHeight="1" x14ac:dyDescent="0.2">
      <c r="A494" s="821" t="s">
        <v>587</v>
      </c>
      <c r="B494" s="822" t="s">
        <v>588</v>
      </c>
      <c r="C494" s="825" t="s">
        <v>613</v>
      </c>
      <c r="D494" s="839" t="s">
        <v>614</v>
      </c>
      <c r="E494" s="825" t="s">
        <v>2736</v>
      </c>
      <c r="F494" s="839" t="s">
        <v>2737</v>
      </c>
      <c r="G494" s="825" t="s">
        <v>3078</v>
      </c>
      <c r="H494" s="825" t="s">
        <v>3079</v>
      </c>
      <c r="I494" s="831">
        <v>4660.919921875</v>
      </c>
      <c r="J494" s="831">
        <v>6</v>
      </c>
      <c r="K494" s="832">
        <v>27965.51953125</v>
      </c>
    </row>
    <row r="495" spans="1:11" ht="14.45" customHeight="1" x14ac:dyDescent="0.2">
      <c r="A495" s="821" t="s">
        <v>587</v>
      </c>
      <c r="B495" s="822" t="s">
        <v>588</v>
      </c>
      <c r="C495" s="825" t="s">
        <v>613</v>
      </c>
      <c r="D495" s="839" t="s">
        <v>614</v>
      </c>
      <c r="E495" s="825" t="s">
        <v>2736</v>
      </c>
      <c r="F495" s="839" t="s">
        <v>2737</v>
      </c>
      <c r="G495" s="825" t="s">
        <v>2892</v>
      </c>
      <c r="H495" s="825" t="s">
        <v>2893</v>
      </c>
      <c r="I495" s="831">
        <v>66799.8984375</v>
      </c>
      <c r="J495" s="831">
        <v>2</v>
      </c>
      <c r="K495" s="832">
        <v>133599.796875</v>
      </c>
    </row>
    <row r="496" spans="1:11" ht="14.45" customHeight="1" x14ac:dyDescent="0.2">
      <c r="A496" s="821" t="s">
        <v>587</v>
      </c>
      <c r="B496" s="822" t="s">
        <v>588</v>
      </c>
      <c r="C496" s="825" t="s">
        <v>613</v>
      </c>
      <c r="D496" s="839" t="s">
        <v>614</v>
      </c>
      <c r="E496" s="825" t="s">
        <v>2736</v>
      </c>
      <c r="F496" s="839" t="s">
        <v>2737</v>
      </c>
      <c r="G496" s="825" t="s">
        <v>2894</v>
      </c>
      <c r="H496" s="825" t="s">
        <v>2895</v>
      </c>
      <c r="I496" s="831">
        <v>122562.4375</v>
      </c>
      <c r="J496" s="831">
        <v>3</v>
      </c>
      <c r="K496" s="832">
        <v>367687.3125</v>
      </c>
    </row>
    <row r="497" spans="1:11" ht="14.45" customHeight="1" x14ac:dyDescent="0.2">
      <c r="A497" s="821" t="s">
        <v>587</v>
      </c>
      <c r="B497" s="822" t="s">
        <v>588</v>
      </c>
      <c r="C497" s="825" t="s">
        <v>613</v>
      </c>
      <c r="D497" s="839" t="s">
        <v>614</v>
      </c>
      <c r="E497" s="825" t="s">
        <v>2736</v>
      </c>
      <c r="F497" s="839" t="s">
        <v>2737</v>
      </c>
      <c r="G497" s="825" t="s">
        <v>3418</v>
      </c>
      <c r="H497" s="825" t="s">
        <v>3419</v>
      </c>
      <c r="I497" s="831">
        <v>1974.1199951171875</v>
      </c>
      <c r="J497" s="831">
        <v>75</v>
      </c>
      <c r="K497" s="832">
        <v>148058.63671875</v>
      </c>
    </row>
    <row r="498" spans="1:11" ht="14.45" customHeight="1" x14ac:dyDescent="0.2">
      <c r="A498" s="821" t="s">
        <v>587</v>
      </c>
      <c r="B498" s="822" t="s">
        <v>588</v>
      </c>
      <c r="C498" s="825" t="s">
        <v>613</v>
      </c>
      <c r="D498" s="839" t="s">
        <v>614</v>
      </c>
      <c r="E498" s="825" t="s">
        <v>2736</v>
      </c>
      <c r="F498" s="839" t="s">
        <v>2737</v>
      </c>
      <c r="G498" s="825" t="s">
        <v>3420</v>
      </c>
      <c r="H498" s="825" t="s">
        <v>3421</v>
      </c>
      <c r="I498" s="831">
        <v>1452</v>
      </c>
      <c r="J498" s="831">
        <v>5</v>
      </c>
      <c r="K498" s="832">
        <v>7260</v>
      </c>
    </row>
    <row r="499" spans="1:11" ht="14.45" customHeight="1" x14ac:dyDescent="0.2">
      <c r="A499" s="821" t="s">
        <v>587</v>
      </c>
      <c r="B499" s="822" t="s">
        <v>588</v>
      </c>
      <c r="C499" s="825" t="s">
        <v>613</v>
      </c>
      <c r="D499" s="839" t="s">
        <v>614</v>
      </c>
      <c r="E499" s="825" t="s">
        <v>2736</v>
      </c>
      <c r="F499" s="839" t="s">
        <v>2737</v>
      </c>
      <c r="G499" s="825" t="s">
        <v>3422</v>
      </c>
      <c r="H499" s="825" t="s">
        <v>3423</v>
      </c>
      <c r="I499" s="831">
        <v>30250</v>
      </c>
      <c r="J499" s="831">
        <v>12</v>
      </c>
      <c r="K499" s="832">
        <v>363000</v>
      </c>
    </row>
    <row r="500" spans="1:11" ht="14.45" customHeight="1" x14ac:dyDescent="0.2">
      <c r="A500" s="821" t="s">
        <v>587</v>
      </c>
      <c r="B500" s="822" t="s">
        <v>588</v>
      </c>
      <c r="C500" s="825" t="s">
        <v>613</v>
      </c>
      <c r="D500" s="839" t="s">
        <v>614</v>
      </c>
      <c r="E500" s="825" t="s">
        <v>2736</v>
      </c>
      <c r="F500" s="839" t="s">
        <v>2737</v>
      </c>
      <c r="G500" s="825" t="s">
        <v>3424</v>
      </c>
      <c r="H500" s="825" t="s">
        <v>3425</v>
      </c>
      <c r="I500" s="831">
        <v>156.77000427246094</v>
      </c>
      <c r="J500" s="831">
        <v>25</v>
      </c>
      <c r="K500" s="832">
        <v>3919.2000732421875</v>
      </c>
    </row>
    <row r="501" spans="1:11" ht="14.45" customHeight="1" x14ac:dyDescent="0.2">
      <c r="A501" s="821" t="s">
        <v>587</v>
      </c>
      <c r="B501" s="822" t="s">
        <v>588</v>
      </c>
      <c r="C501" s="825" t="s">
        <v>613</v>
      </c>
      <c r="D501" s="839" t="s">
        <v>614</v>
      </c>
      <c r="E501" s="825" t="s">
        <v>2736</v>
      </c>
      <c r="F501" s="839" t="s">
        <v>2737</v>
      </c>
      <c r="G501" s="825" t="s">
        <v>3426</v>
      </c>
      <c r="H501" s="825" t="s">
        <v>3427</v>
      </c>
      <c r="I501" s="831">
        <v>6.0500001907348633</v>
      </c>
      <c r="J501" s="831">
        <v>40</v>
      </c>
      <c r="K501" s="832">
        <v>242</v>
      </c>
    </row>
    <row r="502" spans="1:11" ht="14.45" customHeight="1" x14ac:dyDescent="0.2">
      <c r="A502" s="821" t="s">
        <v>587</v>
      </c>
      <c r="B502" s="822" t="s">
        <v>588</v>
      </c>
      <c r="C502" s="825" t="s">
        <v>613</v>
      </c>
      <c r="D502" s="839" t="s">
        <v>614</v>
      </c>
      <c r="E502" s="825" t="s">
        <v>2736</v>
      </c>
      <c r="F502" s="839" t="s">
        <v>2737</v>
      </c>
      <c r="G502" s="825" t="s">
        <v>3428</v>
      </c>
      <c r="H502" s="825" t="s">
        <v>3429</v>
      </c>
      <c r="I502" s="831">
        <v>9.5</v>
      </c>
      <c r="J502" s="831">
        <v>100</v>
      </c>
      <c r="K502" s="832">
        <v>949.91998291015625</v>
      </c>
    </row>
    <row r="503" spans="1:11" ht="14.45" customHeight="1" x14ac:dyDescent="0.2">
      <c r="A503" s="821" t="s">
        <v>587</v>
      </c>
      <c r="B503" s="822" t="s">
        <v>588</v>
      </c>
      <c r="C503" s="825" t="s">
        <v>613</v>
      </c>
      <c r="D503" s="839" t="s">
        <v>614</v>
      </c>
      <c r="E503" s="825" t="s">
        <v>2736</v>
      </c>
      <c r="F503" s="839" t="s">
        <v>2737</v>
      </c>
      <c r="G503" s="825" t="s">
        <v>2810</v>
      </c>
      <c r="H503" s="825" t="s">
        <v>2811</v>
      </c>
      <c r="I503" s="831">
        <v>0.82333332300186157</v>
      </c>
      <c r="J503" s="831">
        <v>1000</v>
      </c>
      <c r="K503" s="832">
        <v>824</v>
      </c>
    </row>
    <row r="504" spans="1:11" ht="14.45" customHeight="1" x14ac:dyDescent="0.2">
      <c r="A504" s="821" t="s">
        <v>587</v>
      </c>
      <c r="B504" s="822" t="s">
        <v>588</v>
      </c>
      <c r="C504" s="825" t="s">
        <v>613</v>
      </c>
      <c r="D504" s="839" t="s">
        <v>614</v>
      </c>
      <c r="E504" s="825" t="s">
        <v>2736</v>
      </c>
      <c r="F504" s="839" t="s">
        <v>2737</v>
      </c>
      <c r="G504" s="825" t="s">
        <v>2812</v>
      </c>
      <c r="H504" s="825" t="s">
        <v>2813</v>
      </c>
      <c r="I504" s="831">
        <v>0.43000000715255737</v>
      </c>
      <c r="J504" s="831">
        <v>900</v>
      </c>
      <c r="K504" s="832">
        <v>387</v>
      </c>
    </row>
    <row r="505" spans="1:11" ht="14.45" customHeight="1" x14ac:dyDescent="0.2">
      <c r="A505" s="821" t="s">
        <v>587</v>
      </c>
      <c r="B505" s="822" t="s">
        <v>588</v>
      </c>
      <c r="C505" s="825" t="s">
        <v>613</v>
      </c>
      <c r="D505" s="839" t="s">
        <v>614</v>
      </c>
      <c r="E505" s="825" t="s">
        <v>2736</v>
      </c>
      <c r="F505" s="839" t="s">
        <v>2737</v>
      </c>
      <c r="G505" s="825" t="s">
        <v>2814</v>
      </c>
      <c r="H505" s="825" t="s">
        <v>2815</v>
      </c>
      <c r="I505" s="831">
        <v>1.1349999904632568</v>
      </c>
      <c r="J505" s="831">
        <v>480</v>
      </c>
      <c r="K505" s="832">
        <v>543.19999694824219</v>
      </c>
    </row>
    <row r="506" spans="1:11" ht="14.45" customHeight="1" x14ac:dyDescent="0.2">
      <c r="A506" s="821" t="s">
        <v>587</v>
      </c>
      <c r="B506" s="822" t="s">
        <v>588</v>
      </c>
      <c r="C506" s="825" t="s">
        <v>613</v>
      </c>
      <c r="D506" s="839" t="s">
        <v>614</v>
      </c>
      <c r="E506" s="825" t="s">
        <v>2736</v>
      </c>
      <c r="F506" s="839" t="s">
        <v>2737</v>
      </c>
      <c r="G506" s="825" t="s">
        <v>2816</v>
      </c>
      <c r="H506" s="825" t="s">
        <v>2817</v>
      </c>
      <c r="I506" s="831">
        <v>7.1500000953674316</v>
      </c>
      <c r="J506" s="831">
        <v>100</v>
      </c>
      <c r="K506" s="832">
        <v>715.1099853515625</v>
      </c>
    </row>
    <row r="507" spans="1:11" ht="14.45" customHeight="1" x14ac:dyDescent="0.2">
      <c r="A507" s="821" t="s">
        <v>587</v>
      </c>
      <c r="B507" s="822" t="s">
        <v>588</v>
      </c>
      <c r="C507" s="825" t="s">
        <v>613</v>
      </c>
      <c r="D507" s="839" t="s">
        <v>614</v>
      </c>
      <c r="E507" s="825" t="s">
        <v>2736</v>
      </c>
      <c r="F507" s="839" t="s">
        <v>2737</v>
      </c>
      <c r="G507" s="825" t="s">
        <v>3102</v>
      </c>
      <c r="H507" s="825" t="s">
        <v>3103</v>
      </c>
      <c r="I507" s="831">
        <v>0.57999998331069946</v>
      </c>
      <c r="J507" s="831">
        <v>500</v>
      </c>
      <c r="K507" s="832">
        <v>290</v>
      </c>
    </row>
    <row r="508" spans="1:11" ht="14.45" customHeight="1" x14ac:dyDescent="0.2">
      <c r="A508" s="821" t="s">
        <v>587</v>
      </c>
      <c r="B508" s="822" t="s">
        <v>588</v>
      </c>
      <c r="C508" s="825" t="s">
        <v>613</v>
      </c>
      <c r="D508" s="839" t="s">
        <v>614</v>
      </c>
      <c r="E508" s="825" t="s">
        <v>2736</v>
      </c>
      <c r="F508" s="839" t="s">
        <v>2737</v>
      </c>
      <c r="G508" s="825" t="s">
        <v>2818</v>
      </c>
      <c r="H508" s="825" t="s">
        <v>2819</v>
      </c>
      <c r="I508" s="831">
        <v>5.5666667620340986</v>
      </c>
      <c r="J508" s="831">
        <v>270</v>
      </c>
      <c r="K508" s="832">
        <v>1503.0500183105469</v>
      </c>
    </row>
    <row r="509" spans="1:11" ht="14.45" customHeight="1" x14ac:dyDescent="0.2">
      <c r="A509" s="821" t="s">
        <v>587</v>
      </c>
      <c r="B509" s="822" t="s">
        <v>588</v>
      </c>
      <c r="C509" s="825" t="s">
        <v>613</v>
      </c>
      <c r="D509" s="839" t="s">
        <v>614</v>
      </c>
      <c r="E509" s="825" t="s">
        <v>2736</v>
      </c>
      <c r="F509" s="839" t="s">
        <v>2737</v>
      </c>
      <c r="G509" s="825" t="s">
        <v>3430</v>
      </c>
      <c r="H509" s="825" t="s">
        <v>3431</v>
      </c>
      <c r="I509" s="831">
        <v>39997</v>
      </c>
      <c r="J509" s="831">
        <v>2</v>
      </c>
      <c r="K509" s="832">
        <v>79994</v>
      </c>
    </row>
    <row r="510" spans="1:11" ht="14.45" customHeight="1" x14ac:dyDescent="0.2">
      <c r="A510" s="821" t="s">
        <v>587</v>
      </c>
      <c r="B510" s="822" t="s">
        <v>588</v>
      </c>
      <c r="C510" s="825" t="s">
        <v>613</v>
      </c>
      <c r="D510" s="839" t="s">
        <v>614</v>
      </c>
      <c r="E510" s="825" t="s">
        <v>2736</v>
      </c>
      <c r="F510" s="839" t="s">
        <v>2737</v>
      </c>
      <c r="G510" s="825" t="s">
        <v>2824</v>
      </c>
      <c r="H510" s="825" t="s">
        <v>2825</v>
      </c>
      <c r="I510" s="831">
        <v>769.55999755859375</v>
      </c>
      <c r="J510" s="831">
        <v>18</v>
      </c>
      <c r="K510" s="832">
        <v>13852.07958984375</v>
      </c>
    </row>
    <row r="511" spans="1:11" ht="14.45" customHeight="1" x14ac:dyDescent="0.2">
      <c r="A511" s="821" t="s">
        <v>587</v>
      </c>
      <c r="B511" s="822" t="s">
        <v>588</v>
      </c>
      <c r="C511" s="825" t="s">
        <v>613</v>
      </c>
      <c r="D511" s="839" t="s">
        <v>614</v>
      </c>
      <c r="E511" s="825" t="s">
        <v>2736</v>
      </c>
      <c r="F511" s="839" t="s">
        <v>2737</v>
      </c>
      <c r="G511" s="825" t="s">
        <v>3432</v>
      </c>
      <c r="H511" s="825" t="s">
        <v>3433</v>
      </c>
      <c r="I511" s="831">
        <v>1500.4000244140625</v>
      </c>
      <c r="J511" s="831">
        <v>35</v>
      </c>
      <c r="K511" s="832">
        <v>52514</v>
      </c>
    </row>
    <row r="512" spans="1:11" ht="14.45" customHeight="1" x14ac:dyDescent="0.2">
      <c r="A512" s="821" t="s">
        <v>587</v>
      </c>
      <c r="B512" s="822" t="s">
        <v>588</v>
      </c>
      <c r="C512" s="825" t="s">
        <v>613</v>
      </c>
      <c r="D512" s="839" t="s">
        <v>614</v>
      </c>
      <c r="E512" s="825" t="s">
        <v>2736</v>
      </c>
      <c r="F512" s="839" t="s">
        <v>2737</v>
      </c>
      <c r="G512" s="825" t="s">
        <v>3434</v>
      </c>
      <c r="H512" s="825" t="s">
        <v>3435</v>
      </c>
      <c r="I512" s="831">
        <v>8350.2099609375</v>
      </c>
      <c r="J512" s="831">
        <v>13</v>
      </c>
      <c r="K512" s="832">
        <v>108552.7294921875</v>
      </c>
    </row>
    <row r="513" spans="1:11" ht="14.45" customHeight="1" x14ac:dyDescent="0.2">
      <c r="A513" s="821" t="s">
        <v>587</v>
      </c>
      <c r="B513" s="822" t="s">
        <v>588</v>
      </c>
      <c r="C513" s="825" t="s">
        <v>613</v>
      </c>
      <c r="D513" s="839" t="s">
        <v>614</v>
      </c>
      <c r="E513" s="825" t="s">
        <v>2736</v>
      </c>
      <c r="F513" s="839" t="s">
        <v>2737</v>
      </c>
      <c r="G513" s="825" t="s">
        <v>3436</v>
      </c>
      <c r="H513" s="825" t="s">
        <v>3437</v>
      </c>
      <c r="I513" s="831">
        <v>8701.1103515625</v>
      </c>
      <c r="J513" s="831">
        <v>19</v>
      </c>
      <c r="K513" s="832">
        <v>165321.095703125</v>
      </c>
    </row>
    <row r="514" spans="1:11" ht="14.45" customHeight="1" x14ac:dyDescent="0.2">
      <c r="A514" s="821" t="s">
        <v>587</v>
      </c>
      <c r="B514" s="822" t="s">
        <v>588</v>
      </c>
      <c r="C514" s="825" t="s">
        <v>613</v>
      </c>
      <c r="D514" s="839" t="s">
        <v>614</v>
      </c>
      <c r="E514" s="825" t="s">
        <v>2736</v>
      </c>
      <c r="F514" s="839" t="s">
        <v>2737</v>
      </c>
      <c r="G514" s="825" t="s">
        <v>3438</v>
      </c>
      <c r="H514" s="825" t="s">
        <v>3439</v>
      </c>
      <c r="I514" s="831">
        <v>790.1300048828125</v>
      </c>
      <c r="J514" s="831">
        <v>10</v>
      </c>
      <c r="K514" s="832">
        <v>7901.2998046875</v>
      </c>
    </row>
    <row r="515" spans="1:11" ht="14.45" customHeight="1" x14ac:dyDescent="0.2">
      <c r="A515" s="821" t="s">
        <v>587</v>
      </c>
      <c r="B515" s="822" t="s">
        <v>588</v>
      </c>
      <c r="C515" s="825" t="s">
        <v>613</v>
      </c>
      <c r="D515" s="839" t="s">
        <v>614</v>
      </c>
      <c r="E515" s="825" t="s">
        <v>2736</v>
      </c>
      <c r="F515" s="839" t="s">
        <v>2737</v>
      </c>
      <c r="G515" s="825" t="s">
        <v>3440</v>
      </c>
      <c r="H515" s="825" t="s">
        <v>3441</v>
      </c>
      <c r="I515" s="831">
        <v>790.1300048828125</v>
      </c>
      <c r="J515" s="831">
        <v>20</v>
      </c>
      <c r="K515" s="832">
        <v>15802.599609375</v>
      </c>
    </row>
    <row r="516" spans="1:11" ht="14.45" customHeight="1" x14ac:dyDescent="0.2">
      <c r="A516" s="821" t="s">
        <v>587</v>
      </c>
      <c r="B516" s="822" t="s">
        <v>588</v>
      </c>
      <c r="C516" s="825" t="s">
        <v>613</v>
      </c>
      <c r="D516" s="839" t="s">
        <v>614</v>
      </c>
      <c r="E516" s="825" t="s">
        <v>2736</v>
      </c>
      <c r="F516" s="839" t="s">
        <v>2737</v>
      </c>
      <c r="G516" s="825" t="s">
        <v>3122</v>
      </c>
      <c r="H516" s="825" t="s">
        <v>3123</v>
      </c>
      <c r="I516" s="831">
        <v>263.77999877929688</v>
      </c>
      <c r="J516" s="831">
        <v>10</v>
      </c>
      <c r="K516" s="832">
        <v>2637.800048828125</v>
      </c>
    </row>
    <row r="517" spans="1:11" ht="14.45" customHeight="1" x14ac:dyDescent="0.2">
      <c r="A517" s="821" t="s">
        <v>587</v>
      </c>
      <c r="B517" s="822" t="s">
        <v>588</v>
      </c>
      <c r="C517" s="825" t="s">
        <v>613</v>
      </c>
      <c r="D517" s="839" t="s">
        <v>614</v>
      </c>
      <c r="E517" s="825" t="s">
        <v>2736</v>
      </c>
      <c r="F517" s="839" t="s">
        <v>2737</v>
      </c>
      <c r="G517" s="825" t="s">
        <v>3442</v>
      </c>
      <c r="H517" s="825" t="s">
        <v>3443</v>
      </c>
      <c r="I517" s="831">
        <v>1070.8499755859375</v>
      </c>
      <c r="J517" s="831">
        <v>50</v>
      </c>
      <c r="K517" s="832">
        <v>53542.5</v>
      </c>
    </row>
    <row r="518" spans="1:11" ht="14.45" customHeight="1" x14ac:dyDescent="0.2">
      <c r="A518" s="821" t="s">
        <v>587</v>
      </c>
      <c r="B518" s="822" t="s">
        <v>588</v>
      </c>
      <c r="C518" s="825" t="s">
        <v>613</v>
      </c>
      <c r="D518" s="839" t="s">
        <v>614</v>
      </c>
      <c r="E518" s="825" t="s">
        <v>2736</v>
      </c>
      <c r="F518" s="839" t="s">
        <v>2737</v>
      </c>
      <c r="G518" s="825" t="s">
        <v>2830</v>
      </c>
      <c r="H518" s="825" t="s">
        <v>2831</v>
      </c>
      <c r="I518" s="831">
        <v>0.47333332896232605</v>
      </c>
      <c r="J518" s="831">
        <v>700</v>
      </c>
      <c r="K518" s="832">
        <v>331</v>
      </c>
    </row>
    <row r="519" spans="1:11" ht="14.45" customHeight="1" x14ac:dyDescent="0.2">
      <c r="A519" s="821" t="s">
        <v>587</v>
      </c>
      <c r="B519" s="822" t="s">
        <v>588</v>
      </c>
      <c r="C519" s="825" t="s">
        <v>613</v>
      </c>
      <c r="D519" s="839" t="s">
        <v>614</v>
      </c>
      <c r="E519" s="825" t="s">
        <v>2736</v>
      </c>
      <c r="F519" s="839" t="s">
        <v>2737</v>
      </c>
      <c r="G519" s="825" t="s">
        <v>3444</v>
      </c>
      <c r="H519" s="825" t="s">
        <v>3445</v>
      </c>
      <c r="I519" s="831">
        <v>89.300003051757813</v>
      </c>
      <c r="J519" s="831">
        <v>10</v>
      </c>
      <c r="K519" s="832">
        <v>892.97998046875</v>
      </c>
    </row>
    <row r="520" spans="1:11" ht="14.45" customHeight="1" x14ac:dyDescent="0.2">
      <c r="A520" s="821" t="s">
        <v>587</v>
      </c>
      <c r="B520" s="822" t="s">
        <v>588</v>
      </c>
      <c r="C520" s="825" t="s">
        <v>613</v>
      </c>
      <c r="D520" s="839" t="s">
        <v>614</v>
      </c>
      <c r="E520" s="825" t="s">
        <v>2736</v>
      </c>
      <c r="F520" s="839" t="s">
        <v>2737</v>
      </c>
      <c r="G520" s="825" t="s">
        <v>3130</v>
      </c>
      <c r="H520" s="825" t="s">
        <v>3131</v>
      </c>
      <c r="I520" s="831">
        <v>23.713332494099934</v>
      </c>
      <c r="J520" s="831">
        <v>30</v>
      </c>
      <c r="K520" s="832">
        <v>711.40000915527344</v>
      </c>
    </row>
    <row r="521" spans="1:11" ht="14.45" customHeight="1" x14ac:dyDescent="0.2">
      <c r="A521" s="821" t="s">
        <v>587</v>
      </c>
      <c r="B521" s="822" t="s">
        <v>588</v>
      </c>
      <c r="C521" s="825" t="s">
        <v>613</v>
      </c>
      <c r="D521" s="839" t="s">
        <v>614</v>
      </c>
      <c r="E521" s="825" t="s">
        <v>2846</v>
      </c>
      <c r="F521" s="839" t="s">
        <v>2847</v>
      </c>
      <c r="G521" s="825" t="s">
        <v>3446</v>
      </c>
      <c r="H521" s="825" t="s">
        <v>3447</v>
      </c>
      <c r="I521" s="831">
        <v>4800.68017578125</v>
      </c>
      <c r="J521" s="831">
        <v>10</v>
      </c>
      <c r="K521" s="832">
        <v>48006.75</v>
      </c>
    </row>
    <row r="522" spans="1:11" ht="14.45" customHeight="1" x14ac:dyDescent="0.2">
      <c r="A522" s="821" t="s">
        <v>587</v>
      </c>
      <c r="B522" s="822" t="s">
        <v>588</v>
      </c>
      <c r="C522" s="825" t="s">
        <v>613</v>
      </c>
      <c r="D522" s="839" t="s">
        <v>614</v>
      </c>
      <c r="E522" s="825" t="s">
        <v>2846</v>
      </c>
      <c r="F522" s="839" t="s">
        <v>2847</v>
      </c>
      <c r="G522" s="825" t="s">
        <v>3448</v>
      </c>
      <c r="H522" s="825" t="s">
        <v>3449</v>
      </c>
      <c r="I522" s="831">
        <v>2407.89990234375</v>
      </c>
      <c r="J522" s="831">
        <v>10</v>
      </c>
      <c r="K522" s="832">
        <v>24079.0009765625</v>
      </c>
    </row>
    <row r="523" spans="1:11" ht="14.45" customHeight="1" x14ac:dyDescent="0.2">
      <c r="A523" s="821" t="s">
        <v>587</v>
      </c>
      <c r="B523" s="822" t="s">
        <v>588</v>
      </c>
      <c r="C523" s="825" t="s">
        <v>613</v>
      </c>
      <c r="D523" s="839" t="s">
        <v>614</v>
      </c>
      <c r="E523" s="825" t="s">
        <v>2846</v>
      </c>
      <c r="F523" s="839" t="s">
        <v>2847</v>
      </c>
      <c r="G523" s="825" t="s">
        <v>2896</v>
      </c>
      <c r="H523" s="825" t="s">
        <v>2897</v>
      </c>
      <c r="I523" s="831">
        <v>1787.1444363064236</v>
      </c>
      <c r="J523" s="831">
        <v>24</v>
      </c>
      <c r="K523" s="832">
        <v>41783.589599609375</v>
      </c>
    </row>
    <row r="524" spans="1:11" ht="14.45" customHeight="1" x14ac:dyDescent="0.2">
      <c r="A524" s="821" t="s">
        <v>587</v>
      </c>
      <c r="B524" s="822" t="s">
        <v>588</v>
      </c>
      <c r="C524" s="825" t="s">
        <v>613</v>
      </c>
      <c r="D524" s="839" t="s">
        <v>614</v>
      </c>
      <c r="E524" s="825" t="s">
        <v>2846</v>
      </c>
      <c r="F524" s="839" t="s">
        <v>2847</v>
      </c>
      <c r="G524" s="825" t="s">
        <v>2848</v>
      </c>
      <c r="H524" s="825" t="s">
        <v>2849</v>
      </c>
      <c r="I524" s="831">
        <v>10.166666666666666</v>
      </c>
      <c r="J524" s="831">
        <v>300</v>
      </c>
      <c r="K524" s="832">
        <v>3050</v>
      </c>
    </row>
    <row r="525" spans="1:11" ht="14.45" customHeight="1" x14ac:dyDescent="0.2">
      <c r="A525" s="821" t="s">
        <v>587</v>
      </c>
      <c r="B525" s="822" t="s">
        <v>588</v>
      </c>
      <c r="C525" s="825" t="s">
        <v>613</v>
      </c>
      <c r="D525" s="839" t="s">
        <v>614</v>
      </c>
      <c r="E525" s="825" t="s">
        <v>2846</v>
      </c>
      <c r="F525" s="839" t="s">
        <v>2847</v>
      </c>
      <c r="G525" s="825" t="s">
        <v>3450</v>
      </c>
      <c r="H525" s="825" t="s">
        <v>3451</v>
      </c>
      <c r="I525" s="831">
        <v>5770.490234375</v>
      </c>
      <c r="J525" s="831">
        <v>9</v>
      </c>
      <c r="K525" s="832">
        <v>51934.412109375</v>
      </c>
    </row>
    <row r="526" spans="1:11" ht="14.45" customHeight="1" x14ac:dyDescent="0.2">
      <c r="A526" s="821" t="s">
        <v>587</v>
      </c>
      <c r="B526" s="822" t="s">
        <v>588</v>
      </c>
      <c r="C526" s="825" t="s">
        <v>613</v>
      </c>
      <c r="D526" s="839" t="s">
        <v>614</v>
      </c>
      <c r="E526" s="825" t="s">
        <v>2846</v>
      </c>
      <c r="F526" s="839" t="s">
        <v>2847</v>
      </c>
      <c r="G526" s="825" t="s">
        <v>3452</v>
      </c>
      <c r="H526" s="825" t="s">
        <v>3453</v>
      </c>
      <c r="I526" s="831">
        <v>1884.8499755859375</v>
      </c>
      <c r="J526" s="831">
        <v>80</v>
      </c>
      <c r="K526" s="832">
        <v>150788</v>
      </c>
    </row>
    <row r="527" spans="1:11" ht="14.45" customHeight="1" x14ac:dyDescent="0.2">
      <c r="A527" s="821" t="s">
        <v>587</v>
      </c>
      <c r="B527" s="822" t="s">
        <v>588</v>
      </c>
      <c r="C527" s="825" t="s">
        <v>613</v>
      </c>
      <c r="D527" s="839" t="s">
        <v>614</v>
      </c>
      <c r="E527" s="825" t="s">
        <v>2846</v>
      </c>
      <c r="F527" s="839" t="s">
        <v>2847</v>
      </c>
      <c r="G527" s="825" t="s">
        <v>3454</v>
      </c>
      <c r="H527" s="825" t="s">
        <v>3455</v>
      </c>
      <c r="I527" s="831">
        <v>1403</v>
      </c>
      <c r="J527" s="831">
        <v>40</v>
      </c>
      <c r="K527" s="832">
        <v>56120</v>
      </c>
    </row>
    <row r="528" spans="1:11" ht="14.45" customHeight="1" x14ac:dyDescent="0.2">
      <c r="A528" s="821" t="s">
        <v>587</v>
      </c>
      <c r="B528" s="822" t="s">
        <v>588</v>
      </c>
      <c r="C528" s="825" t="s">
        <v>613</v>
      </c>
      <c r="D528" s="839" t="s">
        <v>614</v>
      </c>
      <c r="E528" s="825" t="s">
        <v>2846</v>
      </c>
      <c r="F528" s="839" t="s">
        <v>2847</v>
      </c>
      <c r="G528" s="825" t="s">
        <v>3456</v>
      </c>
      <c r="H528" s="825" t="s">
        <v>3457</v>
      </c>
      <c r="I528" s="831">
        <v>1896.0699462890625</v>
      </c>
      <c r="J528" s="831">
        <v>3</v>
      </c>
      <c r="K528" s="832">
        <v>5688.2099609375</v>
      </c>
    </row>
    <row r="529" spans="1:11" ht="14.45" customHeight="1" x14ac:dyDescent="0.2">
      <c r="A529" s="821" t="s">
        <v>587</v>
      </c>
      <c r="B529" s="822" t="s">
        <v>588</v>
      </c>
      <c r="C529" s="825" t="s">
        <v>613</v>
      </c>
      <c r="D529" s="839" t="s">
        <v>614</v>
      </c>
      <c r="E529" s="825" t="s">
        <v>2846</v>
      </c>
      <c r="F529" s="839" t="s">
        <v>2847</v>
      </c>
      <c r="G529" s="825" t="s">
        <v>2850</v>
      </c>
      <c r="H529" s="825" t="s">
        <v>2851</v>
      </c>
      <c r="I529" s="831">
        <v>7.744999885559082</v>
      </c>
      <c r="J529" s="831">
        <v>200</v>
      </c>
      <c r="K529" s="832">
        <v>1549</v>
      </c>
    </row>
    <row r="530" spans="1:11" ht="14.45" customHeight="1" x14ac:dyDescent="0.2">
      <c r="A530" s="821" t="s">
        <v>587</v>
      </c>
      <c r="B530" s="822" t="s">
        <v>588</v>
      </c>
      <c r="C530" s="825" t="s">
        <v>613</v>
      </c>
      <c r="D530" s="839" t="s">
        <v>614</v>
      </c>
      <c r="E530" s="825" t="s">
        <v>3458</v>
      </c>
      <c r="F530" s="839" t="s">
        <v>3459</v>
      </c>
      <c r="G530" s="825" t="s">
        <v>3460</v>
      </c>
      <c r="H530" s="825" t="s">
        <v>3461</v>
      </c>
      <c r="I530" s="831">
        <v>52.900001525878906</v>
      </c>
      <c r="J530" s="831">
        <v>120</v>
      </c>
      <c r="K530" s="832">
        <v>6348</v>
      </c>
    </row>
    <row r="531" spans="1:11" ht="14.45" customHeight="1" x14ac:dyDescent="0.2">
      <c r="A531" s="821" t="s">
        <v>587</v>
      </c>
      <c r="B531" s="822" t="s">
        <v>588</v>
      </c>
      <c r="C531" s="825" t="s">
        <v>613</v>
      </c>
      <c r="D531" s="839" t="s">
        <v>614</v>
      </c>
      <c r="E531" s="825" t="s">
        <v>3458</v>
      </c>
      <c r="F531" s="839" t="s">
        <v>3459</v>
      </c>
      <c r="G531" s="825" t="s">
        <v>3462</v>
      </c>
      <c r="H531" s="825" t="s">
        <v>3463</v>
      </c>
      <c r="I531" s="831">
        <v>35.310001373291016</v>
      </c>
      <c r="J531" s="831">
        <v>36</v>
      </c>
      <c r="K531" s="832">
        <v>1270.97998046875</v>
      </c>
    </row>
    <row r="532" spans="1:11" ht="14.45" customHeight="1" x14ac:dyDescent="0.2">
      <c r="A532" s="821" t="s">
        <v>587</v>
      </c>
      <c r="B532" s="822" t="s">
        <v>588</v>
      </c>
      <c r="C532" s="825" t="s">
        <v>613</v>
      </c>
      <c r="D532" s="839" t="s">
        <v>614</v>
      </c>
      <c r="E532" s="825" t="s">
        <v>3458</v>
      </c>
      <c r="F532" s="839" t="s">
        <v>3459</v>
      </c>
      <c r="G532" s="825" t="s">
        <v>3464</v>
      </c>
      <c r="H532" s="825" t="s">
        <v>3465</v>
      </c>
      <c r="I532" s="831">
        <v>40.139999389648438</v>
      </c>
      <c r="J532" s="831">
        <v>72</v>
      </c>
      <c r="K532" s="832">
        <v>2889.719970703125</v>
      </c>
    </row>
    <row r="533" spans="1:11" ht="14.45" customHeight="1" x14ac:dyDescent="0.2">
      <c r="A533" s="821" t="s">
        <v>587</v>
      </c>
      <c r="B533" s="822" t="s">
        <v>588</v>
      </c>
      <c r="C533" s="825" t="s">
        <v>613</v>
      </c>
      <c r="D533" s="839" t="s">
        <v>614</v>
      </c>
      <c r="E533" s="825" t="s">
        <v>3458</v>
      </c>
      <c r="F533" s="839" t="s">
        <v>3459</v>
      </c>
      <c r="G533" s="825" t="s">
        <v>3466</v>
      </c>
      <c r="H533" s="825" t="s">
        <v>3467</v>
      </c>
      <c r="I533" s="831">
        <v>35.080001831054688</v>
      </c>
      <c r="J533" s="831">
        <v>36</v>
      </c>
      <c r="K533" s="832">
        <v>1262.699951171875</v>
      </c>
    </row>
    <row r="534" spans="1:11" ht="14.45" customHeight="1" x14ac:dyDescent="0.2">
      <c r="A534" s="821" t="s">
        <v>587</v>
      </c>
      <c r="B534" s="822" t="s">
        <v>588</v>
      </c>
      <c r="C534" s="825" t="s">
        <v>613</v>
      </c>
      <c r="D534" s="839" t="s">
        <v>614</v>
      </c>
      <c r="E534" s="825" t="s">
        <v>3458</v>
      </c>
      <c r="F534" s="839" t="s">
        <v>3459</v>
      </c>
      <c r="G534" s="825" t="s">
        <v>3468</v>
      </c>
      <c r="H534" s="825" t="s">
        <v>3469</v>
      </c>
      <c r="I534" s="831">
        <v>28.059999465942383</v>
      </c>
      <c r="J534" s="831">
        <v>72</v>
      </c>
      <c r="K534" s="832">
        <v>2020.3199462890625</v>
      </c>
    </row>
    <row r="535" spans="1:11" ht="14.45" customHeight="1" x14ac:dyDescent="0.2">
      <c r="A535" s="821" t="s">
        <v>587</v>
      </c>
      <c r="B535" s="822" t="s">
        <v>588</v>
      </c>
      <c r="C535" s="825" t="s">
        <v>613</v>
      </c>
      <c r="D535" s="839" t="s">
        <v>614</v>
      </c>
      <c r="E535" s="825" t="s">
        <v>3458</v>
      </c>
      <c r="F535" s="839" t="s">
        <v>3459</v>
      </c>
      <c r="G535" s="825" t="s">
        <v>3470</v>
      </c>
      <c r="H535" s="825" t="s">
        <v>3471</v>
      </c>
      <c r="I535" s="831">
        <v>747.5</v>
      </c>
      <c r="J535" s="831">
        <v>12</v>
      </c>
      <c r="K535" s="832">
        <v>8970</v>
      </c>
    </row>
    <row r="536" spans="1:11" ht="14.45" customHeight="1" x14ac:dyDescent="0.2">
      <c r="A536" s="821" t="s">
        <v>587</v>
      </c>
      <c r="B536" s="822" t="s">
        <v>588</v>
      </c>
      <c r="C536" s="825" t="s">
        <v>613</v>
      </c>
      <c r="D536" s="839" t="s">
        <v>614</v>
      </c>
      <c r="E536" s="825" t="s">
        <v>3458</v>
      </c>
      <c r="F536" s="839" t="s">
        <v>3459</v>
      </c>
      <c r="G536" s="825" t="s">
        <v>3472</v>
      </c>
      <c r="H536" s="825" t="s">
        <v>3473</v>
      </c>
      <c r="I536" s="831">
        <v>47.75</v>
      </c>
      <c r="J536" s="831">
        <v>36</v>
      </c>
      <c r="K536" s="832">
        <v>1719</v>
      </c>
    </row>
    <row r="537" spans="1:11" ht="14.45" customHeight="1" x14ac:dyDescent="0.2">
      <c r="A537" s="821" t="s">
        <v>587</v>
      </c>
      <c r="B537" s="822" t="s">
        <v>588</v>
      </c>
      <c r="C537" s="825" t="s">
        <v>613</v>
      </c>
      <c r="D537" s="839" t="s">
        <v>614</v>
      </c>
      <c r="E537" s="825" t="s">
        <v>3458</v>
      </c>
      <c r="F537" s="839" t="s">
        <v>3459</v>
      </c>
      <c r="G537" s="825" t="s">
        <v>3474</v>
      </c>
      <c r="H537" s="825" t="s">
        <v>3475</v>
      </c>
      <c r="I537" s="831">
        <v>67.849998474121094</v>
      </c>
      <c r="J537" s="831">
        <v>144</v>
      </c>
      <c r="K537" s="832">
        <v>9770.400390625</v>
      </c>
    </row>
    <row r="538" spans="1:11" ht="14.45" customHeight="1" x14ac:dyDescent="0.2">
      <c r="A538" s="821" t="s">
        <v>587</v>
      </c>
      <c r="B538" s="822" t="s">
        <v>588</v>
      </c>
      <c r="C538" s="825" t="s">
        <v>613</v>
      </c>
      <c r="D538" s="839" t="s">
        <v>614</v>
      </c>
      <c r="E538" s="825" t="s">
        <v>3458</v>
      </c>
      <c r="F538" s="839" t="s">
        <v>3459</v>
      </c>
      <c r="G538" s="825" t="s">
        <v>3476</v>
      </c>
      <c r="H538" s="825" t="s">
        <v>3477</v>
      </c>
      <c r="I538" s="831">
        <v>65.550003051757813</v>
      </c>
      <c r="J538" s="831">
        <v>72</v>
      </c>
      <c r="K538" s="832">
        <v>4719.60009765625</v>
      </c>
    </row>
    <row r="539" spans="1:11" ht="14.45" customHeight="1" x14ac:dyDescent="0.2">
      <c r="A539" s="821" t="s">
        <v>587</v>
      </c>
      <c r="B539" s="822" t="s">
        <v>588</v>
      </c>
      <c r="C539" s="825" t="s">
        <v>613</v>
      </c>
      <c r="D539" s="839" t="s">
        <v>614</v>
      </c>
      <c r="E539" s="825" t="s">
        <v>3458</v>
      </c>
      <c r="F539" s="839" t="s">
        <v>3459</v>
      </c>
      <c r="G539" s="825" t="s">
        <v>3478</v>
      </c>
      <c r="H539" s="825" t="s">
        <v>3479</v>
      </c>
      <c r="I539" s="831">
        <v>109.25</v>
      </c>
      <c r="J539" s="831">
        <v>48</v>
      </c>
      <c r="K539" s="832">
        <v>5244</v>
      </c>
    </row>
    <row r="540" spans="1:11" ht="14.45" customHeight="1" x14ac:dyDescent="0.2">
      <c r="A540" s="821" t="s">
        <v>587</v>
      </c>
      <c r="B540" s="822" t="s">
        <v>588</v>
      </c>
      <c r="C540" s="825" t="s">
        <v>613</v>
      </c>
      <c r="D540" s="839" t="s">
        <v>614</v>
      </c>
      <c r="E540" s="825" t="s">
        <v>3458</v>
      </c>
      <c r="F540" s="839" t="s">
        <v>3459</v>
      </c>
      <c r="G540" s="825" t="s">
        <v>3480</v>
      </c>
      <c r="H540" s="825" t="s">
        <v>3481</v>
      </c>
      <c r="I540" s="831">
        <v>69</v>
      </c>
      <c r="J540" s="831">
        <v>108</v>
      </c>
      <c r="K540" s="832">
        <v>7452</v>
      </c>
    </row>
    <row r="541" spans="1:11" ht="14.45" customHeight="1" x14ac:dyDescent="0.2">
      <c r="A541" s="821" t="s">
        <v>587</v>
      </c>
      <c r="B541" s="822" t="s">
        <v>588</v>
      </c>
      <c r="C541" s="825" t="s">
        <v>613</v>
      </c>
      <c r="D541" s="839" t="s">
        <v>614</v>
      </c>
      <c r="E541" s="825" t="s">
        <v>3458</v>
      </c>
      <c r="F541" s="839" t="s">
        <v>3459</v>
      </c>
      <c r="G541" s="825" t="s">
        <v>3482</v>
      </c>
      <c r="H541" s="825" t="s">
        <v>3483</v>
      </c>
      <c r="I541" s="831">
        <v>69</v>
      </c>
      <c r="J541" s="831">
        <v>72</v>
      </c>
      <c r="K541" s="832">
        <v>4968</v>
      </c>
    </row>
    <row r="542" spans="1:11" ht="14.45" customHeight="1" x14ac:dyDescent="0.2">
      <c r="A542" s="821" t="s">
        <v>587</v>
      </c>
      <c r="B542" s="822" t="s">
        <v>588</v>
      </c>
      <c r="C542" s="825" t="s">
        <v>613</v>
      </c>
      <c r="D542" s="839" t="s">
        <v>614</v>
      </c>
      <c r="E542" s="825" t="s">
        <v>3458</v>
      </c>
      <c r="F542" s="839" t="s">
        <v>3459</v>
      </c>
      <c r="G542" s="825" t="s">
        <v>3484</v>
      </c>
      <c r="H542" s="825" t="s">
        <v>3485</v>
      </c>
      <c r="I542" s="831">
        <v>42.549999237060547</v>
      </c>
      <c r="J542" s="831">
        <v>120</v>
      </c>
      <c r="K542" s="832">
        <v>5106.0000610351563</v>
      </c>
    </row>
    <row r="543" spans="1:11" ht="14.45" customHeight="1" x14ac:dyDescent="0.2">
      <c r="A543" s="821" t="s">
        <v>587</v>
      </c>
      <c r="B543" s="822" t="s">
        <v>588</v>
      </c>
      <c r="C543" s="825" t="s">
        <v>613</v>
      </c>
      <c r="D543" s="839" t="s">
        <v>614</v>
      </c>
      <c r="E543" s="825" t="s">
        <v>3458</v>
      </c>
      <c r="F543" s="839" t="s">
        <v>3459</v>
      </c>
      <c r="G543" s="825" t="s">
        <v>3486</v>
      </c>
      <c r="H543" s="825" t="s">
        <v>3487</v>
      </c>
      <c r="I543" s="831">
        <v>33.349998474121094</v>
      </c>
      <c r="J543" s="831">
        <v>408</v>
      </c>
      <c r="K543" s="832">
        <v>13606.7998046875</v>
      </c>
    </row>
    <row r="544" spans="1:11" ht="14.45" customHeight="1" x14ac:dyDescent="0.2">
      <c r="A544" s="821" t="s">
        <v>587</v>
      </c>
      <c r="B544" s="822" t="s">
        <v>588</v>
      </c>
      <c r="C544" s="825" t="s">
        <v>613</v>
      </c>
      <c r="D544" s="839" t="s">
        <v>614</v>
      </c>
      <c r="E544" s="825" t="s">
        <v>3458</v>
      </c>
      <c r="F544" s="839" t="s">
        <v>3459</v>
      </c>
      <c r="G544" s="825" t="s">
        <v>3488</v>
      </c>
      <c r="H544" s="825" t="s">
        <v>3489</v>
      </c>
      <c r="I544" s="831">
        <v>52.900001525878906</v>
      </c>
      <c r="J544" s="831">
        <v>432</v>
      </c>
      <c r="K544" s="832">
        <v>22852.800048828125</v>
      </c>
    </row>
    <row r="545" spans="1:11" ht="14.45" customHeight="1" x14ac:dyDescent="0.2">
      <c r="A545" s="821" t="s">
        <v>587</v>
      </c>
      <c r="B545" s="822" t="s">
        <v>588</v>
      </c>
      <c r="C545" s="825" t="s">
        <v>613</v>
      </c>
      <c r="D545" s="839" t="s">
        <v>614</v>
      </c>
      <c r="E545" s="825" t="s">
        <v>3458</v>
      </c>
      <c r="F545" s="839" t="s">
        <v>3459</v>
      </c>
      <c r="G545" s="825" t="s">
        <v>3490</v>
      </c>
      <c r="H545" s="825" t="s">
        <v>3491</v>
      </c>
      <c r="I545" s="831">
        <v>376.48001098632813</v>
      </c>
      <c r="J545" s="831">
        <v>24</v>
      </c>
      <c r="K545" s="832">
        <v>9035.5498046875</v>
      </c>
    </row>
    <row r="546" spans="1:11" ht="14.45" customHeight="1" x14ac:dyDescent="0.2">
      <c r="A546" s="821" t="s">
        <v>587</v>
      </c>
      <c r="B546" s="822" t="s">
        <v>588</v>
      </c>
      <c r="C546" s="825" t="s">
        <v>613</v>
      </c>
      <c r="D546" s="839" t="s">
        <v>614</v>
      </c>
      <c r="E546" s="825" t="s">
        <v>3458</v>
      </c>
      <c r="F546" s="839" t="s">
        <v>3459</v>
      </c>
      <c r="G546" s="825" t="s">
        <v>3492</v>
      </c>
      <c r="H546" s="825" t="s">
        <v>3493</v>
      </c>
      <c r="I546" s="831">
        <v>330.47000122070313</v>
      </c>
      <c r="J546" s="831">
        <v>24</v>
      </c>
      <c r="K546" s="832">
        <v>7931.2099609375</v>
      </c>
    </row>
    <row r="547" spans="1:11" ht="14.45" customHeight="1" x14ac:dyDescent="0.2">
      <c r="A547" s="821" t="s">
        <v>587</v>
      </c>
      <c r="B547" s="822" t="s">
        <v>588</v>
      </c>
      <c r="C547" s="825" t="s">
        <v>613</v>
      </c>
      <c r="D547" s="839" t="s">
        <v>614</v>
      </c>
      <c r="E547" s="825" t="s">
        <v>3458</v>
      </c>
      <c r="F547" s="839" t="s">
        <v>3459</v>
      </c>
      <c r="G547" s="825" t="s">
        <v>3494</v>
      </c>
      <c r="H547" s="825" t="s">
        <v>3495</v>
      </c>
      <c r="I547" s="831">
        <v>39.738001251220702</v>
      </c>
      <c r="J547" s="831">
        <v>324</v>
      </c>
      <c r="K547" s="832">
        <v>12874.5595703125</v>
      </c>
    </row>
    <row r="548" spans="1:11" ht="14.45" customHeight="1" x14ac:dyDescent="0.2">
      <c r="A548" s="821" t="s">
        <v>587</v>
      </c>
      <c r="B548" s="822" t="s">
        <v>588</v>
      </c>
      <c r="C548" s="825" t="s">
        <v>613</v>
      </c>
      <c r="D548" s="839" t="s">
        <v>614</v>
      </c>
      <c r="E548" s="825" t="s">
        <v>3458</v>
      </c>
      <c r="F548" s="839" t="s">
        <v>3459</v>
      </c>
      <c r="G548" s="825" t="s">
        <v>3496</v>
      </c>
      <c r="H548" s="825" t="s">
        <v>3497</v>
      </c>
      <c r="I548" s="831">
        <v>28.860000610351563</v>
      </c>
      <c r="J548" s="831">
        <v>72</v>
      </c>
      <c r="K548" s="832">
        <v>2078.050048828125</v>
      </c>
    </row>
    <row r="549" spans="1:11" ht="14.45" customHeight="1" x14ac:dyDescent="0.2">
      <c r="A549" s="821" t="s">
        <v>587</v>
      </c>
      <c r="B549" s="822" t="s">
        <v>588</v>
      </c>
      <c r="C549" s="825" t="s">
        <v>613</v>
      </c>
      <c r="D549" s="839" t="s">
        <v>614</v>
      </c>
      <c r="E549" s="825" t="s">
        <v>3458</v>
      </c>
      <c r="F549" s="839" t="s">
        <v>3459</v>
      </c>
      <c r="G549" s="825" t="s">
        <v>3498</v>
      </c>
      <c r="H549" s="825" t="s">
        <v>3499</v>
      </c>
      <c r="I549" s="831">
        <v>42.509998321533203</v>
      </c>
      <c r="J549" s="831">
        <v>108</v>
      </c>
      <c r="K549" s="832">
        <v>4590.919921875</v>
      </c>
    </row>
    <row r="550" spans="1:11" ht="14.45" customHeight="1" x14ac:dyDescent="0.2">
      <c r="A550" s="821" t="s">
        <v>587</v>
      </c>
      <c r="B550" s="822" t="s">
        <v>588</v>
      </c>
      <c r="C550" s="825" t="s">
        <v>613</v>
      </c>
      <c r="D550" s="839" t="s">
        <v>614</v>
      </c>
      <c r="E550" s="825" t="s">
        <v>3458</v>
      </c>
      <c r="F550" s="839" t="s">
        <v>3459</v>
      </c>
      <c r="G550" s="825" t="s">
        <v>3500</v>
      </c>
      <c r="H550" s="825" t="s">
        <v>3501</v>
      </c>
      <c r="I550" s="831">
        <v>56.029998779296875</v>
      </c>
      <c r="J550" s="831">
        <v>180</v>
      </c>
      <c r="K550" s="832">
        <v>10086.079833984375</v>
      </c>
    </row>
    <row r="551" spans="1:11" ht="14.45" customHeight="1" x14ac:dyDescent="0.2">
      <c r="A551" s="821" t="s">
        <v>587</v>
      </c>
      <c r="B551" s="822" t="s">
        <v>588</v>
      </c>
      <c r="C551" s="825" t="s">
        <v>613</v>
      </c>
      <c r="D551" s="839" t="s">
        <v>614</v>
      </c>
      <c r="E551" s="825" t="s">
        <v>3458</v>
      </c>
      <c r="F551" s="839" t="s">
        <v>3459</v>
      </c>
      <c r="G551" s="825" t="s">
        <v>3502</v>
      </c>
      <c r="H551" s="825" t="s">
        <v>3503</v>
      </c>
      <c r="I551" s="831">
        <v>78.480003356933594</v>
      </c>
      <c r="J551" s="831">
        <v>72</v>
      </c>
      <c r="K551" s="832">
        <v>5650.64013671875</v>
      </c>
    </row>
    <row r="552" spans="1:11" ht="14.45" customHeight="1" x14ac:dyDescent="0.2">
      <c r="A552" s="821" t="s">
        <v>587</v>
      </c>
      <c r="B552" s="822" t="s">
        <v>588</v>
      </c>
      <c r="C552" s="825" t="s">
        <v>613</v>
      </c>
      <c r="D552" s="839" t="s">
        <v>614</v>
      </c>
      <c r="E552" s="825" t="s">
        <v>3458</v>
      </c>
      <c r="F552" s="839" t="s">
        <v>3459</v>
      </c>
      <c r="G552" s="825" t="s">
        <v>3504</v>
      </c>
      <c r="H552" s="825" t="s">
        <v>3505</v>
      </c>
      <c r="I552" s="831">
        <v>920.114990234375</v>
      </c>
      <c r="J552" s="831">
        <v>12</v>
      </c>
      <c r="K552" s="832">
        <v>11041.35009765625</v>
      </c>
    </row>
    <row r="553" spans="1:11" ht="14.45" customHeight="1" x14ac:dyDescent="0.2">
      <c r="A553" s="821" t="s">
        <v>587</v>
      </c>
      <c r="B553" s="822" t="s">
        <v>588</v>
      </c>
      <c r="C553" s="825" t="s">
        <v>613</v>
      </c>
      <c r="D553" s="839" t="s">
        <v>614</v>
      </c>
      <c r="E553" s="825" t="s">
        <v>3458</v>
      </c>
      <c r="F553" s="839" t="s">
        <v>3459</v>
      </c>
      <c r="G553" s="825" t="s">
        <v>3506</v>
      </c>
      <c r="H553" s="825" t="s">
        <v>3507</v>
      </c>
      <c r="I553" s="831">
        <v>845.8499755859375</v>
      </c>
      <c r="J553" s="831">
        <v>18</v>
      </c>
      <c r="K553" s="832">
        <v>15225.23046875</v>
      </c>
    </row>
    <row r="554" spans="1:11" ht="14.45" customHeight="1" x14ac:dyDescent="0.2">
      <c r="A554" s="821" t="s">
        <v>587</v>
      </c>
      <c r="B554" s="822" t="s">
        <v>588</v>
      </c>
      <c r="C554" s="825" t="s">
        <v>613</v>
      </c>
      <c r="D554" s="839" t="s">
        <v>614</v>
      </c>
      <c r="E554" s="825" t="s">
        <v>3458</v>
      </c>
      <c r="F554" s="839" t="s">
        <v>3459</v>
      </c>
      <c r="G554" s="825" t="s">
        <v>3508</v>
      </c>
      <c r="H554" s="825" t="s">
        <v>3509</v>
      </c>
      <c r="I554" s="831">
        <v>153.47000122070313</v>
      </c>
      <c r="J554" s="831">
        <v>120</v>
      </c>
      <c r="K554" s="832">
        <v>18416.099609375</v>
      </c>
    </row>
    <row r="555" spans="1:11" ht="14.45" customHeight="1" x14ac:dyDescent="0.2">
      <c r="A555" s="821" t="s">
        <v>587</v>
      </c>
      <c r="B555" s="822" t="s">
        <v>588</v>
      </c>
      <c r="C555" s="825" t="s">
        <v>613</v>
      </c>
      <c r="D555" s="839" t="s">
        <v>614</v>
      </c>
      <c r="E555" s="825" t="s">
        <v>3458</v>
      </c>
      <c r="F555" s="839" t="s">
        <v>3459</v>
      </c>
      <c r="G555" s="825" t="s">
        <v>3510</v>
      </c>
      <c r="H555" s="825" t="s">
        <v>3511</v>
      </c>
      <c r="I555" s="831">
        <v>395.8900146484375</v>
      </c>
      <c r="J555" s="831">
        <v>36</v>
      </c>
      <c r="K555" s="832">
        <v>14251.9501953125</v>
      </c>
    </row>
    <row r="556" spans="1:11" ht="14.45" customHeight="1" x14ac:dyDescent="0.2">
      <c r="A556" s="821" t="s">
        <v>587</v>
      </c>
      <c r="B556" s="822" t="s">
        <v>588</v>
      </c>
      <c r="C556" s="825" t="s">
        <v>613</v>
      </c>
      <c r="D556" s="839" t="s">
        <v>614</v>
      </c>
      <c r="E556" s="825" t="s">
        <v>3458</v>
      </c>
      <c r="F556" s="839" t="s">
        <v>3459</v>
      </c>
      <c r="G556" s="825" t="s">
        <v>3512</v>
      </c>
      <c r="H556" s="825" t="s">
        <v>3513</v>
      </c>
      <c r="I556" s="831">
        <v>131.96000671386719</v>
      </c>
      <c r="J556" s="831">
        <v>132</v>
      </c>
      <c r="K556" s="832">
        <v>17419.05029296875</v>
      </c>
    </row>
    <row r="557" spans="1:11" ht="14.45" customHeight="1" x14ac:dyDescent="0.2">
      <c r="A557" s="821" t="s">
        <v>587</v>
      </c>
      <c r="B557" s="822" t="s">
        <v>588</v>
      </c>
      <c r="C557" s="825" t="s">
        <v>613</v>
      </c>
      <c r="D557" s="839" t="s">
        <v>614</v>
      </c>
      <c r="E557" s="825" t="s">
        <v>3458</v>
      </c>
      <c r="F557" s="839" t="s">
        <v>3459</v>
      </c>
      <c r="G557" s="825" t="s">
        <v>3514</v>
      </c>
      <c r="H557" s="825" t="s">
        <v>3515</v>
      </c>
      <c r="I557" s="831">
        <v>167.14999389648438</v>
      </c>
      <c r="J557" s="831">
        <v>24</v>
      </c>
      <c r="K557" s="832">
        <v>4011.659912109375</v>
      </c>
    </row>
    <row r="558" spans="1:11" ht="14.45" customHeight="1" x14ac:dyDescent="0.2">
      <c r="A558" s="821" t="s">
        <v>587</v>
      </c>
      <c r="B558" s="822" t="s">
        <v>588</v>
      </c>
      <c r="C558" s="825" t="s">
        <v>613</v>
      </c>
      <c r="D558" s="839" t="s">
        <v>614</v>
      </c>
      <c r="E558" s="825" t="s">
        <v>3458</v>
      </c>
      <c r="F558" s="839" t="s">
        <v>3459</v>
      </c>
      <c r="G558" s="825" t="s">
        <v>3516</v>
      </c>
      <c r="H558" s="825" t="s">
        <v>3517</v>
      </c>
      <c r="I558" s="831">
        <v>164.22000122070313</v>
      </c>
      <c r="J558" s="831">
        <v>60</v>
      </c>
      <c r="K558" s="832">
        <v>9853.2000732421875</v>
      </c>
    </row>
    <row r="559" spans="1:11" ht="14.45" customHeight="1" x14ac:dyDescent="0.2">
      <c r="A559" s="821" t="s">
        <v>587</v>
      </c>
      <c r="B559" s="822" t="s">
        <v>588</v>
      </c>
      <c r="C559" s="825" t="s">
        <v>613</v>
      </c>
      <c r="D559" s="839" t="s">
        <v>614</v>
      </c>
      <c r="E559" s="825" t="s">
        <v>3458</v>
      </c>
      <c r="F559" s="839" t="s">
        <v>3459</v>
      </c>
      <c r="G559" s="825" t="s">
        <v>3518</v>
      </c>
      <c r="H559" s="825" t="s">
        <v>3519</v>
      </c>
      <c r="I559" s="831">
        <v>157.3800048828125</v>
      </c>
      <c r="J559" s="831">
        <v>84</v>
      </c>
      <c r="K559" s="832">
        <v>13219.71044921875</v>
      </c>
    </row>
    <row r="560" spans="1:11" ht="14.45" customHeight="1" x14ac:dyDescent="0.2">
      <c r="A560" s="821" t="s">
        <v>587</v>
      </c>
      <c r="B560" s="822" t="s">
        <v>588</v>
      </c>
      <c r="C560" s="825" t="s">
        <v>613</v>
      </c>
      <c r="D560" s="839" t="s">
        <v>614</v>
      </c>
      <c r="E560" s="825" t="s">
        <v>3458</v>
      </c>
      <c r="F560" s="839" t="s">
        <v>3459</v>
      </c>
      <c r="G560" s="825" t="s">
        <v>3520</v>
      </c>
      <c r="H560" s="825" t="s">
        <v>3521</v>
      </c>
      <c r="I560" s="831">
        <v>134.89999389648438</v>
      </c>
      <c r="J560" s="831">
        <v>144</v>
      </c>
      <c r="K560" s="832">
        <v>19424.8798828125</v>
      </c>
    </row>
    <row r="561" spans="1:11" ht="14.45" customHeight="1" x14ac:dyDescent="0.2">
      <c r="A561" s="821" t="s">
        <v>587</v>
      </c>
      <c r="B561" s="822" t="s">
        <v>588</v>
      </c>
      <c r="C561" s="825" t="s">
        <v>613</v>
      </c>
      <c r="D561" s="839" t="s">
        <v>614</v>
      </c>
      <c r="E561" s="825" t="s">
        <v>3458</v>
      </c>
      <c r="F561" s="839" t="s">
        <v>3459</v>
      </c>
      <c r="G561" s="825" t="s">
        <v>3522</v>
      </c>
      <c r="H561" s="825" t="s">
        <v>3523</v>
      </c>
      <c r="I561" s="831">
        <v>130.99000549316406</v>
      </c>
      <c r="J561" s="831">
        <v>24</v>
      </c>
      <c r="K561" s="832">
        <v>3143.639892578125</v>
      </c>
    </row>
    <row r="562" spans="1:11" ht="14.45" customHeight="1" x14ac:dyDescent="0.2">
      <c r="A562" s="821" t="s">
        <v>587</v>
      </c>
      <c r="B562" s="822" t="s">
        <v>588</v>
      </c>
      <c r="C562" s="825" t="s">
        <v>613</v>
      </c>
      <c r="D562" s="839" t="s">
        <v>614</v>
      </c>
      <c r="E562" s="825" t="s">
        <v>3458</v>
      </c>
      <c r="F562" s="839" t="s">
        <v>3459</v>
      </c>
      <c r="G562" s="825" t="s">
        <v>3524</v>
      </c>
      <c r="H562" s="825" t="s">
        <v>3525</v>
      </c>
      <c r="I562" s="831">
        <v>210.16000366210938</v>
      </c>
      <c r="J562" s="831">
        <v>24</v>
      </c>
      <c r="K562" s="832">
        <v>5043.89990234375</v>
      </c>
    </row>
    <row r="563" spans="1:11" ht="14.45" customHeight="1" x14ac:dyDescent="0.2">
      <c r="A563" s="821" t="s">
        <v>587</v>
      </c>
      <c r="B563" s="822" t="s">
        <v>588</v>
      </c>
      <c r="C563" s="825" t="s">
        <v>613</v>
      </c>
      <c r="D563" s="839" t="s">
        <v>614</v>
      </c>
      <c r="E563" s="825" t="s">
        <v>3458</v>
      </c>
      <c r="F563" s="839" t="s">
        <v>3459</v>
      </c>
      <c r="G563" s="825" t="s">
        <v>3526</v>
      </c>
      <c r="H563" s="825" t="s">
        <v>3527</v>
      </c>
      <c r="I563" s="831">
        <v>133.91999816894531</v>
      </c>
      <c r="J563" s="831">
        <v>72</v>
      </c>
      <c r="K563" s="832">
        <v>9642.0595703125</v>
      </c>
    </row>
    <row r="564" spans="1:11" ht="14.45" customHeight="1" x14ac:dyDescent="0.2">
      <c r="A564" s="821" t="s">
        <v>587</v>
      </c>
      <c r="B564" s="822" t="s">
        <v>588</v>
      </c>
      <c r="C564" s="825" t="s">
        <v>613</v>
      </c>
      <c r="D564" s="839" t="s">
        <v>614</v>
      </c>
      <c r="E564" s="825" t="s">
        <v>3458</v>
      </c>
      <c r="F564" s="839" t="s">
        <v>3459</v>
      </c>
      <c r="G564" s="825" t="s">
        <v>3528</v>
      </c>
      <c r="H564" s="825" t="s">
        <v>3529</v>
      </c>
      <c r="I564" s="831">
        <v>297.16000366210938</v>
      </c>
      <c r="J564" s="831">
        <v>216</v>
      </c>
      <c r="K564" s="832">
        <v>64186.55859375</v>
      </c>
    </row>
    <row r="565" spans="1:11" ht="14.45" customHeight="1" x14ac:dyDescent="0.2">
      <c r="A565" s="821" t="s">
        <v>587</v>
      </c>
      <c r="B565" s="822" t="s">
        <v>588</v>
      </c>
      <c r="C565" s="825" t="s">
        <v>613</v>
      </c>
      <c r="D565" s="839" t="s">
        <v>614</v>
      </c>
      <c r="E565" s="825" t="s">
        <v>3458</v>
      </c>
      <c r="F565" s="839" t="s">
        <v>3459</v>
      </c>
      <c r="G565" s="825" t="s">
        <v>3530</v>
      </c>
      <c r="H565" s="825" t="s">
        <v>3531</v>
      </c>
      <c r="I565" s="831">
        <v>639.28997802734375</v>
      </c>
      <c r="J565" s="831">
        <v>36</v>
      </c>
      <c r="K565" s="832">
        <v>23014.259765625</v>
      </c>
    </row>
    <row r="566" spans="1:11" ht="14.45" customHeight="1" x14ac:dyDescent="0.2">
      <c r="A566" s="821" t="s">
        <v>587</v>
      </c>
      <c r="B566" s="822" t="s">
        <v>588</v>
      </c>
      <c r="C566" s="825" t="s">
        <v>613</v>
      </c>
      <c r="D566" s="839" t="s">
        <v>614</v>
      </c>
      <c r="E566" s="825" t="s">
        <v>3458</v>
      </c>
      <c r="F566" s="839" t="s">
        <v>3459</v>
      </c>
      <c r="G566" s="825" t="s">
        <v>3532</v>
      </c>
      <c r="H566" s="825" t="s">
        <v>3533</v>
      </c>
      <c r="I566" s="831">
        <v>241.44000244140625</v>
      </c>
      <c r="J566" s="831">
        <v>36</v>
      </c>
      <c r="K566" s="832">
        <v>8691.9296875</v>
      </c>
    </row>
    <row r="567" spans="1:11" ht="14.45" customHeight="1" x14ac:dyDescent="0.2">
      <c r="A567" s="821" t="s">
        <v>587</v>
      </c>
      <c r="B567" s="822" t="s">
        <v>588</v>
      </c>
      <c r="C567" s="825" t="s">
        <v>613</v>
      </c>
      <c r="D567" s="839" t="s">
        <v>614</v>
      </c>
      <c r="E567" s="825" t="s">
        <v>3458</v>
      </c>
      <c r="F567" s="839" t="s">
        <v>3459</v>
      </c>
      <c r="G567" s="825" t="s">
        <v>3534</v>
      </c>
      <c r="H567" s="825" t="s">
        <v>3535</v>
      </c>
      <c r="I567" s="831">
        <v>250.72999572753906</v>
      </c>
      <c r="J567" s="831">
        <v>36</v>
      </c>
      <c r="K567" s="832">
        <v>9026.099609375</v>
      </c>
    </row>
    <row r="568" spans="1:11" ht="14.45" customHeight="1" x14ac:dyDescent="0.2">
      <c r="A568" s="821" t="s">
        <v>587</v>
      </c>
      <c r="B568" s="822" t="s">
        <v>588</v>
      </c>
      <c r="C568" s="825" t="s">
        <v>613</v>
      </c>
      <c r="D568" s="839" t="s">
        <v>614</v>
      </c>
      <c r="E568" s="825" t="s">
        <v>3458</v>
      </c>
      <c r="F568" s="839" t="s">
        <v>3459</v>
      </c>
      <c r="G568" s="825" t="s">
        <v>3536</v>
      </c>
      <c r="H568" s="825" t="s">
        <v>3537</v>
      </c>
      <c r="I568" s="831">
        <v>276.6300048828125</v>
      </c>
      <c r="J568" s="831">
        <v>36</v>
      </c>
      <c r="K568" s="832">
        <v>9958.76953125</v>
      </c>
    </row>
    <row r="569" spans="1:11" ht="14.45" customHeight="1" x14ac:dyDescent="0.2">
      <c r="A569" s="821" t="s">
        <v>587</v>
      </c>
      <c r="B569" s="822" t="s">
        <v>588</v>
      </c>
      <c r="C569" s="825" t="s">
        <v>613</v>
      </c>
      <c r="D569" s="839" t="s">
        <v>614</v>
      </c>
      <c r="E569" s="825" t="s">
        <v>3458</v>
      </c>
      <c r="F569" s="839" t="s">
        <v>3459</v>
      </c>
      <c r="G569" s="825" t="s">
        <v>3538</v>
      </c>
      <c r="H569" s="825" t="s">
        <v>3539</v>
      </c>
      <c r="I569" s="831">
        <v>951.04998779296875</v>
      </c>
      <c r="J569" s="831">
        <v>6</v>
      </c>
      <c r="K569" s="832">
        <v>5706.2998046875</v>
      </c>
    </row>
    <row r="570" spans="1:11" ht="14.45" customHeight="1" x14ac:dyDescent="0.2">
      <c r="A570" s="821" t="s">
        <v>587</v>
      </c>
      <c r="B570" s="822" t="s">
        <v>588</v>
      </c>
      <c r="C570" s="825" t="s">
        <v>613</v>
      </c>
      <c r="D570" s="839" t="s">
        <v>614</v>
      </c>
      <c r="E570" s="825" t="s">
        <v>3458</v>
      </c>
      <c r="F570" s="839" t="s">
        <v>3459</v>
      </c>
      <c r="G570" s="825" t="s">
        <v>3540</v>
      </c>
      <c r="H570" s="825" t="s">
        <v>3541</v>
      </c>
      <c r="I570" s="831">
        <v>854.45001220703125</v>
      </c>
      <c r="J570" s="831">
        <v>6</v>
      </c>
      <c r="K570" s="832">
        <v>5126.7001953125</v>
      </c>
    </row>
    <row r="571" spans="1:11" ht="14.45" customHeight="1" x14ac:dyDescent="0.2">
      <c r="A571" s="821" t="s">
        <v>587</v>
      </c>
      <c r="B571" s="822" t="s">
        <v>588</v>
      </c>
      <c r="C571" s="825" t="s">
        <v>613</v>
      </c>
      <c r="D571" s="839" t="s">
        <v>614</v>
      </c>
      <c r="E571" s="825" t="s">
        <v>3458</v>
      </c>
      <c r="F571" s="839" t="s">
        <v>3459</v>
      </c>
      <c r="G571" s="825" t="s">
        <v>3542</v>
      </c>
      <c r="H571" s="825" t="s">
        <v>3543</v>
      </c>
      <c r="I571" s="831">
        <v>587.719970703125</v>
      </c>
      <c r="J571" s="831">
        <v>36</v>
      </c>
      <c r="K571" s="832">
        <v>21157.98046875</v>
      </c>
    </row>
    <row r="572" spans="1:11" ht="14.45" customHeight="1" x14ac:dyDescent="0.2">
      <c r="A572" s="821" t="s">
        <v>587</v>
      </c>
      <c r="B572" s="822" t="s">
        <v>588</v>
      </c>
      <c r="C572" s="825" t="s">
        <v>613</v>
      </c>
      <c r="D572" s="839" t="s">
        <v>614</v>
      </c>
      <c r="E572" s="825" t="s">
        <v>3458</v>
      </c>
      <c r="F572" s="839" t="s">
        <v>3459</v>
      </c>
      <c r="G572" s="825" t="s">
        <v>3544</v>
      </c>
      <c r="H572" s="825" t="s">
        <v>3545</v>
      </c>
      <c r="I572" s="831">
        <v>191.50999450683594</v>
      </c>
      <c r="J572" s="831">
        <v>288</v>
      </c>
      <c r="K572" s="832">
        <v>55154</v>
      </c>
    </row>
    <row r="573" spans="1:11" ht="14.45" customHeight="1" x14ac:dyDescent="0.2">
      <c r="A573" s="821" t="s">
        <v>587</v>
      </c>
      <c r="B573" s="822" t="s">
        <v>588</v>
      </c>
      <c r="C573" s="825" t="s">
        <v>613</v>
      </c>
      <c r="D573" s="839" t="s">
        <v>614</v>
      </c>
      <c r="E573" s="825" t="s">
        <v>2852</v>
      </c>
      <c r="F573" s="839" t="s">
        <v>2853</v>
      </c>
      <c r="G573" s="825" t="s">
        <v>3546</v>
      </c>
      <c r="H573" s="825" t="s">
        <v>3547</v>
      </c>
      <c r="I573" s="831">
        <v>8.8299999237060547</v>
      </c>
      <c r="J573" s="831">
        <v>20</v>
      </c>
      <c r="K573" s="832">
        <v>176.66000366210938</v>
      </c>
    </row>
    <row r="574" spans="1:11" ht="14.45" customHeight="1" x14ac:dyDescent="0.2">
      <c r="A574" s="821" t="s">
        <v>587</v>
      </c>
      <c r="B574" s="822" t="s">
        <v>588</v>
      </c>
      <c r="C574" s="825" t="s">
        <v>613</v>
      </c>
      <c r="D574" s="839" t="s">
        <v>614</v>
      </c>
      <c r="E574" s="825" t="s">
        <v>2852</v>
      </c>
      <c r="F574" s="839" t="s">
        <v>2853</v>
      </c>
      <c r="G574" s="825" t="s">
        <v>3548</v>
      </c>
      <c r="H574" s="825" t="s">
        <v>3549</v>
      </c>
      <c r="I574" s="831">
        <v>8.8299999237060547</v>
      </c>
      <c r="J574" s="831">
        <v>20</v>
      </c>
      <c r="K574" s="832">
        <v>176.66000366210938</v>
      </c>
    </row>
    <row r="575" spans="1:11" ht="14.45" customHeight="1" x14ac:dyDescent="0.2">
      <c r="A575" s="821" t="s">
        <v>587</v>
      </c>
      <c r="B575" s="822" t="s">
        <v>588</v>
      </c>
      <c r="C575" s="825" t="s">
        <v>613</v>
      </c>
      <c r="D575" s="839" t="s">
        <v>614</v>
      </c>
      <c r="E575" s="825" t="s">
        <v>2852</v>
      </c>
      <c r="F575" s="839" t="s">
        <v>2853</v>
      </c>
      <c r="G575" s="825" t="s">
        <v>3550</v>
      </c>
      <c r="H575" s="825" t="s">
        <v>3551</v>
      </c>
      <c r="I575" s="831">
        <v>14.039999961853027</v>
      </c>
      <c r="J575" s="831">
        <v>50</v>
      </c>
      <c r="K575" s="832">
        <v>701.79998779296875</v>
      </c>
    </row>
    <row r="576" spans="1:11" ht="14.45" customHeight="1" x14ac:dyDescent="0.2">
      <c r="A576" s="821" t="s">
        <v>587</v>
      </c>
      <c r="B576" s="822" t="s">
        <v>588</v>
      </c>
      <c r="C576" s="825" t="s">
        <v>613</v>
      </c>
      <c r="D576" s="839" t="s">
        <v>614</v>
      </c>
      <c r="E576" s="825" t="s">
        <v>2852</v>
      </c>
      <c r="F576" s="839" t="s">
        <v>2853</v>
      </c>
      <c r="G576" s="825" t="s">
        <v>3552</v>
      </c>
      <c r="H576" s="825" t="s">
        <v>3553</v>
      </c>
      <c r="I576" s="831">
        <v>14.760000228881836</v>
      </c>
      <c r="J576" s="831">
        <v>50</v>
      </c>
      <c r="K576" s="832">
        <v>738</v>
      </c>
    </row>
    <row r="577" spans="1:11" ht="14.45" customHeight="1" x14ac:dyDescent="0.2">
      <c r="A577" s="821" t="s">
        <v>587</v>
      </c>
      <c r="B577" s="822" t="s">
        <v>588</v>
      </c>
      <c r="C577" s="825" t="s">
        <v>613</v>
      </c>
      <c r="D577" s="839" t="s">
        <v>614</v>
      </c>
      <c r="E577" s="825" t="s">
        <v>2852</v>
      </c>
      <c r="F577" s="839" t="s">
        <v>2853</v>
      </c>
      <c r="G577" s="825" t="s">
        <v>3554</v>
      </c>
      <c r="H577" s="825" t="s">
        <v>3555</v>
      </c>
      <c r="I577" s="831">
        <v>14.760000228881836</v>
      </c>
      <c r="J577" s="831">
        <v>50</v>
      </c>
      <c r="K577" s="832">
        <v>738.1400146484375</v>
      </c>
    </row>
    <row r="578" spans="1:11" ht="14.45" customHeight="1" x14ac:dyDescent="0.2">
      <c r="A578" s="821" t="s">
        <v>587</v>
      </c>
      <c r="B578" s="822" t="s">
        <v>588</v>
      </c>
      <c r="C578" s="825" t="s">
        <v>613</v>
      </c>
      <c r="D578" s="839" t="s">
        <v>614</v>
      </c>
      <c r="E578" s="825" t="s">
        <v>2852</v>
      </c>
      <c r="F578" s="839" t="s">
        <v>2853</v>
      </c>
      <c r="G578" s="825" t="s">
        <v>3556</v>
      </c>
      <c r="H578" s="825" t="s">
        <v>3557</v>
      </c>
      <c r="I578" s="831">
        <v>17.790000915527344</v>
      </c>
      <c r="J578" s="831">
        <v>20</v>
      </c>
      <c r="K578" s="832">
        <v>355.739990234375</v>
      </c>
    </row>
    <row r="579" spans="1:11" ht="14.45" customHeight="1" x14ac:dyDescent="0.2">
      <c r="A579" s="821" t="s">
        <v>587</v>
      </c>
      <c r="B579" s="822" t="s">
        <v>588</v>
      </c>
      <c r="C579" s="825" t="s">
        <v>613</v>
      </c>
      <c r="D579" s="839" t="s">
        <v>614</v>
      </c>
      <c r="E579" s="825" t="s">
        <v>2852</v>
      </c>
      <c r="F579" s="839" t="s">
        <v>2853</v>
      </c>
      <c r="G579" s="825" t="s">
        <v>2854</v>
      </c>
      <c r="H579" s="825" t="s">
        <v>2855</v>
      </c>
      <c r="I579" s="831">
        <v>0.55000001192092896</v>
      </c>
      <c r="J579" s="831">
        <v>2900</v>
      </c>
      <c r="K579" s="832">
        <v>1595</v>
      </c>
    </row>
    <row r="580" spans="1:11" ht="14.45" customHeight="1" x14ac:dyDescent="0.2">
      <c r="A580" s="821" t="s">
        <v>587</v>
      </c>
      <c r="B580" s="822" t="s">
        <v>588</v>
      </c>
      <c r="C580" s="825" t="s">
        <v>613</v>
      </c>
      <c r="D580" s="839" t="s">
        <v>614</v>
      </c>
      <c r="E580" s="825" t="s">
        <v>2858</v>
      </c>
      <c r="F580" s="839" t="s">
        <v>2859</v>
      </c>
      <c r="G580" s="825" t="s">
        <v>3558</v>
      </c>
      <c r="H580" s="825" t="s">
        <v>3559</v>
      </c>
      <c r="I580" s="831">
        <v>18.629999160766602</v>
      </c>
      <c r="J580" s="831">
        <v>50</v>
      </c>
      <c r="K580" s="832">
        <v>931.70001220703125</v>
      </c>
    </row>
    <row r="581" spans="1:11" ht="14.45" customHeight="1" x14ac:dyDescent="0.2">
      <c r="A581" s="821" t="s">
        <v>587</v>
      </c>
      <c r="B581" s="822" t="s">
        <v>588</v>
      </c>
      <c r="C581" s="825" t="s">
        <v>613</v>
      </c>
      <c r="D581" s="839" t="s">
        <v>614</v>
      </c>
      <c r="E581" s="825" t="s">
        <v>2858</v>
      </c>
      <c r="F581" s="839" t="s">
        <v>2859</v>
      </c>
      <c r="G581" s="825" t="s">
        <v>3560</v>
      </c>
      <c r="H581" s="825" t="s">
        <v>3561</v>
      </c>
      <c r="I581" s="831">
        <v>18.629999160766602</v>
      </c>
      <c r="J581" s="831">
        <v>50</v>
      </c>
      <c r="K581" s="832">
        <v>931.70001220703125</v>
      </c>
    </row>
    <row r="582" spans="1:11" ht="14.45" customHeight="1" x14ac:dyDescent="0.2">
      <c r="A582" s="821" t="s">
        <v>587</v>
      </c>
      <c r="B582" s="822" t="s">
        <v>588</v>
      </c>
      <c r="C582" s="825" t="s">
        <v>613</v>
      </c>
      <c r="D582" s="839" t="s">
        <v>614</v>
      </c>
      <c r="E582" s="825" t="s">
        <v>2858</v>
      </c>
      <c r="F582" s="839" t="s">
        <v>2859</v>
      </c>
      <c r="G582" s="825" t="s">
        <v>3562</v>
      </c>
      <c r="H582" s="825" t="s">
        <v>3563</v>
      </c>
      <c r="I582" s="831">
        <v>18.629999160766602</v>
      </c>
      <c r="J582" s="831">
        <v>150</v>
      </c>
      <c r="K582" s="832">
        <v>2795.1000366210938</v>
      </c>
    </row>
    <row r="583" spans="1:11" ht="14.45" customHeight="1" x14ac:dyDescent="0.2">
      <c r="A583" s="821" t="s">
        <v>587</v>
      </c>
      <c r="B583" s="822" t="s">
        <v>588</v>
      </c>
      <c r="C583" s="825" t="s">
        <v>613</v>
      </c>
      <c r="D583" s="839" t="s">
        <v>614</v>
      </c>
      <c r="E583" s="825" t="s">
        <v>2858</v>
      </c>
      <c r="F583" s="839" t="s">
        <v>2859</v>
      </c>
      <c r="G583" s="825" t="s">
        <v>3564</v>
      </c>
      <c r="H583" s="825" t="s">
        <v>3565</v>
      </c>
      <c r="I583" s="831">
        <v>18.629999160766602</v>
      </c>
      <c r="J583" s="831">
        <v>200</v>
      </c>
      <c r="K583" s="832">
        <v>3726.800048828125</v>
      </c>
    </row>
    <row r="584" spans="1:11" ht="14.45" customHeight="1" x14ac:dyDescent="0.2">
      <c r="A584" s="821" t="s">
        <v>587</v>
      </c>
      <c r="B584" s="822" t="s">
        <v>588</v>
      </c>
      <c r="C584" s="825" t="s">
        <v>613</v>
      </c>
      <c r="D584" s="839" t="s">
        <v>614</v>
      </c>
      <c r="E584" s="825" t="s">
        <v>2858</v>
      </c>
      <c r="F584" s="839" t="s">
        <v>2859</v>
      </c>
      <c r="G584" s="825" t="s">
        <v>3566</v>
      </c>
      <c r="H584" s="825" t="s">
        <v>3567</v>
      </c>
      <c r="I584" s="831">
        <v>18.629999160766602</v>
      </c>
      <c r="J584" s="831">
        <v>200</v>
      </c>
      <c r="K584" s="832">
        <v>3726.800048828125</v>
      </c>
    </row>
    <row r="585" spans="1:11" ht="14.45" customHeight="1" x14ac:dyDescent="0.2">
      <c r="A585" s="821" t="s">
        <v>587</v>
      </c>
      <c r="B585" s="822" t="s">
        <v>588</v>
      </c>
      <c r="C585" s="825" t="s">
        <v>613</v>
      </c>
      <c r="D585" s="839" t="s">
        <v>614</v>
      </c>
      <c r="E585" s="825" t="s">
        <v>2858</v>
      </c>
      <c r="F585" s="839" t="s">
        <v>2859</v>
      </c>
      <c r="G585" s="825" t="s">
        <v>3568</v>
      </c>
      <c r="H585" s="825" t="s">
        <v>3569</v>
      </c>
      <c r="I585" s="831">
        <v>15.729999542236328</v>
      </c>
      <c r="J585" s="831">
        <v>50</v>
      </c>
      <c r="K585" s="832">
        <v>786.5</v>
      </c>
    </row>
    <row r="586" spans="1:11" ht="14.45" customHeight="1" x14ac:dyDescent="0.2">
      <c r="A586" s="821" t="s">
        <v>587</v>
      </c>
      <c r="B586" s="822" t="s">
        <v>588</v>
      </c>
      <c r="C586" s="825" t="s">
        <v>613</v>
      </c>
      <c r="D586" s="839" t="s">
        <v>614</v>
      </c>
      <c r="E586" s="825" t="s">
        <v>2858</v>
      </c>
      <c r="F586" s="839" t="s">
        <v>2859</v>
      </c>
      <c r="G586" s="825" t="s">
        <v>3570</v>
      </c>
      <c r="H586" s="825" t="s">
        <v>3571</v>
      </c>
      <c r="I586" s="831">
        <v>16.260000228881836</v>
      </c>
      <c r="J586" s="831">
        <v>50</v>
      </c>
      <c r="K586" s="832">
        <v>813</v>
      </c>
    </row>
    <row r="587" spans="1:11" ht="14.45" customHeight="1" x14ac:dyDescent="0.2">
      <c r="A587" s="821" t="s">
        <v>587</v>
      </c>
      <c r="B587" s="822" t="s">
        <v>588</v>
      </c>
      <c r="C587" s="825" t="s">
        <v>613</v>
      </c>
      <c r="D587" s="839" t="s">
        <v>614</v>
      </c>
      <c r="E587" s="825" t="s">
        <v>2858</v>
      </c>
      <c r="F587" s="839" t="s">
        <v>2859</v>
      </c>
      <c r="G587" s="825" t="s">
        <v>3144</v>
      </c>
      <c r="H587" s="825" t="s">
        <v>3145</v>
      </c>
      <c r="I587" s="831">
        <v>17.106666564941406</v>
      </c>
      <c r="J587" s="831">
        <v>200</v>
      </c>
      <c r="K587" s="832">
        <v>3373</v>
      </c>
    </row>
    <row r="588" spans="1:11" ht="14.45" customHeight="1" x14ac:dyDescent="0.2">
      <c r="A588" s="821" t="s">
        <v>587</v>
      </c>
      <c r="B588" s="822" t="s">
        <v>588</v>
      </c>
      <c r="C588" s="825" t="s">
        <v>613</v>
      </c>
      <c r="D588" s="839" t="s">
        <v>614</v>
      </c>
      <c r="E588" s="825" t="s">
        <v>2858</v>
      </c>
      <c r="F588" s="839" t="s">
        <v>2859</v>
      </c>
      <c r="G588" s="825" t="s">
        <v>3146</v>
      </c>
      <c r="H588" s="825" t="s">
        <v>3147</v>
      </c>
      <c r="I588" s="831">
        <v>17.133333206176758</v>
      </c>
      <c r="J588" s="831">
        <v>200</v>
      </c>
      <c r="K588" s="832">
        <v>3388</v>
      </c>
    </row>
    <row r="589" spans="1:11" ht="14.45" customHeight="1" x14ac:dyDescent="0.2">
      <c r="A589" s="821" t="s">
        <v>587</v>
      </c>
      <c r="B589" s="822" t="s">
        <v>588</v>
      </c>
      <c r="C589" s="825" t="s">
        <v>613</v>
      </c>
      <c r="D589" s="839" t="s">
        <v>614</v>
      </c>
      <c r="E589" s="825" t="s">
        <v>2858</v>
      </c>
      <c r="F589" s="839" t="s">
        <v>2859</v>
      </c>
      <c r="G589" s="825" t="s">
        <v>3572</v>
      </c>
      <c r="H589" s="825" t="s">
        <v>3573</v>
      </c>
      <c r="I589" s="831">
        <v>16.680000305175781</v>
      </c>
      <c r="J589" s="831">
        <v>50</v>
      </c>
      <c r="K589" s="832">
        <v>834</v>
      </c>
    </row>
    <row r="590" spans="1:11" ht="14.45" customHeight="1" x14ac:dyDescent="0.2">
      <c r="A590" s="821" t="s">
        <v>587</v>
      </c>
      <c r="B590" s="822" t="s">
        <v>588</v>
      </c>
      <c r="C590" s="825" t="s">
        <v>613</v>
      </c>
      <c r="D590" s="839" t="s">
        <v>614</v>
      </c>
      <c r="E590" s="825" t="s">
        <v>2858</v>
      </c>
      <c r="F590" s="839" t="s">
        <v>2859</v>
      </c>
      <c r="G590" s="825" t="s">
        <v>3148</v>
      </c>
      <c r="H590" s="825" t="s">
        <v>3149</v>
      </c>
      <c r="I590" s="831">
        <v>17.24333381652832</v>
      </c>
      <c r="J590" s="831">
        <v>200</v>
      </c>
      <c r="K590" s="832">
        <v>3413</v>
      </c>
    </row>
    <row r="591" spans="1:11" ht="14.45" customHeight="1" x14ac:dyDescent="0.2">
      <c r="A591" s="821" t="s">
        <v>587</v>
      </c>
      <c r="B591" s="822" t="s">
        <v>588</v>
      </c>
      <c r="C591" s="825" t="s">
        <v>613</v>
      </c>
      <c r="D591" s="839" t="s">
        <v>614</v>
      </c>
      <c r="E591" s="825" t="s">
        <v>2858</v>
      </c>
      <c r="F591" s="839" t="s">
        <v>2859</v>
      </c>
      <c r="G591" s="825" t="s">
        <v>2862</v>
      </c>
      <c r="H591" s="825" t="s">
        <v>2863</v>
      </c>
      <c r="I591" s="831">
        <v>3.3900001049041748</v>
      </c>
      <c r="J591" s="831">
        <v>600</v>
      </c>
      <c r="K591" s="832">
        <v>2034</v>
      </c>
    </row>
    <row r="592" spans="1:11" ht="14.45" customHeight="1" x14ac:dyDescent="0.2">
      <c r="A592" s="821" t="s">
        <v>587</v>
      </c>
      <c r="B592" s="822" t="s">
        <v>588</v>
      </c>
      <c r="C592" s="825" t="s">
        <v>613</v>
      </c>
      <c r="D592" s="839" t="s">
        <v>614</v>
      </c>
      <c r="E592" s="825" t="s">
        <v>2858</v>
      </c>
      <c r="F592" s="839" t="s">
        <v>2859</v>
      </c>
      <c r="G592" s="825" t="s">
        <v>2864</v>
      </c>
      <c r="H592" s="825" t="s">
        <v>2865</v>
      </c>
      <c r="I592" s="831">
        <v>3.3850001096725464</v>
      </c>
      <c r="J592" s="831">
        <v>2600</v>
      </c>
      <c r="K592" s="832">
        <v>8802</v>
      </c>
    </row>
    <row r="593" spans="1:11" ht="14.45" customHeight="1" x14ac:dyDescent="0.2">
      <c r="A593" s="821" t="s">
        <v>587</v>
      </c>
      <c r="B593" s="822" t="s">
        <v>588</v>
      </c>
      <c r="C593" s="825" t="s">
        <v>613</v>
      </c>
      <c r="D593" s="839" t="s">
        <v>614</v>
      </c>
      <c r="E593" s="825" t="s">
        <v>2858</v>
      </c>
      <c r="F593" s="839" t="s">
        <v>2859</v>
      </c>
      <c r="G593" s="825" t="s">
        <v>3574</v>
      </c>
      <c r="H593" s="825" t="s">
        <v>3575</v>
      </c>
      <c r="I593" s="831">
        <v>0</v>
      </c>
      <c r="J593" s="831">
        <v>0</v>
      </c>
      <c r="K593" s="832">
        <v>0</v>
      </c>
    </row>
    <row r="594" spans="1:11" ht="14.45" customHeight="1" x14ac:dyDescent="0.2">
      <c r="A594" s="821" t="s">
        <v>587</v>
      </c>
      <c r="B594" s="822" t="s">
        <v>588</v>
      </c>
      <c r="C594" s="825" t="s">
        <v>613</v>
      </c>
      <c r="D594" s="839" t="s">
        <v>614</v>
      </c>
      <c r="E594" s="825" t="s">
        <v>2858</v>
      </c>
      <c r="F594" s="839" t="s">
        <v>2859</v>
      </c>
      <c r="G594" s="825" t="s">
        <v>2868</v>
      </c>
      <c r="H594" s="825" t="s">
        <v>2869</v>
      </c>
      <c r="I594" s="831">
        <v>3.5700000524520874</v>
      </c>
      <c r="J594" s="831">
        <v>800</v>
      </c>
      <c r="K594" s="832">
        <v>2856</v>
      </c>
    </row>
    <row r="595" spans="1:11" ht="14.45" customHeight="1" x14ac:dyDescent="0.2">
      <c r="A595" s="821" t="s">
        <v>587</v>
      </c>
      <c r="B595" s="822" t="s">
        <v>588</v>
      </c>
      <c r="C595" s="825" t="s">
        <v>613</v>
      </c>
      <c r="D595" s="839" t="s">
        <v>614</v>
      </c>
      <c r="E595" s="825" t="s">
        <v>2858</v>
      </c>
      <c r="F595" s="839" t="s">
        <v>2859</v>
      </c>
      <c r="G595" s="825" t="s">
        <v>2870</v>
      </c>
      <c r="H595" s="825" t="s">
        <v>2871</v>
      </c>
      <c r="I595" s="831">
        <v>4.119999885559082</v>
      </c>
      <c r="J595" s="831">
        <v>400</v>
      </c>
      <c r="K595" s="832">
        <v>1648</v>
      </c>
    </row>
    <row r="596" spans="1:11" ht="14.45" customHeight="1" x14ac:dyDescent="0.2">
      <c r="A596" s="821" t="s">
        <v>587</v>
      </c>
      <c r="B596" s="822" t="s">
        <v>588</v>
      </c>
      <c r="C596" s="825" t="s">
        <v>613</v>
      </c>
      <c r="D596" s="839" t="s">
        <v>614</v>
      </c>
      <c r="E596" s="825" t="s">
        <v>2858</v>
      </c>
      <c r="F596" s="839" t="s">
        <v>2859</v>
      </c>
      <c r="G596" s="825" t="s">
        <v>3576</v>
      </c>
      <c r="H596" s="825" t="s">
        <v>3577</v>
      </c>
      <c r="I596" s="831">
        <v>3.869999885559082</v>
      </c>
      <c r="J596" s="831">
        <v>400</v>
      </c>
      <c r="K596" s="832">
        <v>1548</v>
      </c>
    </row>
    <row r="597" spans="1:11" ht="14.45" customHeight="1" x14ac:dyDescent="0.2">
      <c r="A597" s="821" t="s">
        <v>587</v>
      </c>
      <c r="B597" s="822" t="s">
        <v>588</v>
      </c>
      <c r="C597" s="825" t="s">
        <v>613</v>
      </c>
      <c r="D597" s="839" t="s">
        <v>614</v>
      </c>
      <c r="E597" s="825" t="s">
        <v>2858</v>
      </c>
      <c r="F597" s="839" t="s">
        <v>2859</v>
      </c>
      <c r="G597" s="825" t="s">
        <v>3154</v>
      </c>
      <c r="H597" s="825" t="s">
        <v>3155</v>
      </c>
      <c r="I597" s="831">
        <v>3.1500000953674316</v>
      </c>
      <c r="J597" s="831">
        <v>180</v>
      </c>
      <c r="K597" s="832">
        <v>567</v>
      </c>
    </row>
    <row r="598" spans="1:11" ht="14.45" customHeight="1" x14ac:dyDescent="0.2">
      <c r="A598" s="821" t="s">
        <v>587</v>
      </c>
      <c r="B598" s="822" t="s">
        <v>588</v>
      </c>
      <c r="C598" s="825" t="s">
        <v>613</v>
      </c>
      <c r="D598" s="839" t="s">
        <v>614</v>
      </c>
      <c r="E598" s="825" t="s">
        <v>2858</v>
      </c>
      <c r="F598" s="839" t="s">
        <v>2859</v>
      </c>
      <c r="G598" s="825" t="s">
        <v>2874</v>
      </c>
      <c r="H598" s="825" t="s">
        <v>2875</v>
      </c>
      <c r="I598" s="831">
        <v>3.630000114440918</v>
      </c>
      <c r="J598" s="831">
        <v>600</v>
      </c>
      <c r="K598" s="832">
        <v>2178</v>
      </c>
    </row>
    <row r="599" spans="1:11" ht="14.45" customHeight="1" x14ac:dyDescent="0.2">
      <c r="A599" s="821" t="s">
        <v>587</v>
      </c>
      <c r="B599" s="822" t="s">
        <v>588</v>
      </c>
      <c r="C599" s="825" t="s">
        <v>613</v>
      </c>
      <c r="D599" s="839" t="s">
        <v>614</v>
      </c>
      <c r="E599" s="825" t="s">
        <v>2858</v>
      </c>
      <c r="F599" s="839" t="s">
        <v>2859</v>
      </c>
      <c r="G599" s="825" t="s">
        <v>2876</v>
      </c>
      <c r="H599" s="825" t="s">
        <v>2877</v>
      </c>
      <c r="I599" s="831">
        <v>4.690000057220459</v>
      </c>
      <c r="J599" s="831">
        <v>1200</v>
      </c>
      <c r="K599" s="832">
        <v>5628</v>
      </c>
    </row>
    <row r="600" spans="1:11" ht="14.45" customHeight="1" x14ac:dyDescent="0.2">
      <c r="A600" s="821" t="s">
        <v>587</v>
      </c>
      <c r="B600" s="822" t="s">
        <v>588</v>
      </c>
      <c r="C600" s="825" t="s">
        <v>613</v>
      </c>
      <c r="D600" s="839" t="s">
        <v>614</v>
      </c>
      <c r="E600" s="825" t="s">
        <v>2878</v>
      </c>
      <c r="F600" s="839" t="s">
        <v>2879</v>
      </c>
      <c r="G600" s="825" t="s">
        <v>3158</v>
      </c>
      <c r="H600" s="825" t="s">
        <v>3159</v>
      </c>
      <c r="I600" s="831">
        <v>110.53333282470703</v>
      </c>
      <c r="J600" s="831">
        <v>150</v>
      </c>
      <c r="K600" s="832">
        <v>16580.1298828125</v>
      </c>
    </row>
    <row r="601" spans="1:11" ht="14.45" customHeight="1" x14ac:dyDescent="0.2">
      <c r="A601" s="821" t="s">
        <v>587</v>
      </c>
      <c r="B601" s="822" t="s">
        <v>588</v>
      </c>
      <c r="C601" s="825" t="s">
        <v>613</v>
      </c>
      <c r="D601" s="839" t="s">
        <v>614</v>
      </c>
      <c r="E601" s="825" t="s">
        <v>2878</v>
      </c>
      <c r="F601" s="839" t="s">
        <v>2879</v>
      </c>
      <c r="G601" s="825" t="s">
        <v>3578</v>
      </c>
      <c r="H601" s="825" t="s">
        <v>3579</v>
      </c>
      <c r="I601" s="831">
        <v>319.91500854492188</v>
      </c>
      <c r="J601" s="831">
        <v>40</v>
      </c>
      <c r="K601" s="832">
        <v>12796.51025390625</v>
      </c>
    </row>
    <row r="602" spans="1:11" ht="14.45" customHeight="1" x14ac:dyDescent="0.2">
      <c r="A602" s="821" t="s">
        <v>587</v>
      </c>
      <c r="B602" s="822" t="s">
        <v>588</v>
      </c>
      <c r="C602" s="825" t="s">
        <v>613</v>
      </c>
      <c r="D602" s="839" t="s">
        <v>614</v>
      </c>
      <c r="E602" s="825" t="s">
        <v>2878</v>
      </c>
      <c r="F602" s="839" t="s">
        <v>2879</v>
      </c>
      <c r="G602" s="825" t="s">
        <v>3580</v>
      </c>
      <c r="H602" s="825" t="s">
        <v>3581</v>
      </c>
      <c r="I602" s="831">
        <v>24219.41015625</v>
      </c>
      <c r="J602" s="831">
        <v>1</v>
      </c>
      <c r="K602" s="832">
        <v>24219.41015625</v>
      </c>
    </row>
    <row r="603" spans="1:11" ht="14.45" customHeight="1" x14ac:dyDescent="0.2">
      <c r="A603" s="821" t="s">
        <v>587</v>
      </c>
      <c r="B603" s="822" t="s">
        <v>588</v>
      </c>
      <c r="C603" s="825" t="s">
        <v>613</v>
      </c>
      <c r="D603" s="839" t="s">
        <v>614</v>
      </c>
      <c r="E603" s="825" t="s">
        <v>2878</v>
      </c>
      <c r="F603" s="839" t="s">
        <v>2879</v>
      </c>
      <c r="G603" s="825" t="s">
        <v>3582</v>
      </c>
      <c r="H603" s="825" t="s">
        <v>3583</v>
      </c>
      <c r="I603" s="831">
        <v>1285.02001953125</v>
      </c>
      <c r="J603" s="831">
        <v>30</v>
      </c>
      <c r="K603" s="832">
        <v>38550.6005859375</v>
      </c>
    </row>
    <row r="604" spans="1:11" ht="14.45" customHeight="1" x14ac:dyDescent="0.2">
      <c r="A604" s="821" t="s">
        <v>587</v>
      </c>
      <c r="B604" s="822" t="s">
        <v>588</v>
      </c>
      <c r="C604" s="825" t="s">
        <v>613</v>
      </c>
      <c r="D604" s="839" t="s">
        <v>614</v>
      </c>
      <c r="E604" s="825" t="s">
        <v>2878</v>
      </c>
      <c r="F604" s="839" t="s">
        <v>2879</v>
      </c>
      <c r="G604" s="825" t="s">
        <v>3584</v>
      </c>
      <c r="H604" s="825" t="s">
        <v>3585</v>
      </c>
      <c r="I604" s="831">
        <v>414.54998779296875</v>
      </c>
      <c r="J604" s="831">
        <v>5</v>
      </c>
      <c r="K604" s="832">
        <v>2072.72998046875</v>
      </c>
    </row>
    <row r="605" spans="1:11" ht="14.45" customHeight="1" x14ac:dyDescent="0.2">
      <c r="A605" s="821" t="s">
        <v>587</v>
      </c>
      <c r="B605" s="822" t="s">
        <v>588</v>
      </c>
      <c r="C605" s="825" t="s">
        <v>613</v>
      </c>
      <c r="D605" s="839" t="s">
        <v>614</v>
      </c>
      <c r="E605" s="825" t="s">
        <v>2878</v>
      </c>
      <c r="F605" s="839" t="s">
        <v>2879</v>
      </c>
      <c r="G605" s="825" t="s">
        <v>3586</v>
      </c>
      <c r="H605" s="825" t="s">
        <v>3587</v>
      </c>
      <c r="I605" s="831">
        <v>1360.75</v>
      </c>
      <c r="J605" s="831">
        <v>20</v>
      </c>
      <c r="K605" s="832">
        <v>27215.080078125</v>
      </c>
    </row>
    <row r="606" spans="1:11" ht="14.45" customHeight="1" x14ac:dyDescent="0.2">
      <c r="A606" s="821" t="s">
        <v>587</v>
      </c>
      <c r="B606" s="822" t="s">
        <v>588</v>
      </c>
      <c r="C606" s="825" t="s">
        <v>613</v>
      </c>
      <c r="D606" s="839" t="s">
        <v>614</v>
      </c>
      <c r="E606" s="825" t="s">
        <v>2878</v>
      </c>
      <c r="F606" s="839" t="s">
        <v>2879</v>
      </c>
      <c r="G606" s="825" t="s">
        <v>3588</v>
      </c>
      <c r="H606" s="825" t="s">
        <v>3589</v>
      </c>
      <c r="I606" s="831">
        <v>1188</v>
      </c>
      <c r="J606" s="831">
        <v>60</v>
      </c>
      <c r="K606" s="832">
        <v>71280.12890625</v>
      </c>
    </row>
    <row r="607" spans="1:11" ht="14.45" customHeight="1" x14ac:dyDescent="0.2">
      <c r="A607" s="821" t="s">
        <v>587</v>
      </c>
      <c r="B607" s="822" t="s">
        <v>588</v>
      </c>
      <c r="C607" s="825" t="s">
        <v>613</v>
      </c>
      <c r="D607" s="839" t="s">
        <v>614</v>
      </c>
      <c r="E607" s="825" t="s">
        <v>2878</v>
      </c>
      <c r="F607" s="839" t="s">
        <v>2879</v>
      </c>
      <c r="G607" s="825" t="s">
        <v>3590</v>
      </c>
      <c r="H607" s="825" t="s">
        <v>3591</v>
      </c>
      <c r="I607" s="831">
        <v>1962.6199951171875</v>
      </c>
      <c r="J607" s="831">
        <v>1</v>
      </c>
      <c r="K607" s="832">
        <v>1962.6199951171875</v>
      </c>
    </row>
    <row r="608" spans="1:11" ht="14.45" customHeight="1" x14ac:dyDescent="0.2">
      <c r="A608" s="821" t="s">
        <v>587</v>
      </c>
      <c r="B608" s="822" t="s">
        <v>588</v>
      </c>
      <c r="C608" s="825" t="s">
        <v>613</v>
      </c>
      <c r="D608" s="839" t="s">
        <v>614</v>
      </c>
      <c r="E608" s="825" t="s">
        <v>2878</v>
      </c>
      <c r="F608" s="839" t="s">
        <v>2879</v>
      </c>
      <c r="G608" s="825" t="s">
        <v>3592</v>
      </c>
      <c r="H608" s="825" t="s">
        <v>3593</v>
      </c>
      <c r="I608" s="831">
        <v>106.48000335693359</v>
      </c>
      <c r="J608" s="831">
        <v>50</v>
      </c>
      <c r="K608" s="832">
        <v>5324</v>
      </c>
    </row>
    <row r="609" spans="1:11" ht="14.45" customHeight="1" x14ac:dyDescent="0.2">
      <c r="A609" s="821" t="s">
        <v>587</v>
      </c>
      <c r="B609" s="822" t="s">
        <v>588</v>
      </c>
      <c r="C609" s="825" t="s">
        <v>613</v>
      </c>
      <c r="D609" s="839" t="s">
        <v>614</v>
      </c>
      <c r="E609" s="825" t="s">
        <v>2878</v>
      </c>
      <c r="F609" s="839" t="s">
        <v>2879</v>
      </c>
      <c r="G609" s="825" t="s">
        <v>3594</v>
      </c>
      <c r="H609" s="825" t="s">
        <v>3595</v>
      </c>
      <c r="I609" s="831">
        <v>18952.9609375</v>
      </c>
      <c r="J609" s="831">
        <v>9</v>
      </c>
      <c r="K609" s="832">
        <v>170576.6015625</v>
      </c>
    </row>
    <row r="610" spans="1:11" ht="14.45" customHeight="1" x14ac:dyDescent="0.2">
      <c r="A610" s="821" t="s">
        <v>587</v>
      </c>
      <c r="B610" s="822" t="s">
        <v>588</v>
      </c>
      <c r="C610" s="825" t="s">
        <v>613</v>
      </c>
      <c r="D610" s="839" t="s">
        <v>614</v>
      </c>
      <c r="E610" s="825" t="s">
        <v>2878</v>
      </c>
      <c r="F610" s="839" t="s">
        <v>2879</v>
      </c>
      <c r="G610" s="825" t="s">
        <v>3596</v>
      </c>
      <c r="H610" s="825" t="s">
        <v>3597</v>
      </c>
      <c r="I610" s="831">
        <v>1089</v>
      </c>
      <c r="J610" s="831">
        <v>20</v>
      </c>
      <c r="K610" s="832">
        <v>21780</v>
      </c>
    </row>
    <row r="611" spans="1:11" ht="14.45" customHeight="1" x14ac:dyDescent="0.2">
      <c r="A611" s="821" t="s">
        <v>587</v>
      </c>
      <c r="B611" s="822" t="s">
        <v>588</v>
      </c>
      <c r="C611" s="825" t="s">
        <v>613</v>
      </c>
      <c r="D611" s="839" t="s">
        <v>614</v>
      </c>
      <c r="E611" s="825" t="s">
        <v>2878</v>
      </c>
      <c r="F611" s="839" t="s">
        <v>2879</v>
      </c>
      <c r="G611" s="825" t="s">
        <v>3598</v>
      </c>
      <c r="H611" s="825" t="s">
        <v>3599</v>
      </c>
      <c r="I611" s="831">
        <v>1089</v>
      </c>
      <c r="J611" s="831">
        <v>40</v>
      </c>
      <c r="K611" s="832">
        <v>43560</v>
      </c>
    </row>
    <row r="612" spans="1:11" ht="14.45" customHeight="1" x14ac:dyDescent="0.2">
      <c r="A612" s="821" t="s">
        <v>587</v>
      </c>
      <c r="B612" s="822" t="s">
        <v>588</v>
      </c>
      <c r="C612" s="825" t="s">
        <v>613</v>
      </c>
      <c r="D612" s="839" t="s">
        <v>614</v>
      </c>
      <c r="E612" s="825" t="s">
        <v>3168</v>
      </c>
      <c r="F612" s="839" t="s">
        <v>3169</v>
      </c>
      <c r="G612" s="825" t="s">
        <v>3170</v>
      </c>
      <c r="H612" s="825" t="s">
        <v>3171</v>
      </c>
      <c r="I612" s="831">
        <v>13.189999580383301</v>
      </c>
      <c r="J612" s="831">
        <v>30</v>
      </c>
      <c r="K612" s="832">
        <v>395.70001220703125</v>
      </c>
    </row>
    <row r="613" spans="1:11" ht="14.45" customHeight="1" x14ac:dyDescent="0.2">
      <c r="A613" s="821" t="s">
        <v>587</v>
      </c>
      <c r="B613" s="822" t="s">
        <v>588</v>
      </c>
      <c r="C613" s="825" t="s">
        <v>613</v>
      </c>
      <c r="D613" s="839" t="s">
        <v>614</v>
      </c>
      <c r="E613" s="825" t="s">
        <v>3168</v>
      </c>
      <c r="F613" s="839" t="s">
        <v>3169</v>
      </c>
      <c r="G613" s="825" t="s">
        <v>3600</v>
      </c>
      <c r="H613" s="825" t="s">
        <v>3601</v>
      </c>
      <c r="I613" s="831">
        <v>15.810000419616699</v>
      </c>
      <c r="J613" s="831">
        <v>50</v>
      </c>
      <c r="K613" s="832">
        <v>790.3699951171875</v>
      </c>
    </row>
    <row r="614" spans="1:11" ht="14.45" customHeight="1" x14ac:dyDescent="0.2">
      <c r="A614" s="821" t="s">
        <v>587</v>
      </c>
      <c r="B614" s="822" t="s">
        <v>588</v>
      </c>
      <c r="C614" s="825" t="s">
        <v>613</v>
      </c>
      <c r="D614" s="839" t="s">
        <v>614</v>
      </c>
      <c r="E614" s="825" t="s">
        <v>3168</v>
      </c>
      <c r="F614" s="839" t="s">
        <v>3169</v>
      </c>
      <c r="G614" s="825" t="s">
        <v>3602</v>
      </c>
      <c r="H614" s="825" t="s">
        <v>3603</v>
      </c>
      <c r="I614" s="831">
        <v>11.130000114440918</v>
      </c>
      <c r="J614" s="831">
        <v>50</v>
      </c>
      <c r="K614" s="832">
        <v>556.5999755859375</v>
      </c>
    </row>
    <row r="615" spans="1:11" ht="14.45" customHeight="1" x14ac:dyDescent="0.2">
      <c r="A615" s="821" t="s">
        <v>587</v>
      </c>
      <c r="B615" s="822" t="s">
        <v>588</v>
      </c>
      <c r="C615" s="825" t="s">
        <v>613</v>
      </c>
      <c r="D615" s="839" t="s">
        <v>614</v>
      </c>
      <c r="E615" s="825" t="s">
        <v>3168</v>
      </c>
      <c r="F615" s="839" t="s">
        <v>3169</v>
      </c>
      <c r="G615" s="825" t="s">
        <v>3604</v>
      </c>
      <c r="H615" s="825" t="s">
        <v>3605</v>
      </c>
      <c r="I615" s="831">
        <v>35.090000152587891</v>
      </c>
      <c r="J615" s="831">
        <v>10</v>
      </c>
      <c r="K615" s="832">
        <v>350.89999389648438</v>
      </c>
    </row>
    <row r="616" spans="1:11" ht="14.45" customHeight="1" x14ac:dyDescent="0.2">
      <c r="A616" s="821" t="s">
        <v>587</v>
      </c>
      <c r="B616" s="822" t="s">
        <v>588</v>
      </c>
      <c r="C616" s="825" t="s">
        <v>613</v>
      </c>
      <c r="D616" s="839" t="s">
        <v>614</v>
      </c>
      <c r="E616" s="825" t="s">
        <v>3168</v>
      </c>
      <c r="F616" s="839" t="s">
        <v>3169</v>
      </c>
      <c r="G616" s="825" t="s">
        <v>3606</v>
      </c>
      <c r="H616" s="825" t="s">
        <v>3607</v>
      </c>
      <c r="I616" s="831">
        <v>35.090000152587891</v>
      </c>
      <c r="J616" s="831">
        <v>10</v>
      </c>
      <c r="K616" s="832">
        <v>350.89999389648438</v>
      </c>
    </row>
    <row r="617" spans="1:11" ht="14.45" customHeight="1" x14ac:dyDescent="0.2">
      <c r="A617" s="821" t="s">
        <v>587</v>
      </c>
      <c r="B617" s="822" t="s">
        <v>588</v>
      </c>
      <c r="C617" s="825" t="s">
        <v>613</v>
      </c>
      <c r="D617" s="839" t="s">
        <v>614</v>
      </c>
      <c r="E617" s="825" t="s">
        <v>3168</v>
      </c>
      <c r="F617" s="839" t="s">
        <v>3169</v>
      </c>
      <c r="G617" s="825" t="s">
        <v>3176</v>
      </c>
      <c r="H617" s="825" t="s">
        <v>3177</v>
      </c>
      <c r="I617" s="831">
        <v>41.770000457763672</v>
      </c>
      <c r="J617" s="831">
        <v>50</v>
      </c>
      <c r="K617" s="832">
        <v>2088.5</v>
      </c>
    </row>
    <row r="618" spans="1:11" ht="14.45" customHeight="1" x14ac:dyDescent="0.2">
      <c r="A618" s="821" t="s">
        <v>587</v>
      </c>
      <c r="B618" s="822" t="s">
        <v>588</v>
      </c>
      <c r="C618" s="825" t="s">
        <v>613</v>
      </c>
      <c r="D618" s="839" t="s">
        <v>614</v>
      </c>
      <c r="E618" s="825" t="s">
        <v>3168</v>
      </c>
      <c r="F618" s="839" t="s">
        <v>3169</v>
      </c>
      <c r="G618" s="825" t="s">
        <v>3608</v>
      </c>
      <c r="H618" s="825" t="s">
        <v>3609</v>
      </c>
      <c r="I618" s="831">
        <v>149.99000549316406</v>
      </c>
      <c r="J618" s="831">
        <v>110</v>
      </c>
      <c r="K618" s="832">
        <v>16499.0703125</v>
      </c>
    </row>
    <row r="619" spans="1:11" ht="14.45" customHeight="1" x14ac:dyDescent="0.2">
      <c r="A619" s="821" t="s">
        <v>587</v>
      </c>
      <c r="B619" s="822" t="s">
        <v>588</v>
      </c>
      <c r="C619" s="825" t="s">
        <v>613</v>
      </c>
      <c r="D619" s="839" t="s">
        <v>614</v>
      </c>
      <c r="E619" s="825" t="s">
        <v>3168</v>
      </c>
      <c r="F619" s="839" t="s">
        <v>3169</v>
      </c>
      <c r="G619" s="825" t="s">
        <v>3182</v>
      </c>
      <c r="H619" s="825" t="s">
        <v>3183</v>
      </c>
      <c r="I619" s="831">
        <v>302.5</v>
      </c>
      <c r="J619" s="831">
        <v>10</v>
      </c>
      <c r="K619" s="832">
        <v>3025</v>
      </c>
    </row>
    <row r="620" spans="1:11" ht="14.45" customHeight="1" x14ac:dyDescent="0.2">
      <c r="A620" s="821" t="s">
        <v>587</v>
      </c>
      <c r="B620" s="822" t="s">
        <v>588</v>
      </c>
      <c r="C620" s="825" t="s">
        <v>613</v>
      </c>
      <c r="D620" s="839" t="s">
        <v>614</v>
      </c>
      <c r="E620" s="825" t="s">
        <v>3168</v>
      </c>
      <c r="F620" s="839" t="s">
        <v>3169</v>
      </c>
      <c r="G620" s="825" t="s">
        <v>3184</v>
      </c>
      <c r="H620" s="825" t="s">
        <v>3185</v>
      </c>
      <c r="I620" s="831">
        <v>695.75</v>
      </c>
      <c r="J620" s="831">
        <v>120</v>
      </c>
      <c r="K620" s="832">
        <v>83490</v>
      </c>
    </row>
    <row r="621" spans="1:11" ht="14.45" customHeight="1" x14ac:dyDescent="0.2">
      <c r="A621" s="821" t="s">
        <v>587</v>
      </c>
      <c r="B621" s="822" t="s">
        <v>588</v>
      </c>
      <c r="C621" s="825" t="s">
        <v>613</v>
      </c>
      <c r="D621" s="839" t="s">
        <v>614</v>
      </c>
      <c r="E621" s="825" t="s">
        <v>3610</v>
      </c>
      <c r="F621" s="839" t="s">
        <v>3611</v>
      </c>
      <c r="G621" s="825" t="s">
        <v>3612</v>
      </c>
      <c r="H621" s="825" t="s">
        <v>3613</v>
      </c>
      <c r="I621" s="831">
        <v>111.56999969482422</v>
      </c>
      <c r="J621" s="831">
        <v>96</v>
      </c>
      <c r="K621" s="832">
        <v>10710.989990234375</v>
      </c>
    </row>
    <row r="622" spans="1:11" ht="14.45" customHeight="1" x14ac:dyDescent="0.2">
      <c r="A622" s="821" t="s">
        <v>587</v>
      </c>
      <c r="B622" s="822" t="s">
        <v>588</v>
      </c>
      <c r="C622" s="825" t="s">
        <v>613</v>
      </c>
      <c r="D622" s="839" t="s">
        <v>614</v>
      </c>
      <c r="E622" s="825" t="s">
        <v>3610</v>
      </c>
      <c r="F622" s="839" t="s">
        <v>3611</v>
      </c>
      <c r="G622" s="825" t="s">
        <v>3614</v>
      </c>
      <c r="H622" s="825" t="s">
        <v>3615</v>
      </c>
      <c r="I622" s="831">
        <v>791.34002685546875</v>
      </c>
      <c r="J622" s="831">
        <v>12</v>
      </c>
      <c r="K622" s="832">
        <v>9496.080078125</v>
      </c>
    </row>
    <row r="623" spans="1:11" ht="14.45" customHeight="1" x14ac:dyDescent="0.2">
      <c r="A623" s="821" t="s">
        <v>587</v>
      </c>
      <c r="B623" s="822" t="s">
        <v>588</v>
      </c>
      <c r="C623" s="825" t="s">
        <v>619</v>
      </c>
      <c r="D623" s="839" t="s">
        <v>620</v>
      </c>
      <c r="E623" s="825" t="s">
        <v>2674</v>
      </c>
      <c r="F623" s="839" t="s">
        <v>2675</v>
      </c>
      <c r="G623" s="825" t="s">
        <v>3616</v>
      </c>
      <c r="H623" s="825" t="s">
        <v>3617</v>
      </c>
      <c r="I623" s="831">
        <v>74.75</v>
      </c>
      <c r="J623" s="831">
        <v>200</v>
      </c>
      <c r="K623" s="832">
        <v>14950</v>
      </c>
    </row>
    <row r="624" spans="1:11" ht="14.45" customHeight="1" x14ac:dyDescent="0.2">
      <c r="A624" s="821" t="s">
        <v>587</v>
      </c>
      <c r="B624" s="822" t="s">
        <v>588</v>
      </c>
      <c r="C624" s="825" t="s">
        <v>619</v>
      </c>
      <c r="D624" s="839" t="s">
        <v>620</v>
      </c>
      <c r="E624" s="825" t="s">
        <v>2674</v>
      </c>
      <c r="F624" s="839" t="s">
        <v>2675</v>
      </c>
      <c r="G624" s="825" t="s">
        <v>3618</v>
      </c>
      <c r="H624" s="825" t="s">
        <v>3619</v>
      </c>
      <c r="I624" s="831">
        <v>74.75</v>
      </c>
      <c r="J624" s="831">
        <v>200</v>
      </c>
      <c r="K624" s="832">
        <v>14950</v>
      </c>
    </row>
    <row r="625" spans="1:11" ht="14.45" customHeight="1" x14ac:dyDescent="0.2">
      <c r="A625" s="821" t="s">
        <v>587</v>
      </c>
      <c r="B625" s="822" t="s">
        <v>588</v>
      </c>
      <c r="C625" s="825" t="s">
        <v>619</v>
      </c>
      <c r="D625" s="839" t="s">
        <v>620</v>
      </c>
      <c r="E625" s="825" t="s">
        <v>2674</v>
      </c>
      <c r="F625" s="839" t="s">
        <v>2675</v>
      </c>
      <c r="G625" s="825" t="s">
        <v>3620</v>
      </c>
      <c r="H625" s="825" t="s">
        <v>3621</v>
      </c>
      <c r="I625" s="831">
        <v>0.61000001430511475</v>
      </c>
      <c r="J625" s="831">
        <v>1000</v>
      </c>
      <c r="K625" s="832">
        <v>610</v>
      </c>
    </row>
    <row r="626" spans="1:11" ht="14.45" customHeight="1" x14ac:dyDescent="0.2">
      <c r="A626" s="821" t="s">
        <v>587</v>
      </c>
      <c r="B626" s="822" t="s">
        <v>588</v>
      </c>
      <c r="C626" s="825" t="s">
        <v>619</v>
      </c>
      <c r="D626" s="839" t="s">
        <v>620</v>
      </c>
      <c r="E626" s="825" t="s">
        <v>2674</v>
      </c>
      <c r="F626" s="839" t="s">
        <v>2675</v>
      </c>
      <c r="G626" s="825" t="s">
        <v>2958</v>
      </c>
      <c r="H626" s="825" t="s">
        <v>2959</v>
      </c>
      <c r="I626" s="831">
        <v>2.5433332920074463</v>
      </c>
      <c r="J626" s="831">
        <v>1540</v>
      </c>
      <c r="K626" s="832">
        <v>3915.800048828125</v>
      </c>
    </row>
    <row r="627" spans="1:11" ht="14.45" customHeight="1" x14ac:dyDescent="0.2">
      <c r="A627" s="821" t="s">
        <v>587</v>
      </c>
      <c r="B627" s="822" t="s">
        <v>588</v>
      </c>
      <c r="C627" s="825" t="s">
        <v>619</v>
      </c>
      <c r="D627" s="839" t="s">
        <v>620</v>
      </c>
      <c r="E627" s="825" t="s">
        <v>2674</v>
      </c>
      <c r="F627" s="839" t="s">
        <v>2675</v>
      </c>
      <c r="G627" s="825" t="s">
        <v>2964</v>
      </c>
      <c r="H627" s="825" t="s">
        <v>2965</v>
      </c>
      <c r="I627" s="831">
        <v>2.880000114440918</v>
      </c>
      <c r="J627" s="831">
        <v>100</v>
      </c>
      <c r="K627" s="832">
        <v>288</v>
      </c>
    </row>
    <row r="628" spans="1:11" ht="14.45" customHeight="1" x14ac:dyDescent="0.2">
      <c r="A628" s="821" t="s">
        <v>587</v>
      </c>
      <c r="B628" s="822" t="s">
        <v>588</v>
      </c>
      <c r="C628" s="825" t="s">
        <v>619</v>
      </c>
      <c r="D628" s="839" t="s">
        <v>620</v>
      </c>
      <c r="E628" s="825" t="s">
        <v>2674</v>
      </c>
      <c r="F628" s="839" t="s">
        <v>2675</v>
      </c>
      <c r="G628" s="825" t="s">
        <v>3622</v>
      </c>
      <c r="H628" s="825" t="s">
        <v>3623</v>
      </c>
      <c r="I628" s="831">
        <v>599.1500244140625</v>
      </c>
      <c r="J628" s="831">
        <v>4</v>
      </c>
      <c r="K628" s="832">
        <v>2396.60009765625</v>
      </c>
    </row>
    <row r="629" spans="1:11" ht="14.45" customHeight="1" x14ac:dyDescent="0.2">
      <c r="A629" s="821" t="s">
        <v>587</v>
      </c>
      <c r="B629" s="822" t="s">
        <v>588</v>
      </c>
      <c r="C629" s="825" t="s">
        <v>619</v>
      </c>
      <c r="D629" s="839" t="s">
        <v>620</v>
      </c>
      <c r="E629" s="825" t="s">
        <v>2674</v>
      </c>
      <c r="F629" s="839" t="s">
        <v>2675</v>
      </c>
      <c r="G629" s="825" t="s">
        <v>3624</v>
      </c>
      <c r="H629" s="825" t="s">
        <v>3625</v>
      </c>
      <c r="I629" s="831">
        <v>26.020000457763672</v>
      </c>
      <c r="J629" s="831">
        <v>20</v>
      </c>
      <c r="K629" s="832">
        <v>520.29998779296875</v>
      </c>
    </row>
    <row r="630" spans="1:11" ht="14.45" customHeight="1" x14ac:dyDescent="0.2">
      <c r="A630" s="821" t="s">
        <v>587</v>
      </c>
      <c r="B630" s="822" t="s">
        <v>588</v>
      </c>
      <c r="C630" s="825" t="s">
        <v>619</v>
      </c>
      <c r="D630" s="839" t="s">
        <v>620</v>
      </c>
      <c r="E630" s="825" t="s">
        <v>2674</v>
      </c>
      <c r="F630" s="839" t="s">
        <v>2675</v>
      </c>
      <c r="G630" s="825" t="s">
        <v>3626</v>
      </c>
      <c r="H630" s="825" t="s">
        <v>3627</v>
      </c>
      <c r="I630" s="831">
        <v>14.609999656677246</v>
      </c>
      <c r="J630" s="831">
        <v>500</v>
      </c>
      <c r="K630" s="832">
        <v>7304.77978515625</v>
      </c>
    </row>
    <row r="631" spans="1:11" ht="14.45" customHeight="1" x14ac:dyDescent="0.2">
      <c r="A631" s="821" t="s">
        <v>587</v>
      </c>
      <c r="B631" s="822" t="s">
        <v>588</v>
      </c>
      <c r="C631" s="825" t="s">
        <v>619</v>
      </c>
      <c r="D631" s="839" t="s">
        <v>620</v>
      </c>
      <c r="E631" s="825" t="s">
        <v>2674</v>
      </c>
      <c r="F631" s="839" t="s">
        <v>2675</v>
      </c>
      <c r="G631" s="825" t="s">
        <v>3628</v>
      </c>
      <c r="H631" s="825" t="s">
        <v>3629</v>
      </c>
      <c r="I631" s="831">
        <v>235.26000213623047</v>
      </c>
      <c r="J631" s="831">
        <v>50</v>
      </c>
      <c r="K631" s="832">
        <v>11763.02001953125</v>
      </c>
    </row>
    <row r="632" spans="1:11" ht="14.45" customHeight="1" x14ac:dyDescent="0.2">
      <c r="A632" s="821" t="s">
        <v>587</v>
      </c>
      <c r="B632" s="822" t="s">
        <v>588</v>
      </c>
      <c r="C632" s="825" t="s">
        <v>619</v>
      </c>
      <c r="D632" s="839" t="s">
        <v>620</v>
      </c>
      <c r="E632" s="825" t="s">
        <v>2674</v>
      </c>
      <c r="F632" s="839" t="s">
        <v>2675</v>
      </c>
      <c r="G632" s="825" t="s">
        <v>3630</v>
      </c>
      <c r="H632" s="825" t="s">
        <v>3631</v>
      </c>
      <c r="I632" s="831">
        <v>43.840000152587891</v>
      </c>
      <c r="J632" s="831">
        <v>50</v>
      </c>
      <c r="K632" s="832">
        <v>2191.89990234375</v>
      </c>
    </row>
    <row r="633" spans="1:11" ht="14.45" customHeight="1" x14ac:dyDescent="0.2">
      <c r="A633" s="821" t="s">
        <v>587</v>
      </c>
      <c r="B633" s="822" t="s">
        <v>588</v>
      </c>
      <c r="C633" s="825" t="s">
        <v>619</v>
      </c>
      <c r="D633" s="839" t="s">
        <v>620</v>
      </c>
      <c r="E633" s="825" t="s">
        <v>2674</v>
      </c>
      <c r="F633" s="839" t="s">
        <v>2675</v>
      </c>
      <c r="G633" s="825" t="s">
        <v>2730</v>
      </c>
      <c r="H633" s="825" t="s">
        <v>2731</v>
      </c>
      <c r="I633" s="831">
        <v>0.76999998092651367</v>
      </c>
      <c r="J633" s="831">
        <v>1000</v>
      </c>
      <c r="K633" s="832">
        <v>770</v>
      </c>
    </row>
    <row r="634" spans="1:11" ht="14.45" customHeight="1" x14ac:dyDescent="0.2">
      <c r="A634" s="821" t="s">
        <v>587</v>
      </c>
      <c r="B634" s="822" t="s">
        <v>588</v>
      </c>
      <c r="C634" s="825" t="s">
        <v>619</v>
      </c>
      <c r="D634" s="839" t="s">
        <v>620</v>
      </c>
      <c r="E634" s="825" t="s">
        <v>2736</v>
      </c>
      <c r="F634" s="839" t="s">
        <v>2737</v>
      </c>
      <c r="G634" s="825" t="s">
        <v>3632</v>
      </c>
      <c r="H634" s="825" t="s">
        <v>3633</v>
      </c>
      <c r="I634" s="831">
        <v>4.3550000190734863</v>
      </c>
      <c r="J634" s="831">
        <v>600</v>
      </c>
      <c r="K634" s="832">
        <v>2613.110107421875</v>
      </c>
    </row>
    <row r="635" spans="1:11" ht="14.45" customHeight="1" x14ac:dyDescent="0.2">
      <c r="A635" s="821" t="s">
        <v>587</v>
      </c>
      <c r="B635" s="822" t="s">
        <v>588</v>
      </c>
      <c r="C635" s="825" t="s">
        <v>619</v>
      </c>
      <c r="D635" s="839" t="s">
        <v>620</v>
      </c>
      <c r="E635" s="825" t="s">
        <v>2736</v>
      </c>
      <c r="F635" s="839" t="s">
        <v>2737</v>
      </c>
      <c r="G635" s="825" t="s">
        <v>2752</v>
      </c>
      <c r="H635" s="825" t="s">
        <v>2753</v>
      </c>
      <c r="I635" s="831">
        <v>11.144999980926514</v>
      </c>
      <c r="J635" s="831">
        <v>100</v>
      </c>
      <c r="K635" s="832">
        <v>1114.5</v>
      </c>
    </row>
    <row r="636" spans="1:11" ht="14.45" customHeight="1" x14ac:dyDescent="0.2">
      <c r="A636" s="821" t="s">
        <v>587</v>
      </c>
      <c r="B636" s="822" t="s">
        <v>588</v>
      </c>
      <c r="C636" s="825" t="s">
        <v>619</v>
      </c>
      <c r="D636" s="839" t="s">
        <v>620</v>
      </c>
      <c r="E636" s="825" t="s">
        <v>2736</v>
      </c>
      <c r="F636" s="839" t="s">
        <v>2737</v>
      </c>
      <c r="G636" s="825" t="s">
        <v>3634</v>
      </c>
      <c r="H636" s="825" t="s">
        <v>3635</v>
      </c>
      <c r="I636" s="831">
        <v>1.2100000381469727</v>
      </c>
      <c r="J636" s="831">
        <v>20</v>
      </c>
      <c r="K636" s="832">
        <v>24.200000762939453</v>
      </c>
    </row>
    <row r="637" spans="1:11" ht="14.45" customHeight="1" x14ac:dyDescent="0.2">
      <c r="A637" s="821" t="s">
        <v>587</v>
      </c>
      <c r="B637" s="822" t="s">
        <v>588</v>
      </c>
      <c r="C637" s="825" t="s">
        <v>619</v>
      </c>
      <c r="D637" s="839" t="s">
        <v>620</v>
      </c>
      <c r="E637" s="825" t="s">
        <v>2736</v>
      </c>
      <c r="F637" s="839" t="s">
        <v>2737</v>
      </c>
      <c r="G637" s="825" t="s">
        <v>3636</v>
      </c>
      <c r="H637" s="825" t="s">
        <v>3637</v>
      </c>
      <c r="I637" s="831">
        <v>15.729999542236328</v>
      </c>
      <c r="J637" s="831">
        <v>300</v>
      </c>
      <c r="K637" s="832">
        <v>4719</v>
      </c>
    </row>
    <row r="638" spans="1:11" ht="14.45" customHeight="1" x14ac:dyDescent="0.2">
      <c r="A638" s="821" t="s">
        <v>587</v>
      </c>
      <c r="B638" s="822" t="s">
        <v>588</v>
      </c>
      <c r="C638" s="825" t="s">
        <v>619</v>
      </c>
      <c r="D638" s="839" t="s">
        <v>620</v>
      </c>
      <c r="E638" s="825" t="s">
        <v>2736</v>
      </c>
      <c r="F638" s="839" t="s">
        <v>2737</v>
      </c>
      <c r="G638" s="825" t="s">
        <v>2792</v>
      </c>
      <c r="H638" s="825" t="s">
        <v>2793</v>
      </c>
      <c r="I638" s="831">
        <v>1.5</v>
      </c>
      <c r="J638" s="831">
        <v>200</v>
      </c>
      <c r="K638" s="832">
        <v>300</v>
      </c>
    </row>
    <row r="639" spans="1:11" ht="14.45" customHeight="1" x14ac:dyDescent="0.2">
      <c r="A639" s="821" t="s">
        <v>587</v>
      </c>
      <c r="B639" s="822" t="s">
        <v>588</v>
      </c>
      <c r="C639" s="825" t="s">
        <v>619</v>
      </c>
      <c r="D639" s="839" t="s">
        <v>620</v>
      </c>
      <c r="E639" s="825" t="s">
        <v>2736</v>
      </c>
      <c r="F639" s="839" t="s">
        <v>2737</v>
      </c>
      <c r="G639" s="825" t="s">
        <v>2810</v>
      </c>
      <c r="H639" s="825" t="s">
        <v>2811</v>
      </c>
      <c r="I639" s="831">
        <v>0.82999998331069946</v>
      </c>
      <c r="J639" s="831">
        <v>100</v>
      </c>
      <c r="K639" s="832">
        <v>83</v>
      </c>
    </row>
    <row r="640" spans="1:11" ht="14.45" customHeight="1" x14ac:dyDescent="0.2">
      <c r="A640" s="821" t="s">
        <v>587</v>
      </c>
      <c r="B640" s="822" t="s">
        <v>588</v>
      </c>
      <c r="C640" s="825" t="s">
        <v>619</v>
      </c>
      <c r="D640" s="839" t="s">
        <v>620</v>
      </c>
      <c r="E640" s="825" t="s">
        <v>2736</v>
      </c>
      <c r="F640" s="839" t="s">
        <v>2737</v>
      </c>
      <c r="G640" s="825" t="s">
        <v>3638</v>
      </c>
      <c r="H640" s="825" t="s">
        <v>3639</v>
      </c>
      <c r="I640" s="831">
        <v>724.78997802734375</v>
      </c>
      <c r="J640" s="831">
        <v>5</v>
      </c>
      <c r="K640" s="832">
        <v>3623.949951171875</v>
      </c>
    </row>
    <row r="641" spans="1:11" ht="14.45" customHeight="1" x14ac:dyDescent="0.2">
      <c r="A641" s="821" t="s">
        <v>587</v>
      </c>
      <c r="B641" s="822" t="s">
        <v>588</v>
      </c>
      <c r="C641" s="825" t="s">
        <v>619</v>
      </c>
      <c r="D641" s="839" t="s">
        <v>620</v>
      </c>
      <c r="E641" s="825" t="s">
        <v>2858</v>
      </c>
      <c r="F641" s="839" t="s">
        <v>2859</v>
      </c>
      <c r="G641" s="825" t="s">
        <v>3640</v>
      </c>
      <c r="H641" s="825" t="s">
        <v>3641</v>
      </c>
      <c r="I641" s="831">
        <v>1.7000000476837158</v>
      </c>
      <c r="J641" s="831">
        <v>100</v>
      </c>
      <c r="K641" s="832">
        <v>170</v>
      </c>
    </row>
    <row r="642" spans="1:11" ht="14.45" customHeight="1" x14ac:dyDescent="0.2">
      <c r="A642" s="821" t="s">
        <v>587</v>
      </c>
      <c r="B642" s="822" t="s">
        <v>588</v>
      </c>
      <c r="C642" s="825" t="s">
        <v>619</v>
      </c>
      <c r="D642" s="839" t="s">
        <v>620</v>
      </c>
      <c r="E642" s="825" t="s">
        <v>2858</v>
      </c>
      <c r="F642" s="839" t="s">
        <v>2859</v>
      </c>
      <c r="G642" s="825" t="s">
        <v>2864</v>
      </c>
      <c r="H642" s="825" t="s">
        <v>2865</v>
      </c>
      <c r="I642" s="831">
        <v>3.3900001049041748</v>
      </c>
      <c r="J642" s="831">
        <v>1000</v>
      </c>
      <c r="K642" s="832">
        <v>3390</v>
      </c>
    </row>
    <row r="643" spans="1:11" ht="14.45" customHeight="1" x14ac:dyDescent="0.2">
      <c r="A643" s="821" t="s">
        <v>587</v>
      </c>
      <c r="B643" s="822" t="s">
        <v>588</v>
      </c>
      <c r="C643" s="825" t="s">
        <v>619</v>
      </c>
      <c r="D643" s="839" t="s">
        <v>620</v>
      </c>
      <c r="E643" s="825" t="s">
        <v>2858</v>
      </c>
      <c r="F643" s="839" t="s">
        <v>2859</v>
      </c>
      <c r="G643" s="825" t="s">
        <v>2868</v>
      </c>
      <c r="H643" s="825" t="s">
        <v>2869</v>
      </c>
      <c r="I643" s="831">
        <v>4.1100001335144043</v>
      </c>
      <c r="J643" s="831">
        <v>400</v>
      </c>
      <c r="K643" s="832">
        <v>1644</v>
      </c>
    </row>
    <row r="644" spans="1:11" ht="14.45" customHeight="1" x14ac:dyDescent="0.2">
      <c r="A644" s="821" t="s">
        <v>587</v>
      </c>
      <c r="B644" s="822" t="s">
        <v>588</v>
      </c>
      <c r="C644" s="825" t="s">
        <v>619</v>
      </c>
      <c r="D644" s="839" t="s">
        <v>620</v>
      </c>
      <c r="E644" s="825" t="s">
        <v>2858</v>
      </c>
      <c r="F644" s="839" t="s">
        <v>2859</v>
      </c>
      <c r="G644" s="825" t="s">
        <v>2870</v>
      </c>
      <c r="H644" s="825" t="s">
        <v>2871</v>
      </c>
      <c r="I644" s="831">
        <v>4.130000114440918</v>
      </c>
      <c r="J644" s="831">
        <v>1000</v>
      </c>
      <c r="K644" s="832">
        <v>4130</v>
      </c>
    </row>
    <row r="645" spans="1:11" ht="14.45" customHeight="1" x14ac:dyDescent="0.2">
      <c r="A645" s="821" t="s">
        <v>587</v>
      </c>
      <c r="B645" s="822" t="s">
        <v>588</v>
      </c>
      <c r="C645" s="825" t="s">
        <v>619</v>
      </c>
      <c r="D645" s="839" t="s">
        <v>620</v>
      </c>
      <c r="E645" s="825" t="s">
        <v>2858</v>
      </c>
      <c r="F645" s="839" t="s">
        <v>2859</v>
      </c>
      <c r="G645" s="825" t="s">
        <v>2876</v>
      </c>
      <c r="H645" s="825" t="s">
        <v>2877</v>
      </c>
      <c r="I645" s="831">
        <v>4.690000057220459</v>
      </c>
      <c r="J645" s="831">
        <v>1000</v>
      </c>
      <c r="K645" s="832">
        <v>4690</v>
      </c>
    </row>
    <row r="646" spans="1:11" ht="14.45" customHeight="1" x14ac:dyDescent="0.2">
      <c r="A646" s="821" t="s">
        <v>587</v>
      </c>
      <c r="B646" s="822" t="s">
        <v>588</v>
      </c>
      <c r="C646" s="825" t="s">
        <v>619</v>
      </c>
      <c r="D646" s="839" t="s">
        <v>620</v>
      </c>
      <c r="E646" s="825" t="s">
        <v>3642</v>
      </c>
      <c r="F646" s="839" t="s">
        <v>3643</v>
      </c>
      <c r="G646" s="825" t="s">
        <v>3644</v>
      </c>
      <c r="H646" s="825" t="s">
        <v>3645</v>
      </c>
      <c r="I646" s="831">
        <v>968</v>
      </c>
      <c r="J646" s="831">
        <v>20</v>
      </c>
      <c r="K646" s="832">
        <v>19360</v>
      </c>
    </row>
    <row r="647" spans="1:11" ht="14.45" customHeight="1" x14ac:dyDescent="0.2">
      <c r="A647" s="821" t="s">
        <v>587</v>
      </c>
      <c r="B647" s="822" t="s">
        <v>588</v>
      </c>
      <c r="C647" s="825" t="s">
        <v>619</v>
      </c>
      <c r="D647" s="839" t="s">
        <v>620</v>
      </c>
      <c r="E647" s="825" t="s">
        <v>3642</v>
      </c>
      <c r="F647" s="839" t="s">
        <v>3643</v>
      </c>
      <c r="G647" s="825" t="s">
        <v>3646</v>
      </c>
      <c r="H647" s="825" t="s">
        <v>3647</v>
      </c>
      <c r="I647" s="831">
        <v>1550</v>
      </c>
      <c r="J647" s="831">
        <v>20</v>
      </c>
      <c r="K647" s="832">
        <v>31000</v>
      </c>
    </row>
    <row r="648" spans="1:11" ht="14.45" customHeight="1" x14ac:dyDescent="0.2">
      <c r="A648" s="821" t="s">
        <v>587</v>
      </c>
      <c r="B648" s="822" t="s">
        <v>588</v>
      </c>
      <c r="C648" s="825" t="s">
        <v>619</v>
      </c>
      <c r="D648" s="839" t="s">
        <v>620</v>
      </c>
      <c r="E648" s="825" t="s">
        <v>3642</v>
      </c>
      <c r="F648" s="839" t="s">
        <v>3643</v>
      </c>
      <c r="G648" s="825" t="s">
        <v>3648</v>
      </c>
      <c r="H648" s="825" t="s">
        <v>3649</v>
      </c>
      <c r="I648" s="831">
        <v>2545.840087890625</v>
      </c>
      <c r="J648" s="831">
        <v>60</v>
      </c>
      <c r="K648" s="832">
        <v>152750.40234375</v>
      </c>
    </row>
    <row r="649" spans="1:11" ht="14.45" customHeight="1" x14ac:dyDescent="0.2">
      <c r="A649" s="821" t="s">
        <v>587</v>
      </c>
      <c r="B649" s="822" t="s">
        <v>588</v>
      </c>
      <c r="C649" s="825" t="s">
        <v>619</v>
      </c>
      <c r="D649" s="839" t="s">
        <v>620</v>
      </c>
      <c r="E649" s="825" t="s">
        <v>3642</v>
      </c>
      <c r="F649" s="839" t="s">
        <v>3643</v>
      </c>
      <c r="G649" s="825" t="s">
        <v>3650</v>
      </c>
      <c r="H649" s="825" t="s">
        <v>3651</v>
      </c>
      <c r="I649" s="831">
        <v>2250.4566243489585</v>
      </c>
      <c r="J649" s="831">
        <v>20</v>
      </c>
      <c r="K649" s="832">
        <v>45009.1201171875</v>
      </c>
    </row>
    <row r="650" spans="1:11" ht="14.45" customHeight="1" x14ac:dyDescent="0.2">
      <c r="A650" s="821" t="s">
        <v>587</v>
      </c>
      <c r="B650" s="822" t="s">
        <v>588</v>
      </c>
      <c r="C650" s="825" t="s">
        <v>619</v>
      </c>
      <c r="D650" s="839" t="s">
        <v>620</v>
      </c>
      <c r="E650" s="825" t="s">
        <v>3642</v>
      </c>
      <c r="F650" s="839" t="s">
        <v>3643</v>
      </c>
      <c r="G650" s="825" t="s">
        <v>3652</v>
      </c>
      <c r="H650" s="825" t="s">
        <v>3653</v>
      </c>
      <c r="I650" s="831">
        <v>3933</v>
      </c>
      <c r="J650" s="831">
        <v>2</v>
      </c>
      <c r="K650" s="832">
        <v>7866</v>
      </c>
    </row>
    <row r="651" spans="1:11" ht="14.45" customHeight="1" x14ac:dyDescent="0.2">
      <c r="A651" s="821" t="s">
        <v>587</v>
      </c>
      <c r="B651" s="822" t="s">
        <v>588</v>
      </c>
      <c r="C651" s="825" t="s">
        <v>619</v>
      </c>
      <c r="D651" s="839" t="s">
        <v>620</v>
      </c>
      <c r="E651" s="825" t="s">
        <v>3642</v>
      </c>
      <c r="F651" s="839" t="s">
        <v>3643</v>
      </c>
      <c r="G651" s="825" t="s">
        <v>3654</v>
      </c>
      <c r="H651" s="825" t="s">
        <v>3655</v>
      </c>
      <c r="I651" s="831">
        <v>2545.840087890625</v>
      </c>
      <c r="J651" s="831">
        <v>60</v>
      </c>
      <c r="K651" s="832">
        <v>152750.404296875</v>
      </c>
    </row>
    <row r="652" spans="1:11" ht="14.45" customHeight="1" x14ac:dyDescent="0.2">
      <c r="A652" s="821" t="s">
        <v>587</v>
      </c>
      <c r="B652" s="822" t="s">
        <v>588</v>
      </c>
      <c r="C652" s="825" t="s">
        <v>619</v>
      </c>
      <c r="D652" s="839" t="s">
        <v>620</v>
      </c>
      <c r="E652" s="825" t="s">
        <v>3642</v>
      </c>
      <c r="F652" s="839" t="s">
        <v>3643</v>
      </c>
      <c r="G652" s="825" t="s">
        <v>3656</v>
      </c>
      <c r="H652" s="825" t="s">
        <v>3657</v>
      </c>
      <c r="I652" s="831">
        <v>4999.08984375</v>
      </c>
      <c r="J652" s="831">
        <v>10</v>
      </c>
      <c r="K652" s="832">
        <v>49990.859375</v>
      </c>
    </row>
    <row r="653" spans="1:11" ht="14.45" customHeight="1" x14ac:dyDescent="0.2">
      <c r="A653" s="821" t="s">
        <v>587</v>
      </c>
      <c r="B653" s="822" t="s">
        <v>588</v>
      </c>
      <c r="C653" s="825" t="s">
        <v>619</v>
      </c>
      <c r="D653" s="839" t="s">
        <v>620</v>
      </c>
      <c r="E653" s="825" t="s">
        <v>3642</v>
      </c>
      <c r="F653" s="839" t="s">
        <v>3643</v>
      </c>
      <c r="G653" s="825" t="s">
        <v>3658</v>
      </c>
      <c r="H653" s="825" t="s">
        <v>3659</v>
      </c>
      <c r="I653" s="831">
        <v>325.5</v>
      </c>
      <c r="J653" s="831">
        <v>25</v>
      </c>
      <c r="K653" s="832">
        <v>8137.5</v>
      </c>
    </row>
    <row r="654" spans="1:11" ht="14.45" customHeight="1" x14ac:dyDescent="0.2">
      <c r="A654" s="821" t="s">
        <v>587</v>
      </c>
      <c r="B654" s="822" t="s">
        <v>588</v>
      </c>
      <c r="C654" s="825" t="s">
        <v>619</v>
      </c>
      <c r="D654" s="839" t="s">
        <v>620</v>
      </c>
      <c r="E654" s="825" t="s">
        <v>3642</v>
      </c>
      <c r="F654" s="839" t="s">
        <v>3643</v>
      </c>
      <c r="G654" s="825" t="s">
        <v>3660</v>
      </c>
      <c r="H654" s="825" t="s">
        <v>3661</v>
      </c>
      <c r="I654" s="831">
        <v>325.5</v>
      </c>
      <c r="J654" s="831">
        <v>25</v>
      </c>
      <c r="K654" s="832">
        <v>8137.5</v>
      </c>
    </row>
    <row r="655" spans="1:11" ht="14.45" customHeight="1" x14ac:dyDescent="0.2">
      <c r="A655" s="821" t="s">
        <v>587</v>
      </c>
      <c r="B655" s="822" t="s">
        <v>588</v>
      </c>
      <c r="C655" s="825" t="s">
        <v>619</v>
      </c>
      <c r="D655" s="839" t="s">
        <v>620</v>
      </c>
      <c r="E655" s="825" t="s">
        <v>3642</v>
      </c>
      <c r="F655" s="839" t="s">
        <v>3643</v>
      </c>
      <c r="G655" s="825" t="s">
        <v>3662</v>
      </c>
      <c r="H655" s="825" t="s">
        <v>3663</v>
      </c>
      <c r="I655" s="831">
        <v>4855.33984375</v>
      </c>
      <c r="J655" s="831">
        <v>5</v>
      </c>
      <c r="K655" s="832">
        <v>24276.6796875</v>
      </c>
    </row>
    <row r="656" spans="1:11" ht="14.45" customHeight="1" x14ac:dyDescent="0.2">
      <c r="A656" s="821" t="s">
        <v>587</v>
      </c>
      <c r="B656" s="822" t="s">
        <v>588</v>
      </c>
      <c r="C656" s="825" t="s">
        <v>619</v>
      </c>
      <c r="D656" s="839" t="s">
        <v>620</v>
      </c>
      <c r="E656" s="825" t="s">
        <v>3642</v>
      </c>
      <c r="F656" s="839" t="s">
        <v>3643</v>
      </c>
      <c r="G656" s="825" t="s">
        <v>3664</v>
      </c>
      <c r="H656" s="825" t="s">
        <v>3665</v>
      </c>
      <c r="I656" s="831">
        <v>479.70001220703125</v>
      </c>
      <c r="J656" s="831">
        <v>145</v>
      </c>
      <c r="K656" s="832">
        <v>69556.431640625</v>
      </c>
    </row>
    <row r="657" spans="1:11" ht="14.45" customHeight="1" thickBot="1" x14ac:dyDescent="0.25">
      <c r="A657" s="813" t="s">
        <v>1348</v>
      </c>
      <c r="B657" s="814" t="s">
        <v>1349</v>
      </c>
      <c r="C657" s="817" t="s">
        <v>1350</v>
      </c>
      <c r="D657" s="840" t="s">
        <v>1351</v>
      </c>
      <c r="E657" s="817" t="s">
        <v>2660</v>
      </c>
      <c r="F657" s="840" t="s">
        <v>2661</v>
      </c>
      <c r="G657" s="817" t="s">
        <v>2662</v>
      </c>
      <c r="H657" s="817" t="s">
        <v>2663</v>
      </c>
      <c r="I657" s="833">
        <v>1700</v>
      </c>
      <c r="J657" s="833">
        <v>1</v>
      </c>
      <c r="K657" s="834">
        <v>1700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967BC313-1AA7-4072-A0E2-986572A68697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2021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3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6" t="s">
        <v>228</v>
      </c>
      <c r="L5" s="495" t="s">
        <v>229</v>
      </c>
      <c r="M5" s="495" t="s">
        <v>286</v>
      </c>
      <c r="N5" s="494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2">
        <f ca="1">SUM(Tabulka[01 uv_sk])/2</f>
        <v>95.833333333333329</v>
      </c>
      <c r="D6" s="490"/>
      <c r="E6" s="490"/>
      <c r="F6" s="489"/>
      <c r="G6" s="491">
        <f ca="1">SUM(Tabulka[05 h_vram])/2</f>
        <v>41335.57</v>
      </c>
      <c r="H6" s="490">
        <f ca="1">SUM(Tabulka[06 h_naduv])/2</f>
        <v>5233.5</v>
      </c>
      <c r="I6" s="490">
        <f ca="1">SUM(Tabulka[07 h_nadzk])/2</f>
        <v>1435.6</v>
      </c>
      <c r="J6" s="489">
        <f ca="1">SUM(Tabulka[08 h_oon])/2</f>
        <v>0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154674</v>
      </c>
      <c r="N6" s="490">
        <f ca="1">SUM(Tabulka[12 m_oc])/2</f>
        <v>154674</v>
      </c>
      <c r="O6" s="489">
        <f ca="1">SUM(Tabulka[13 m_sk])/2</f>
        <v>19088989</v>
      </c>
      <c r="P6" s="488">
        <f ca="1">SUM(Tabulka[14_vzsk])/2</f>
        <v>0</v>
      </c>
      <c r="Q6" s="488">
        <f ca="1">SUM(Tabulka[15_vzpl])/2</f>
        <v>26934.017595307916</v>
      </c>
      <c r="R6" s="487">
        <f ca="1">IF(Q6=0,0,P6/Q6)</f>
        <v>0</v>
      </c>
      <c r="S6" s="486">
        <f ca="1">Q6-P6</f>
        <v>26934.017595307916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10550.4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2469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50119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50119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8151398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14934.017595307918</v>
      </c>
      <c r="R8" s="470">
        <f ca="1">IF(Tabulka[[#This Row],[15_vzpl]]=0,"",Tabulka[[#This Row],[14_vzsk]]/Tabulka[[#This Row],[15_vzpl]])</f>
        <v>0</v>
      </c>
      <c r="S8" s="469">
        <f ca="1">IF(Tabulka[[#This Row],[15_vzpl]]-Tabulka[[#This Row],[14_vzsk]]=0,"",Tabulka[[#This Row],[15_vzpl]]-Tabulka[[#This Row],[14_vzsk]])</f>
        <v>14934.017595307918</v>
      </c>
    </row>
    <row r="9" spans="1:19" x14ac:dyDescent="0.25">
      <c r="A9" s="468">
        <v>99</v>
      </c>
      <c r="B9" s="467" t="s">
        <v>3674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14934.017595307918</v>
      </c>
      <c r="R9" s="470">
        <f ca="1">IF(Tabulka[[#This Row],[15_vzpl]]=0,"",Tabulka[[#This Row],[14_vzsk]]/Tabulka[[#This Row],[15_vzpl]])</f>
        <v>0</v>
      </c>
      <c r="S9" s="469">
        <f ca="1">IF(Tabulka[[#This Row],[15_vzpl]]-Tabulka[[#This Row],[14_vzsk]]=0,"",Tabulka[[#This Row],[15_vzpl]]-Tabulka[[#This Row],[14_vzsk]])</f>
        <v>14934.017595307918</v>
      </c>
    </row>
    <row r="10" spans="1:19" x14ac:dyDescent="0.25">
      <c r="A10" s="468">
        <v>100</v>
      </c>
      <c r="B10" s="467" t="s">
        <v>3675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1472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344.5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35619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35619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658850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3676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9078.4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2124.5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14500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14500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7492548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3667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0.33333333333333331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27760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0" t="str">
        <f ca="1">IF(Tabulka[[#This Row],[15_vzpl]]=0,"",Tabulka[[#This Row],[14_vzsk]]/Tabulka[[#This Row],[15_vzpl]])</f>
        <v/>
      </c>
      <c r="S12" s="469" t="str">
        <f ca="1">IF(Tabulka[[#This Row],[15_vzpl]]-Tabulka[[#This Row],[14_vzsk]]=0,"",Tabulka[[#This Row],[15_vzpl]]-Tabulka[[#This Row],[14_vzsk]])</f>
        <v/>
      </c>
    </row>
    <row r="13" spans="1:19" x14ac:dyDescent="0.25">
      <c r="A13" s="468">
        <v>526</v>
      </c>
      <c r="B13" s="467" t="s">
        <v>3677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0.33333333333333331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27760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0" t="str">
        <f ca="1">IF(Tabulka[[#This Row],[15_vzpl]]=0,"",Tabulka[[#This Row],[14_vzsk]]/Tabulka[[#This Row],[15_vzpl]])</f>
        <v/>
      </c>
      <c r="S13" s="469" t="str">
        <f ca="1">IF(Tabulka[[#This Row],[15_vzpl]]-Tabulka[[#This Row],[14_vzsk]]=0,"",Tabulka[[#This Row],[15_vzpl]]-Tabulka[[#This Row],[14_vzsk]])</f>
        <v/>
      </c>
    </row>
    <row r="14" spans="1:19" x14ac:dyDescent="0.25">
      <c r="A14" s="468" t="s">
        <v>3668</v>
      </c>
      <c r="B14" s="467"/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71.5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29729.17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2764.5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1304.5999999999999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104555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104555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10705651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R14" s="470">
        <f ca="1">IF(Tabulka[[#This Row],[15_vzpl]]=0,"",Tabulka[[#This Row],[14_vzsk]]/Tabulka[[#This Row],[15_vzpl]])</f>
        <v>0</v>
      </c>
      <c r="S14" s="469">
        <f ca="1">IF(Tabulka[[#This Row],[15_vzpl]]-Tabulka[[#This Row],[14_vzsk]]=0,"",Tabulka[[#This Row],[15_vzpl]]-Tabulka[[#This Row],[14_vzsk]])</f>
        <v>12000</v>
      </c>
    </row>
    <row r="15" spans="1:19" x14ac:dyDescent="0.25">
      <c r="A15" s="468">
        <v>303</v>
      </c>
      <c r="B15" s="467" t="s">
        <v>3678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11.75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4309.17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235.5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305.85000000000002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5152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5152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1002056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R15" s="470">
        <f ca="1">IF(Tabulka[[#This Row],[15_vzpl]]=0,"",Tabulka[[#This Row],[14_vzsk]]/Tabulka[[#This Row],[15_vzpl]])</f>
        <v>0</v>
      </c>
      <c r="S15" s="469">
        <f ca="1">IF(Tabulka[[#This Row],[15_vzpl]]-Tabulka[[#This Row],[14_vzsk]]=0,"",Tabulka[[#This Row],[15_vzpl]]-Tabulka[[#This Row],[14_vzsk]])</f>
        <v>12000</v>
      </c>
    </row>
    <row r="16" spans="1:19" x14ac:dyDescent="0.25">
      <c r="A16" s="468">
        <v>304</v>
      </c>
      <c r="B16" s="467" t="s">
        <v>3679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28.416666666666668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12187.5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1404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44750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44750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5202730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305</v>
      </c>
      <c r="B17" s="467" t="s">
        <v>3680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17.5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7968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781.25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432.75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38055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38055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3406708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418</v>
      </c>
      <c r="B18" s="467" t="s">
        <v>3681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2.6666666666666665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1140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157756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424</v>
      </c>
      <c r="B19" s="467" t="s">
        <v>3682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2.6666666666666665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784.5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58.5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213280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636</v>
      </c>
      <c r="B20" s="467" t="s">
        <v>3683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111758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642</v>
      </c>
      <c r="B21" s="467" t="s">
        <v>3684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7.5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2860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185.25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11298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11298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611363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 t="s">
        <v>3669</v>
      </c>
      <c r="B22" s="467"/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204180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30</v>
      </c>
      <c r="B23" s="467" t="s">
        <v>3685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204180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0" t="s">
        <v>264</v>
      </c>
    </row>
    <row r="28" spans="1:19" x14ac:dyDescent="0.25">
      <c r="A28" s="373" t="s">
        <v>233</v>
      </c>
    </row>
    <row r="29" spans="1:19" x14ac:dyDescent="0.25">
      <c r="A29" s="375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3D749074-69DB-46BC-9864-4866981D3AA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3673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22</v>
      </c>
      <c r="F4" s="497"/>
      <c r="G4" s="497"/>
      <c r="H4" s="497"/>
      <c r="I4" s="497">
        <v>3368</v>
      </c>
      <c r="J4" s="497">
        <v>993.5</v>
      </c>
      <c r="K4" s="497">
        <v>47.5</v>
      </c>
      <c r="L4" s="497"/>
      <c r="M4" s="497"/>
      <c r="N4" s="497"/>
      <c r="O4" s="497">
        <v>23060</v>
      </c>
      <c r="P4" s="497">
        <v>23060</v>
      </c>
      <c r="Q4" s="497">
        <v>2855541</v>
      </c>
      <c r="R4" s="497"/>
      <c r="S4" s="497">
        <v>4978.0058651026393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S5">
        <v>4978.0058651026393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3</v>
      </c>
      <c r="I6">
        <v>480</v>
      </c>
      <c r="J6">
        <v>215.5</v>
      </c>
      <c r="O6">
        <v>8560</v>
      </c>
      <c r="P6">
        <v>8560</v>
      </c>
      <c r="Q6">
        <v>249283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19</v>
      </c>
      <c r="I7">
        <v>2888</v>
      </c>
      <c r="J7">
        <v>778</v>
      </c>
      <c r="K7">
        <v>47.5</v>
      </c>
      <c r="O7">
        <v>14500</v>
      </c>
      <c r="P7">
        <v>14500</v>
      </c>
      <c r="Q7">
        <v>2606258</v>
      </c>
    </row>
    <row r="8" spans="1:19" x14ac:dyDescent="0.25">
      <c r="A8" s="504" t="s">
        <v>215</v>
      </c>
      <c r="B8" s="503">
        <v>5</v>
      </c>
      <c r="C8">
        <v>1</v>
      </c>
      <c r="D8" t="s">
        <v>3667</v>
      </c>
      <c r="E8">
        <v>1</v>
      </c>
      <c r="I8">
        <v>48</v>
      </c>
      <c r="Q8">
        <v>27760</v>
      </c>
    </row>
    <row r="9" spans="1:19" x14ac:dyDescent="0.25">
      <c r="A9" s="502" t="s">
        <v>216</v>
      </c>
      <c r="B9" s="501">
        <v>6</v>
      </c>
      <c r="C9">
        <v>1</v>
      </c>
      <c r="D9">
        <v>526</v>
      </c>
      <c r="E9">
        <v>1</v>
      </c>
      <c r="I9">
        <v>48</v>
      </c>
      <c r="Q9">
        <v>27760</v>
      </c>
    </row>
    <row r="10" spans="1:19" x14ac:dyDescent="0.25">
      <c r="A10" s="504" t="s">
        <v>217</v>
      </c>
      <c r="B10" s="503">
        <v>7</v>
      </c>
      <c r="C10">
        <v>1</v>
      </c>
      <c r="D10" t="s">
        <v>3668</v>
      </c>
      <c r="E10">
        <v>71.75</v>
      </c>
      <c r="I10">
        <v>9718.9</v>
      </c>
      <c r="J10">
        <v>775.5</v>
      </c>
      <c r="K10">
        <v>361.6</v>
      </c>
      <c r="O10">
        <v>3822</v>
      </c>
      <c r="P10">
        <v>3822</v>
      </c>
      <c r="Q10">
        <v>3590965</v>
      </c>
      <c r="S10">
        <v>4000</v>
      </c>
    </row>
    <row r="11" spans="1:19" x14ac:dyDescent="0.25">
      <c r="A11" s="502" t="s">
        <v>218</v>
      </c>
      <c r="B11" s="501">
        <v>8</v>
      </c>
      <c r="C11">
        <v>1</v>
      </c>
      <c r="D11">
        <v>303</v>
      </c>
      <c r="E11">
        <v>11.75</v>
      </c>
      <c r="I11">
        <v>1396.15</v>
      </c>
      <c r="J11">
        <v>99.5</v>
      </c>
      <c r="K11">
        <v>120.35</v>
      </c>
      <c r="O11">
        <v>750</v>
      </c>
      <c r="P11">
        <v>750</v>
      </c>
      <c r="Q11">
        <v>379463</v>
      </c>
      <c r="S11">
        <v>4000</v>
      </c>
    </row>
    <row r="12" spans="1:19" x14ac:dyDescent="0.25">
      <c r="A12" s="504" t="s">
        <v>219</v>
      </c>
      <c r="B12" s="503">
        <v>9</v>
      </c>
      <c r="C12">
        <v>1</v>
      </c>
      <c r="D12">
        <v>304</v>
      </c>
      <c r="E12">
        <v>28</v>
      </c>
      <c r="I12">
        <v>4003.25</v>
      </c>
      <c r="J12">
        <v>364.5</v>
      </c>
      <c r="K12">
        <v>128.25</v>
      </c>
      <c r="Q12">
        <v>1661286</v>
      </c>
    </row>
    <row r="13" spans="1:19" x14ac:dyDescent="0.25">
      <c r="A13" s="502" t="s">
        <v>220</v>
      </c>
      <c r="B13" s="501">
        <v>10</v>
      </c>
      <c r="C13">
        <v>1</v>
      </c>
      <c r="D13">
        <v>305</v>
      </c>
      <c r="E13">
        <v>17.5</v>
      </c>
      <c r="I13">
        <v>2552</v>
      </c>
      <c r="J13">
        <v>185.25</v>
      </c>
      <c r="K13">
        <v>113</v>
      </c>
      <c r="O13">
        <v>3072</v>
      </c>
      <c r="P13">
        <v>3072</v>
      </c>
      <c r="Q13">
        <v>1132311</v>
      </c>
    </row>
    <row r="14" spans="1:19" x14ac:dyDescent="0.25">
      <c r="A14" s="504" t="s">
        <v>221</v>
      </c>
      <c r="B14" s="503">
        <v>11</v>
      </c>
      <c r="C14">
        <v>1</v>
      </c>
      <c r="D14">
        <v>418</v>
      </c>
      <c r="E14">
        <v>3</v>
      </c>
      <c r="I14">
        <v>348</v>
      </c>
      <c r="J14">
        <v>20</v>
      </c>
      <c r="Q14">
        <v>55311</v>
      </c>
    </row>
    <row r="15" spans="1:19" x14ac:dyDescent="0.25">
      <c r="A15" s="502" t="s">
        <v>222</v>
      </c>
      <c r="B15" s="501">
        <v>12</v>
      </c>
      <c r="C15">
        <v>1</v>
      </c>
      <c r="D15">
        <v>424</v>
      </c>
      <c r="E15">
        <v>3</v>
      </c>
      <c r="I15">
        <v>300</v>
      </c>
      <c r="J15">
        <v>34</v>
      </c>
      <c r="Q15">
        <v>114125</v>
      </c>
    </row>
    <row r="16" spans="1:19" x14ac:dyDescent="0.25">
      <c r="A16" s="500" t="s">
        <v>210</v>
      </c>
      <c r="B16" s="499">
        <v>2021</v>
      </c>
      <c r="C16">
        <v>1</v>
      </c>
      <c r="D16">
        <v>636</v>
      </c>
      <c r="E16">
        <v>1</v>
      </c>
      <c r="I16">
        <v>168</v>
      </c>
      <c r="Q16">
        <v>36698</v>
      </c>
    </row>
    <row r="17" spans="3:19" x14ac:dyDescent="0.25">
      <c r="C17">
        <v>1</v>
      </c>
      <c r="D17">
        <v>642</v>
      </c>
      <c r="E17">
        <v>7.5</v>
      </c>
      <c r="I17">
        <v>951.5</v>
      </c>
      <c r="J17">
        <v>72.25</v>
      </c>
      <c r="Q17">
        <v>211771</v>
      </c>
    </row>
    <row r="18" spans="3:19" x14ac:dyDescent="0.25">
      <c r="C18">
        <v>1</v>
      </c>
      <c r="D18" t="s">
        <v>3669</v>
      </c>
      <c r="E18">
        <v>2</v>
      </c>
      <c r="I18">
        <v>320</v>
      </c>
      <c r="Q18">
        <v>68060</v>
      </c>
    </row>
    <row r="19" spans="3:19" x14ac:dyDescent="0.25">
      <c r="C19">
        <v>1</v>
      </c>
      <c r="D19">
        <v>30</v>
      </c>
      <c r="E19">
        <v>2</v>
      </c>
      <c r="I19">
        <v>320</v>
      </c>
      <c r="Q19">
        <v>68060</v>
      </c>
    </row>
    <row r="20" spans="3:19" x14ac:dyDescent="0.25">
      <c r="C20" t="s">
        <v>3670</v>
      </c>
      <c r="E20">
        <v>96.75</v>
      </c>
      <c r="I20">
        <v>13454.9</v>
      </c>
      <c r="J20">
        <v>1769</v>
      </c>
      <c r="K20">
        <v>409.1</v>
      </c>
      <c r="O20">
        <v>26882</v>
      </c>
      <c r="P20">
        <v>26882</v>
      </c>
      <c r="Q20">
        <v>6542326</v>
      </c>
      <c r="S20">
        <v>8978.0058651026393</v>
      </c>
    </row>
    <row r="21" spans="3:19" x14ac:dyDescent="0.25">
      <c r="C21">
        <v>2</v>
      </c>
      <c r="D21" t="s">
        <v>266</v>
      </c>
      <c r="E21">
        <v>22</v>
      </c>
      <c r="I21">
        <v>3240</v>
      </c>
      <c r="J21">
        <v>632</v>
      </c>
      <c r="K21">
        <v>39.5</v>
      </c>
      <c r="O21">
        <v>27059</v>
      </c>
      <c r="P21">
        <v>27059</v>
      </c>
      <c r="Q21">
        <v>2616747</v>
      </c>
      <c r="S21">
        <v>4978.0058651026393</v>
      </c>
    </row>
    <row r="22" spans="3:19" x14ac:dyDescent="0.25">
      <c r="C22">
        <v>2</v>
      </c>
      <c r="D22">
        <v>99</v>
      </c>
      <c r="S22">
        <v>4978.0058651026393</v>
      </c>
    </row>
    <row r="23" spans="3:19" x14ac:dyDescent="0.25">
      <c r="C23">
        <v>2</v>
      </c>
      <c r="D23">
        <v>100</v>
      </c>
      <c r="E23">
        <v>3</v>
      </c>
      <c r="I23">
        <v>440</v>
      </c>
      <c r="O23">
        <v>27059</v>
      </c>
      <c r="P23">
        <v>27059</v>
      </c>
      <c r="Q23">
        <v>194482</v>
      </c>
    </row>
    <row r="24" spans="3:19" x14ac:dyDescent="0.25">
      <c r="C24">
        <v>2</v>
      </c>
      <c r="D24">
        <v>101</v>
      </c>
      <c r="E24">
        <v>19</v>
      </c>
      <c r="I24">
        <v>2800</v>
      </c>
      <c r="J24">
        <v>632</v>
      </c>
      <c r="K24">
        <v>39.5</v>
      </c>
      <c r="Q24">
        <v>2422265</v>
      </c>
    </row>
    <row r="25" spans="3:19" x14ac:dyDescent="0.25">
      <c r="C25">
        <v>2</v>
      </c>
      <c r="D25" t="s">
        <v>3668</v>
      </c>
      <c r="E25">
        <v>71.75</v>
      </c>
      <c r="I25">
        <v>9092.52</v>
      </c>
      <c r="J25">
        <v>1007</v>
      </c>
      <c r="K25">
        <v>383.25</v>
      </c>
      <c r="O25">
        <v>46889</v>
      </c>
      <c r="P25">
        <v>46889</v>
      </c>
      <c r="Q25">
        <v>3624892</v>
      </c>
      <c r="S25">
        <v>4000</v>
      </c>
    </row>
    <row r="26" spans="3:19" x14ac:dyDescent="0.25">
      <c r="C26">
        <v>2</v>
      </c>
      <c r="D26">
        <v>303</v>
      </c>
      <c r="E26">
        <v>11.75</v>
      </c>
      <c r="I26">
        <v>1442.52</v>
      </c>
      <c r="J26">
        <v>78.5</v>
      </c>
      <c r="K26">
        <v>54</v>
      </c>
      <c r="O26">
        <v>4402</v>
      </c>
      <c r="P26">
        <v>4402</v>
      </c>
      <c r="Q26">
        <v>334012</v>
      </c>
      <c r="S26">
        <v>4000</v>
      </c>
    </row>
    <row r="27" spans="3:19" x14ac:dyDescent="0.25">
      <c r="C27">
        <v>2</v>
      </c>
      <c r="D27">
        <v>304</v>
      </c>
      <c r="E27">
        <v>28</v>
      </c>
      <c r="I27">
        <v>3518.5</v>
      </c>
      <c r="J27">
        <v>487.5</v>
      </c>
      <c r="K27">
        <v>201</v>
      </c>
      <c r="O27">
        <v>20138</v>
      </c>
      <c r="P27">
        <v>20138</v>
      </c>
      <c r="Q27">
        <v>1728714</v>
      </c>
    </row>
    <row r="28" spans="3:19" x14ac:dyDescent="0.25">
      <c r="C28">
        <v>2</v>
      </c>
      <c r="D28">
        <v>305</v>
      </c>
      <c r="E28">
        <v>17.5</v>
      </c>
      <c r="I28">
        <v>2400</v>
      </c>
      <c r="J28">
        <v>289.5</v>
      </c>
      <c r="K28">
        <v>128.25</v>
      </c>
      <c r="O28">
        <v>13300</v>
      </c>
      <c r="P28">
        <v>13300</v>
      </c>
      <c r="Q28">
        <v>1140526</v>
      </c>
    </row>
    <row r="29" spans="3:19" x14ac:dyDescent="0.25">
      <c r="C29">
        <v>2</v>
      </c>
      <c r="D29">
        <v>418</v>
      </c>
      <c r="E29">
        <v>3</v>
      </c>
      <c r="I29">
        <v>432</v>
      </c>
      <c r="J29">
        <v>50</v>
      </c>
      <c r="O29">
        <v>1600</v>
      </c>
      <c r="P29">
        <v>1600</v>
      </c>
      <c r="Q29">
        <v>85445</v>
      </c>
    </row>
    <row r="30" spans="3:19" x14ac:dyDescent="0.25">
      <c r="C30">
        <v>2</v>
      </c>
      <c r="D30">
        <v>424</v>
      </c>
      <c r="E30">
        <v>3</v>
      </c>
      <c r="I30">
        <v>300</v>
      </c>
      <c r="J30">
        <v>24.5</v>
      </c>
      <c r="Q30">
        <v>93482</v>
      </c>
    </row>
    <row r="31" spans="3:19" x14ac:dyDescent="0.25">
      <c r="C31">
        <v>2</v>
      </c>
      <c r="D31">
        <v>636</v>
      </c>
      <c r="E31">
        <v>1</v>
      </c>
      <c r="I31">
        <v>156</v>
      </c>
      <c r="O31">
        <v>1100</v>
      </c>
      <c r="P31">
        <v>1100</v>
      </c>
      <c r="Q31">
        <v>36464</v>
      </c>
    </row>
    <row r="32" spans="3:19" x14ac:dyDescent="0.25">
      <c r="C32">
        <v>2</v>
      </c>
      <c r="D32">
        <v>642</v>
      </c>
      <c r="E32">
        <v>7.5</v>
      </c>
      <c r="I32">
        <v>843.5</v>
      </c>
      <c r="J32">
        <v>77</v>
      </c>
      <c r="O32">
        <v>6349</v>
      </c>
      <c r="P32">
        <v>6349</v>
      </c>
      <c r="Q32">
        <v>206249</v>
      </c>
    </row>
    <row r="33" spans="3:19" x14ac:dyDescent="0.25">
      <c r="C33">
        <v>2</v>
      </c>
      <c r="D33" t="s">
        <v>3669</v>
      </c>
      <c r="E33">
        <v>2</v>
      </c>
      <c r="I33">
        <v>320</v>
      </c>
      <c r="Q33">
        <v>68060</v>
      </c>
    </row>
    <row r="34" spans="3:19" x14ac:dyDescent="0.25">
      <c r="C34">
        <v>2</v>
      </c>
      <c r="D34">
        <v>30</v>
      </c>
      <c r="E34">
        <v>2</v>
      </c>
      <c r="I34">
        <v>320</v>
      </c>
      <c r="Q34">
        <v>68060</v>
      </c>
    </row>
    <row r="35" spans="3:19" x14ac:dyDescent="0.25">
      <c r="C35" t="s">
        <v>3671</v>
      </c>
      <c r="E35">
        <v>95.75</v>
      </c>
      <c r="I35">
        <v>12652.52</v>
      </c>
      <c r="J35">
        <v>1639</v>
      </c>
      <c r="K35">
        <v>422.75</v>
      </c>
      <c r="O35">
        <v>73948</v>
      </c>
      <c r="P35">
        <v>73948</v>
      </c>
      <c r="Q35">
        <v>6309699</v>
      </c>
      <c r="S35">
        <v>8978.0058651026393</v>
      </c>
    </row>
    <row r="36" spans="3:19" x14ac:dyDescent="0.25">
      <c r="C36">
        <v>3</v>
      </c>
      <c r="D36" t="s">
        <v>266</v>
      </c>
      <c r="E36">
        <v>22</v>
      </c>
      <c r="I36">
        <v>3942.4</v>
      </c>
      <c r="J36">
        <v>843.5</v>
      </c>
      <c r="K36">
        <v>44</v>
      </c>
      <c r="Q36">
        <v>2679110</v>
      </c>
      <c r="S36">
        <v>4978.0058651026393</v>
      </c>
    </row>
    <row r="37" spans="3:19" x14ac:dyDescent="0.25">
      <c r="C37">
        <v>3</v>
      </c>
      <c r="D37">
        <v>99</v>
      </c>
      <c r="S37">
        <v>4978.0058651026393</v>
      </c>
    </row>
    <row r="38" spans="3:19" x14ac:dyDescent="0.25">
      <c r="C38">
        <v>3</v>
      </c>
      <c r="D38">
        <v>100</v>
      </c>
      <c r="E38">
        <v>3</v>
      </c>
      <c r="I38">
        <v>552</v>
      </c>
      <c r="J38">
        <v>129</v>
      </c>
      <c r="Q38">
        <v>215085</v>
      </c>
    </row>
    <row r="39" spans="3:19" x14ac:dyDescent="0.25">
      <c r="C39">
        <v>3</v>
      </c>
      <c r="D39">
        <v>101</v>
      </c>
      <c r="E39">
        <v>19</v>
      </c>
      <c r="I39">
        <v>3390.4</v>
      </c>
      <c r="J39">
        <v>714.5</v>
      </c>
      <c r="K39">
        <v>44</v>
      </c>
      <c r="Q39">
        <v>2464025</v>
      </c>
    </row>
    <row r="40" spans="3:19" x14ac:dyDescent="0.25">
      <c r="C40">
        <v>3</v>
      </c>
      <c r="D40" t="s">
        <v>3668</v>
      </c>
      <c r="E40">
        <v>71</v>
      </c>
      <c r="I40">
        <v>10917.75</v>
      </c>
      <c r="J40">
        <v>982</v>
      </c>
      <c r="K40">
        <v>559.75</v>
      </c>
      <c r="O40">
        <v>53844</v>
      </c>
      <c r="P40">
        <v>53844</v>
      </c>
      <c r="Q40">
        <v>3489794</v>
      </c>
      <c r="S40">
        <v>4000</v>
      </c>
    </row>
    <row r="41" spans="3:19" x14ac:dyDescent="0.25">
      <c r="C41">
        <v>3</v>
      </c>
      <c r="D41">
        <v>303</v>
      </c>
      <c r="E41">
        <v>11.75</v>
      </c>
      <c r="I41">
        <v>1470.5</v>
      </c>
      <c r="J41">
        <v>57.5</v>
      </c>
      <c r="K41">
        <v>131.5</v>
      </c>
      <c r="Q41">
        <v>288581</v>
      </c>
      <c r="S41">
        <v>4000</v>
      </c>
    </row>
    <row r="42" spans="3:19" x14ac:dyDescent="0.25">
      <c r="C42">
        <v>3</v>
      </c>
      <c r="D42">
        <v>304</v>
      </c>
      <c r="E42">
        <v>29.25</v>
      </c>
      <c r="I42">
        <v>4665.75</v>
      </c>
      <c r="J42">
        <v>552</v>
      </c>
      <c r="K42">
        <v>236.75</v>
      </c>
      <c r="O42">
        <v>24612</v>
      </c>
      <c r="P42">
        <v>24612</v>
      </c>
      <c r="Q42">
        <v>1812730</v>
      </c>
    </row>
    <row r="43" spans="3:19" x14ac:dyDescent="0.25">
      <c r="C43">
        <v>3</v>
      </c>
      <c r="D43">
        <v>305</v>
      </c>
      <c r="E43">
        <v>17.5</v>
      </c>
      <c r="I43">
        <v>3016</v>
      </c>
      <c r="J43">
        <v>306.5</v>
      </c>
      <c r="K43">
        <v>191.5</v>
      </c>
      <c r="O43">
        <v>21683</v>
      </c>
      <c r="P43">
        <v>21683</v>
      </c>
      <c r="Q43">
        <v>1133871</v>
      </c>
    </row>
    <row r="44" spans="3:19" x14ac:dyDescent="0.25">
      <c r="C44">
        <v>3</v>
      </c>
      <c r="D44">
        <v>418</v>
      </c>
      <c r="E44">
        <v>2</v>
      </c>
      <c r="I44">
        <v>360</v>
      </c>
      <c r="J44">
        <v>30</v>
      </c>
      <c r="O44">
        <v>1500</v>
      </c>
      <c r="P44">
        <v>1500</v>
      </c>
      <c r="Q44">
        <v>17000</v>
      </c>
    </row>
    <row r="45" spans="3:19" x14ac:dyDescent="0.25">
      <c r="C45">
        <v>3</v>
      </c>
      <c r="D45">
        <v>424</v>
      </c>
      <c r="E45">
        <v>2</v>
      </c>
      <c r="I45">
        <v>184.5</v>
      </c>
      <c r="Q45">
        <v>5673</v>
      </c>
    </row>
    <row r="46" spans="3:19" x14ac:dyDescent="0.25">
      <c r="C46">
        <v>3</v>
      </c>
      <c r="D46">
        <v>636</v>
      </c>
      <c r="E46">
        <v>1</v>
      </c>
      <c r="I46">
        <v>156</v>
      </c>
      <c r="O46">
        <v>1100</v>
      </c>
      <c r="P46">
        <v>1100</v>
      </c>
      <c r="Q46">
        <v>38596</v>
      </c>
    </row>
    <row r="47" spans="3:19" x14ac:dyDescent="0.25">
      <c r="C47">
        <v>3</v>
      </c>
      <c r="D47">
        <v>642</v>
      </c>
      <c r="E47">
        <v>7.5</v>
      </c>
      <c r="I47">
        <v>1065</v>
      </c>
      <c r="J47">
        <v>36</v>
      </c>
      <c r="O47">
        <v>4949</v>
      </c>
      <c r="P47">
        <v>4949</v>
      </c>
      <c r="Q47">
        <v>193343</v>
      </c>
    </row>
    <row r="48" spans="3:19" x14ac:dyDescent="0.25">
      <c r="C48">
        <v>3</v>
      </c>
      <c r="D48" t="s">
        <v>3669</v>
      </c>
      <c r="E48">
        <v>2</v>
      </c>
      <c r="I48">
        <v>368</v>
      </c>
      <c r="Q48">
        <v>68060</v>
      </c>
    </row>
    <row r="49" spans="3:19" x14ac:dyDescent="0.25">
      <c r="C49">
        <v>3</v>
      </c>
      <c r="D49">
        <v>30</v>
      </c>
      <c r="E49">
        <v>2</v>
      </c>
      <c r="I49">
        <v>368</v>
      </c>
      <c r="Q49">
        <v>68060</v>
      </c>
    </row>
    <row r="50" spans="3:19" x14ac:dyDescent="0.25">
      <c r="C50" t="s">
        <v>3672</v>
      </c>
      <c r="E50">
        <v>95</v>
      </c>
      <c r="I50">
        <v>15228.15</v>
      </c>
      <c r="J50">
        <v>1825.5</v>
      </c>
      <c r="K50">
        <v>603.75</v>
      </c>
      <c r="O50">
        <v>53844</v>
      </c>
      <c r="P50">
        <v>53844</v>
      </c>
      <c r="Q50">
        <v>6236964</v>
      </c>
      <c r="S50">
        <v>8978.0058651026393</v>
      </c>
    </row>
  </sheetData>
  <hyperlinks>
    <hyperlink ref="A2" location="Obsah!A1" display="Zpět na Obsah  KL 01  1.-4.měsíc" xr:uid="{95154F61-7100-4592-B849-4520B450B306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3690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1941996.67</v>
      </c>
      <c r="C3" s="343">
        <f t="shared" ref="C3:Z3" si="0">SUBTOTAL(9,C6:C1048576)</f>
        <v>0</v>
      </c>
      <c r="D3" s="343"/>
      <c r="E3" s="343">
        <f>SUBTOTAL(9,E6:E1048576)/4</f>
        <v>1965735.84</v>
      </c>
      <c r="F3" s="343"/>
      <c r="G3" s="343">
        <f t="shared" si="0"/>
        <v>0</v>
      </c>
      <c r="H3" s="343">
        <f>SUBTOTAL(9,H6:H1048576)/4</f>
        <v>527088.39999999991</v>
      </c>
      <c r="I3" s="346">
        <f>IF(B3&lt;&gt;0,H3/B3,"")</f>
        <v>0.27141570742240251</v>
      </c>
      <c r="J3" s="344">
        <f>IF(E3&lt;&gt;0,H3/E3,"")</f>
        <v>0.26813796099886944</v>
      </c>
      <c r="K3" s="345">
        <f t="shared" si="0"/>
        <v>798069.65999999992</v>
      </c>
      <c r="L3" s="345"/>
      <c r="M3" s="343">
        <f t="shared" si="0"/>
        <v>0</v>
      </c>
      <c r="N3" s="343">
        <f t="shared" si="0"/>
        <v>1064639.5799999998</v>
      </c>
      <c r="O3" s="343"/>
      <c r="P3" s="343">
        <f t="shared" si="0"/>
        <v>0</v>
      </c>
      <c r="Q3" s="343">
        <f t="shared" si="0"/>
        <v>336485.64</v>
      </c>
      <c r="R3" s="346">
        <f>IF(K3&lt;&gt;0,Q3/K3,"")</f>
        <v>0.42162439805066648</v>
      </c>
      <c r="S3" s="346">
        <f>IF(N3&lt;&gt;0,Q3/N3,"")</f>
        <v>0.31605591819158185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3686</v>
      </c>
      <c r="B6" s="847">
        <v>1941996.6699999997</v>
      </c>
      <c r="C6" s="848"/>
      <c r="D6" s="848"/>
      <c r="E6" s="847">
        <v>1965735.8399999996</v>
      </c>
      <c r="F6" s="848"/>
      <c r="G6" s="848"/>
      <c r="H6" s="847">
        <v>527088.39999999991</v>
      </c>
      <c r="I6" s="848"/>
      <c r="J6" s="848"/>
      <c r="K6" s="847">
        <v>399034.82999999996</v>
      </c>
      <c r="L6" s="848"/>
      <c r="M6" s="848"/>
      <c r="N6" s="847">
        <v>532319.78999999992</v>
      </c>
      <c r="O6" s="848"/>
      <c r="P6" s="848"/>
      <c r="Q6" s="847">
        <v>168242.82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3687</v>
      </c>
      <c r="B7" s="850">
        <v>1893086.3499999996</v>
      </c>
      <c r="C7" s="851"/>
      <c r="D7" s="851"/>
      <c r="E7" s="850">
        <v>1935981.0099999995</v>
      </c>
      <c r="F7" s="851"/>
      <c r="G7" s="851"/>
      <c r="H7" s="850">
        <v>521398.90999999992</v>
      </c>
      <c r="I7" s="851"/>
      <c r="J7" s="851"/>
      <c r="K7" s="850">
        <v>198081.24999999994</v>
      </c>
      <c r="L7" s="851"/>
      <c r="M7" s="851"/>
      <c r="N7" s="850">
        <v>532319.78999999992</v>
      </c>
      <c r="O7" s="851"/>
      <c r="P7" s="851"/>
      <c r="Q7" s="850">
        <v>168242.82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3688</v>
      </c>
      <c r="B8" s="850">
        <v>14395.32</v>
      </c>
      <c r="C8" s="851"/>
      <c r="D8" s="851"/>
      <c r="E8" s="850">
        <v>29754.83</v>
      </c>
      <c r="F8" s="851"/>
      <c r="G8" s="851"/>
      <c r="H8" s="850">
        <v>5689.4900000000016</v>
      </c>
      <c r="I8" s="851"/>
      <c r="J8" s="851"/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3689</v>
      </c>
      <c r="B9" s="853">
        <v>34515</v>
      </c>
      <c r="C9" s="854"/>
      <c r="D9" s="854"/>
      <c r="E9" s="853"/>
      <c r="F9" s="854"/>
      <c r="G9" s="854"/>
      <c r="H9" s="853"/>
      <c r="I9" s="854"/>
      <c r="J9" s="854"/>
      <c r="K9" s="853">
        <v>200953.58000000002</v>
      </c>
      <c r="L9" s="854"/>
      <c r="M9" s="854"/>
      <c r="N9" s="853"/>
      <c r="O9" s="854"/>
      <c r="P9" s="854"/>
      <c r="Q9" s="853"/>
      <c r="R9" s="854"/>
      <c r="S9" s="854"/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607</v>
      </c>
      <c r="B11" s="847">
        <v>1763264.67</v>
      </c>
      <c r="C11" s="848"/>
      <c r="D11" s="848"/>
      <c r="E11" s="847">
        <v>1569647.8400000003</v>
      </c>
      <c r="F11" s="848"/>
      <c r="G11" s="848"/>
      <c r="H11" s="847">
        <v>400363.4</v>
      </c>
      <c r="I11" s="848"/>
      <c r="J11" s="849"/>
    </row>
    <row r="12" spans="1:28" ht="14.45" customHeight="1" x14ac:dyDescent="0.25">
      <c r="A12" s="856" t="s">
        <v>3691</v>
      </c>
      <c r="B12" s="850">
        <v>601571.67000000004</v>
      </c>
      <c r="C12" s="851"/>
      <c r="D12" s="851"/>
      <c r="E12" s="850">
        <v>532192.12</v>
      </c>
      <c r="F12" s="851"/>
      <c r="G12" s="851"/>
      <c r="H12" s="850">
        <v>141083.56</v>
      </c>
      <c r="I12" s="851"/>
      <c r="J12" s="852"/>
    </row>
    <row r="13" spans="1:28" ht="14.45" customHeight="1" x14ac:dyDescent="0.25">
      <c r="A13" s="856" t="s">
        <v>3692</v>
      </c>
      <c r="B13" s="850">
        <v>1161693</v>
      </c>
      <c r="C13" s="851"/>
      <c r="D13" s="851"/>
      <c r="E13" s="850">
        <v>1037455.7200000004</v>
      </c>
      <c r="F13" s="851"/>
      <c r="G13" s="851"/>
      <c r="H13" s="850">
        <v>259279.84</v>
      </c>
      <c r="I13" s="851"/>
      <c r="J13" s="852"/>
    </row>
    <row r="14" spans="1:28" ht="14.45" customHeight="1" x14ac:dyDescent="0.25">
      <c r="A14" s="858" t="s">
        <v>619</v>
      </c>
      <c r="B14" s="859">
        <v>178732</v>
      </c>
      <c r="C14" s="860"/>
      <c r="D14" s="860"/>
      <c r="E14" s="859">
        <v>396088</v>
      </c>
      <c r="F14" s="860"/>
      <c r="G14" s="860"/>
      <c r="H14" s="859">
        <v>126725</v>
      </c>
      <c r="I14" s="860"/>
      <c r="J14" s="861"/>
    </row>
    <row r="15" spans="1:28" ht="14.45" customHeight="1" x14ac:dyDescent="0.25">
      <c r="A15" s="856" t="s">
        <v>3691</v>
      </c>
      <c r="B15" s="850">
        <v>137582</v>
      </c>
      <c r="C15" s="851"/>
      <c r="D15" s="851"/>
      <c r="E15" s="850">
        <v>342880</v>
      </c>
      <c r="F15" s="851"/>
      <c r="G15" s="851"/>
      <c r="H15" s="850">
        <v>89680</v>
      </c>
      <c r="I15" s="851"/>
      <c r="J15" s="852"/>
    </row>
    <row r="16" spans="1:28" ht="14.45" customHeight="1" thickBot="1" x14ac:dyDescent="0.3">
      <c r="A16" s="857" t="s">
        <v>3692</v>
      </c>
      <c r="B16" s="853">
        <v>41150</v>
      </c>
      <c r="C16" s="854"/>
      <c r="D16" s="854"/>
      <c r="E16" s="853">
        <v>53208</v>
      </c>
      <c r="F16" s="854"/>
      <c r="G16" s="854"/>
      <c r="H16" s="853">
        <v>37045</v>
      </c>
      <c r="I16" s="854"/>
      <c r="J16" s="855"/>
    </row>
    <row r="17" spans="1:1" ht="14.45" customHeight="1" x14ac:dyDescent="0.2">
      <c r="A17" s="786" t="s">
        <v>295</v>
      </c>
    </row>
    <row r="18" spans="1:1" ht="14.45" customHeight="1" x14ac:dyDescent="0.2">
      <c r="A18" s="787" t="s">
        <v>1693</v>
      </c>
    </row>
    <row r="19" spans="1:1" ht="14.45" customHeight="1" x14ac:dyDescent="0.2">
      <c r="A19" s="786" t="s">
        <v>3693</v>
      </c>
    </row>
    <row r="20" spans="1:1" ht="14.45" customHeight="1" x14ac:dyDescent="0.2">
      <c r="A20" s="786" t="s">
        <v>3694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0A860A63-52B9-42E3-803F-CEDC2209BCEA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3698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5531</v>
      </c>
      <c r="C3" s="403">
        <f t="shared" si="0"/>
        <v>6955</v>
      </c>
      <c r="D3" s="437">
        <f t="shared" si="0"/>
        <v>1766</v>
      </c>
      <c r="E3" s="345">
        <f t="shared" si="0"/>
        <v>1941996.6700000002</v>
      </c>
      <c r="F3" s="343">
        <f t="shared" si="0"/>
        <v>1965735.8399999999</v>
      </c>
      <c r="G3" s="404">
        <f t="shared" si="0"/>
        <v>527088.4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1695</v>
      </c>
      <c r="B6" s="225">
        <v>20</v>
      </c>
      <c r="C6" s="225">
        <v>53</v>
      </c>
      <c r="D6" s="225">
        <v>8</v>
      </c>
      <c r="E6" s="863">
        <v>2116.33</v>
      </c>
      <c r="F6" s="863">
        <v>5533.78</v>
      </c>
      <c r="G6" s="864">
        <v>725.67000000000007</v>
      </c>
    </row>
    <row r="7" spans="1:7" ht="14.45" customHeight="1" x14ac:dyDescent="0.2">
      <c r="A7" s="836" t="s">
        <v>3691</v>
      </c>
      <c r="B7" s="831">
        <v>1481</v>
      </c>
      <c r="C7" s="831">
        <v>3024</v>
      </c>
      <c r="D7" s="831">
        <v>833</v>
      </c>
      <c r="E7" s="865">
        <v>739153.66999999993</v>
      </c>
      <c r="F7" s="865">
        <v>875072.12</v>
      </c>
      <c r="G7" s="866">
        <v>230763.56</v>
      </c>
    </row>
    <row r="8" spans="1:7" ht="14.45" customHeight="1" x14ac:dyDescent="0.2">
      <c r="A8" s="836" t="s">
        <v>1696</v>
      </c>
      <c r="B8" s="831">
        <v>387</v>
      </c>
      <c r="C8" s="831">
        <v>282</v>
      </c>
      <c r="D8" s="831">
        <v>68</v>
      </c>
      <c r="E8" s="865">
        <v>146923.66999999998</v>
      </c>
      <c r="F8" s="865">
        <v>104124.33</v>
      </c>
      <c r="G8" s="866">
        <v>25763.889999999996</v>
      </c>
    </row>
    <row r="9" spans="1:7" ht="14.45" customHeight="1" x14ac:dyDescent="0.2">
      <c r="A9" s="836" t="s">
        <v>3695</v>
      </c>
      <c r="B9" s="831">
        <v>1</v>
      </c>
      <c r="C9" s="831"/>
      <c r="D9" s="831"/>
      <c r="E9" s="865">
        <v>1178</v>
      </c>
      <c r="F9" s="865"/>
      <c r="G9" s="866"/>
    </row>
    <row r="10" spans="1:7" ht="14.45" customHeight="1" x14ac:dyDescent="0.2">
      <c r="A10" s="836" t="s">
        <v>3696</v>
      </c>
      <c r="B10" s="831">
        <v>24</v>
      </c>
      <c r="C10" s="831">
        <v>4</v>
      </c>
      <c r="D10" s="831"/>
      <c r="E10" s="865">
        <v>22342</v>
      </c>
      <c r="F10" s="865">
        <v>4720</v>
      </c>
      <c r="G10" s="866"/>
    </row>
    <row r="11" spans="1:7" ht="14.45" customHeight="1" x14ac:dyDescent="0.2">
      <c r="A11" s="836" t="s">
        <v>3697</v>
      </c>
      <c r="B11" s="831">
        <v>7</v>
      </c>
      <c r="C11" s="831"/>
      <c r="D11" s="831"/>
      <c r="E11" s="865">
        <v>538.67000000000007</v>
      </c>
      <c r="F11" s="865"/>
      <c r="G11" s="866"/>
    </row>
    <row r="12" spans="1:7" ht="14.45" customHeight="1" x14ac:dyDescent="0.2">
      <c r="A12" s="836" t="s">
        <v>1697</v>
      </c>
      <c r="B12" s="831">
        <v>2</v>
      </c>
      <c r="C12" s="831">
        <v>8</v>
      </c>
      <c r="D12" s="831"/>
      <c r="E12" s="865">
        <v>159.32999999999998</v>
      </c>
      <c r="F12" s="865">
        <v>663.2299999999999</v>
      </c>
      <c r="G12" s="866"/>
    </row>
    <row r="13" spans="1:7" ht="14.45" customHeight="1" x14ac:dyDescent="0.2">
      <c r="A13" s="836" t="s">
        <v>1698</v>
      </c>
      <c r="B13" s="831">
        <v>1033</v>
      </c>
      <c r="C13" s="831">
        <v>875</v>
      </c>
      <c r="D13" s="831">
        <v>222</v>
      </c>
      <c r="E13" s="865">
        <v>462331.66000000003</v>
      </c>
      <c r="F13" s="865">
        <v>393594.89</v>
      </c>
      <c r="G13" s="866">
        <v>99523.67</v>
      </c>
    </row>
    <row r="14" spans="1:7" ht="14.45" customHeight="1" x14ac:dyDescent="0.2">
      <c r="A14" s="836" t="s">
        <v>1699</v>
      </c>
      <c r="B14" s="831">
        <v>38</v>
      </c>
      <c r="C14" s="831">
        <v>32</v>
      </c>
      <c r="D14" s="831"/>
      <c r="E14" s="865">
        <v>3116.66</v>
      </c>
      <c r="F14" s="865">
        <v>2768.23</v>
      </c>
      <c r="G14" s="866"/>
    </row>
    <row r="15" spans="1:7" ht="14.45" customHeight="1" x14ac:dyDescent="0.2">
      <c r="A15" s="836" t="s">
        <v>1700</v>
      </c>
      <c r="B15" s="831">
        <v>3</v>
      </c>
      <c r="C15" s="831">
        <v>20</v>
      </c>
      <c r="D15" s="831">
        <v>19</v>
      </c>
      <c r="E15" s="865">
        <v>243.32999999999998</v>
      </c>
      <c r="F15" s="865">
        <v>1720.9</v>
      </c>
      <c r="G15" s="866">
        <v>2239.3399999999997</v>
      </c>
    </row>
    <row r="16" spans="1:7" ht="14.45" customHeight="1" x14ac:dyDescent="0.2">
      <c r="A16" s="836" t="s">
        <v>1701</v>
      </c>
      <c r="B16" s="831">
        <v>30</v>
      </c>
      <c r="C16" s="831">
        <v>59</v>
      </c>
      <c r="D16" s="831">
        <v>3</v>
      </c>
      <c r="E16" s="865">
        <v>2278.0100000000002</v>
      </c>
      <c r="F16" s="865">
        <v>4713.67</v>
      </c>
      <c r="G16" s="866">
        <v>120</v>
      </c>
    </row>
    <row r="17" spans="1:7" ht="14.45" customHeight="1" x14ac:dyDescent="0.2">
      <c r="A17" s="836" t="s">
        <v>1702</v>
      </c>
      <c r="B17" s="831">
        <v>14</v>
      </c>
      <c r="C17" s="831">
        <v>32</v>
      </c>
      <c r="D17" s="831">
        <v>8</v>
      </c>
      <c r="E17" s="865">
        <v>1178.67</v>
      </c>
      <c r="F17" s="865">
        <v>2631</v>
      </c>
      <c r="G17" s="866">
        <v>725.67999999999984</v>
      </c>
    </row>
    <row r="18" spans="1:7" ht="14.45" customHeight="1" x14ac:dyDescent="0.2">
      <c r="A18" s="836" t="s">
        <v>1703</v>
      </c>
      <c r="B18" s="831"/>
      <c r="C18" s="831">
        <v>6</v>
      </c>
      <c r="D18" s="831"/>
      <c r="E18" s="865"/>
      <c r="F18" s="865">
        <v>490.67</v>
      </c>
      <c r="G18" s="866"/>
    </row>
    <row r="19" spans="1:7" ht="14.45" customHeight="1" x14ac:dyDescent="0.2">
      <c r="A19" s="836" t="s">
        <v>1704</v>
      </c>
      <c r="B19" s="831">
        <v>1645</v>
      </c>
      <c r="C19" s="831">
        <v>1683</v>
      </c>
      <c r="D19" s="831">
        <v>404</v>
      </c>
      <c r="E19" s="865">
        <v>235940.34</v>
      </c>
      <c r="F19" s="865">
        <v>214482.67</v>
      </c>
      <c r="G19" s="866">
        <v>57894.67</v>
      </c>
    </row>
    <row r="20" spans="1:7" ht="14.45" customHeight="1" x14ac:dyDescent="0.2">
      <c r="A20" s="836" t="s">
        <v>1705</v>
      </c>
      <c r="B20" s="831">
        <v>475</v>
      </c>
      <c r="C20" s="831">
        <v>457</v>
      </c>
      <c r="D20" s="831">
        <v>103</v>
      </c>
      <c r="E20" s="865">
        <v>217774.01</v>
      </c>
      <c r="F20" s="865">
        <v>209354.11000000002</v>
      </c>
      <c r="G20" s="866">
        <v>50808.78</v>
      </c>
    </row>
    <row r="21" spans="1:7" ht="14.45" customHeight="1" x14ac:dyDescent="0.2">
      <c r="A21" s="836" t="s">
        <v>1706</v>
      </c>
      <c r="B21" s="831">
        <v>2</v>
      </c>
      <c r="C21" s="831"/>
      <c r="D21" s="831"/>
      <c r="E21" s="865">
        <v>159.32999999999998</v>
      </c>
      <c r="F21" s="865"/>
      <c r="G21" s="866"/>
    </row>
    <row r="22" spans="1:7" ht="14.45" customHeight="1" x14ac:dyDescent="0.2">
      <c r="A22" s="836" t="s">
        <v>1707</v>
      </c>
      <c r="B22" s="831"/>
      <c r="C22" s="831">
        <v>25</v>
      </c>
      <c r="D22" s="831"/>
      <c r="E22" s="865"/>
      <c r="F22" s="865">
        <v>4202.12</v>
      </c>
      <c r="G22" s="866"/>
    </row>
    <row r="23" spans="1:7" ht="14.45" customHeight="1" x14ac:dyDescent="0.2">
      <c r="A23" s="836" t="s">
        <v>1708</v>
      </c>
      <c r="B23" s="831">
        <v>12</v>
      </c>
      <c r="C23" s="831">
        <v>51</v>
      </c>
      <c r="D23" s="831">
        <v>10</v>
      </c>
      <c r="E23" s="865">
        <v>956</v>
      </c>
      <c r="F23" s="865">
        <v>4218.67</v>
      </c>
      <c r="G23" s="866">
        <v>912.8</v>
      </c>
    </row>
    <row r="24" spans="1:7" ht="14.45" customHeight="1" x14ac:dyDescent="0.2">
      <c r="A24" s="836" t="s">
        <v>1709</v>
      </c>
      <c r="B24" s="831">
        <v>356</v>
      </c>
      <c r="C24" s="831">
        <v>344</v>
      </c>
      <c r="D24" s="831">
        <v>88</v>
      </c>
      <c r="E24" s="865">
        <v>105568.99</v>
      </c>
      <c r="F24" s="865">
        <v>137445.45000000001</v>
      </c>
      <c r="G24" s="866">
        <v>57610.34</v>
      </c>
    </row>
    <row r="25" spans="1:7" ht="14.45" customHeight="1" thickBot="1" x14ac:dyDescent="0.25">
      <c r="A25" s="869" t="s">
        <v>1710</v>
      </c>
      <c r="B25" s="833">
        <v>1</v>
      </c>
      <c r="C25" s="833"/>
      <c r="D25" s="833"/>
      <c r="E25" s="867">
        <v>38</v>
      </c>
      <c r="F25" s="867"/>
      <c r="G25" s="868"/>
    </row>
    <row r="26" spans="1:7" ht="14.45" customHeight="1" x14ac:dyDescent="0.2">
      <c r="A26" s="786" t="s">
        <v>295</v>
      </c>
    </row>
    <row r="27" spans="1:7" ht="14.45" customHeight="1" x14ac:dyDescent="0.2">
      <c r="A27" s="787" t="s">
        <v>1693</v>
      </c>
    </row>
    <row r="28" spans="1:7" ht="14.45" customHeight="1" x14ac:dyDescent="0.2">
      <c r="A28" s="786" t="s">
        <v>3693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551EC043-336F-48B4-9CF2-6C1D908BEEB4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3783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5626</v>
      </c>
      <c r="H3" s="208">
        <f t="shared" si="0"/>
        <v>2341031.5</v>
      </c>
      <c r="I3" s="78"/>
      <c r="J3" s="78"/>
      <c r="K3" s="208">
        <f t="shared" si="0"/>
        <v>7075</v>
      </c>
      <c r="L3" s="208">
        <f t="shared" si="0"/>
        <v>2498055.63</v>
      </c>
      <c r="M3" s="78"/>
      <c r="N3" s="78"/>
      <c r="O3" s="208">
        <f t="shared" si="0"/>
        <v>1806</v>
      </c>
      <c r="P3" s="208">
        <f t="shared" si="0"/>
        <v>695331.21999999986</v>
      </c>
      <c r="Q3" s="79">
        <f>IF(L3=0,0,P3/L3)</f>
        <v>0.27834897335733066</v>
      </c>
      <c r="R3" s="209">
        <f>IF(O3=0,0,P3/O3)</f>
        <v>385.01174972314499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3699</v>
      </c>
      <c r="B6" s="807" t="s">
        <v>3700</v>
      </c>
      <c r="C6" s="807" t="s">
        <v>607</v>
      </c>
      <c r="D6" s="807" t="s">
        <v>3701</v>
      </c>
      <c r="E6" s="807" t="s">
        <v>3702</v>
      </c>
      <c r="F6" s="807" t="s">
        <v>3703</v>
      </c>
      <c r="G6" s="225"/>
      <c r="H6" s="225"/>
      <c r="I6" s="807"/>
      <c r="J6" s="807"/>
      <c r="K6" s="225">
        <v>0</v>
      </c>
      <c r="L6" s="225">
        <v>0</v>
      </c>
      <c r="M6" s="807"/>
      <c r="N6" s="807"/>
      <c r="O6" s="225"/>
      <c r="P6" s="225"/>
      <c r="Q6" s="812"/>
      <c r="R6" s="830"/>
    </row>
    <row r="7" spans="1:18" ht="14.45" customHeight="1" x14ac:dyDescent="0.2">
      <c r="A7" s="821" t="s">
        <v>3699</v>
      </c>
      <c r="B7" s="822" t="s">
        <v>3700</v>
      </c>
      <c r="C7" s="822" t="s">
        <v>607</v>
      </c>
      <c r="D7" s="822" t="s">
        <v>3701</v>
      </c>
      <c r="E7" s="822" t="s">
        <v>3704</v>
      </c>
      <c r="F7" s="822" t="s">
        <v>3705</v>
      </c>
      <c r="G7" s="831"/>
      <c r="H7" s="831"/>
      <c r="I7" s="822"/>
      <c r="J7" s="822"/>
      <c r="K7" s="831"/>
      <c r="L7" s="831"/>
      <c r="M7" s="822"/>
      <c r="N7" s="822"/>
      <c r="O7" s="831">
        <v>1</v>
      </c>
      <c r="P7" s="831">
        <v>112</v>
      </c>
      <c r="Q7" s="827"/>
      <c r="R7" s="832">
        <v>112</v>
      </c>
    </row>
    <row r="8" spans="1:18" ht="14.45" customHeight="1" x14ac:dyDescent="0.2">
      <c r="A8" s="821" t="s">
        <v>3699</v>
      </c>
      <c r="B8" s="822" t="s">
        <v>3700</v>
      </c>
      <c r="C8" s="822" t="s">
        <v>607</v>
      </c>
      <c r="D8" s="822" t="s">
        <v>3701</v>
      </c>
      <c r="E8" s="822" t="s">
        <v>3706</v>
      </c>
      <c r="F8" s="822" t="s">
        <v>3707</v>
      </c>
      <c r="G8" s="831">
        <v>534</v>
      </c>
      <c r="H8" s="831">
        <v>20292</v>
      </c>
      <c r="I8" s="822"/>
      <c r="J8" s="822">
        <v>38</v>
      </c>
      <c r="K8" s="831">
        <v>758</v>
      </c>
      <c r="L8" s="831">
        <v>28804</v>
      </c>
      <c r="M8" s="822"/>
      <c r="N8" s="822">
        <v>38</v>
      </c>
      <c r="O8" s="831">
        <v>156</v>
      </c>
      <c r="P8" s="831">
        <v>6240</v>
      </c>
      <c r="Q8" s="827"/>
      <c r="R8" s="832">
        <v>40</v>
      </c>
    </row>
    <row r="9" spans="1:18" ht="14.45" customHeight="1" x14ac:dyDescent="0.2">
      <c r="A9" s="821" t="s">
        <v>3699</v>
      </c>
      <c r="B9" s="822" t="s">
        <v>3700</v>
      </c>
      <c r="C9" s="822" t="s">
        <v>607</v>
      </c>
      <c r="D9" s="822" t="s">
        <v>3701</v>
      </c>
      <c r="E9" s="822" t="s">
        <v>3708</v>
      </c>
      <c r="F9" s="822" t="s">
        <v>3709</v>
      </c>
      <c r="G9" s="831"/>
      <c r="H9" s="831"/>
      <c r="I9" s="822"/>
      <c r="J9" s="822"/>
      <c r="K9" s="831">
        <v>1</v>
      </c>
      <c r="L9" s="831">
        <v>5</v>
      </c>
      <c r="M9" s="822"/>
      <c r="N9" s="822">
        <v>5</v>
      </c>
      <c r="O9" s="831"/>
      <c r="P9" s="831"/>
      <c r="Q9" s="827"/>
      <c r="R9" s="832"/>
    </row>
    <row r="10" spans="1:18" ht="14.45" customHeight="1" x14ac:dyDescent="0.2">
      <c r="A10" s="821" t="s">
        <v>3699</v>
      </c>
      <c r="B10" s="822" t="s">
        <v>3700</v>
      </c>
      <c r="C10" s="822" t="s">
        <v>607</v>
      </c>
      <c r="D10" s="822" t="s">
        <v>3701</v>
      </c>
      <c r="E10" s="822" t="s">
        <v>3710</v>
      </c>
      <c r="F10" s="822" t="s">
        <v>3711</v>
      </c>
      <c r="G10" s="831">
        <v>4</v>
      </c>
      <c r="H10" s="831">
        <v>2828</v>
      </c>
      <c r="I10" s="822"/>
      <c r="J10" s="822">
        <v>707</v>
      </c>
      <c r="K10" s="831">
        <v>8</v>
      </c>
      <c r="L10" s="831">
        <v>5688</v>
      </c>
      <c r="M10" s="822"/>
      <c r="N10" s="822">
        <v>711</v>
      </c>
      <c r="O10" s="831">
        <v>5</v>
      </c>
      <c r="P10" s="831">
        <v>3840</v>
      </c>
      <c r="Q10" s="827"/>
      <c r="R10" s="832">
        <v>768</v>
      </c>
    </row>
    <row r="11" spans="1:18" ht="14.45" customHeight="1" x14ac:dyDescent="0.2">
      <c r="A11" s="821" t="s">
        <v>3699</v>
      </c>
      <c r="B11" s="822" t="s">
        <v>3700</v>
      </c>
      <c r="C11" s="822" t="s">
        <v>607</v>
      </c>
      <c r="D11" s="822" t="s">
        <v>3701</v>
      </c>
      <c r="E11" s="822" t="s">
        <v>3712</v>
      </c>
      <c r="F11" s="822" t="s">
        <v>3713</v>
      </c>
      <c r="G11" s="831">
        <v>853</v>
      </c>
      <c r="H11" s="831">
        <v>121126</v>
      </c>
      <c r="I11" s="822"/>
      <c r="J11" s="822">
        <v>142</v>
      </c>
      <c r="K11" s="831">
        <v>745</v>
      </c>
      <c r="L11" s="831">
        <v>106535</v>
      </c>
      <c r="M11" s="822"/>
      <c r="N11" s="822">
        <v>143</v>
      </c>
      <c r="O11" s="831">
        <v>182</v>
      </c>
      <c r="P11" s="831">
        <v>27846</v>
      </c>
      <c r="Q11" s="827"/>
      <c r="R11" s="832">
        <v>153</v>
      </c>
    </row>
    <row r="12" spans="1:18" ht="14.45" customHeight="1" x14ac:dyDescent="0.2">
      <c r="A12" s="821" t="s">
        <v>3699</v>
      </c>
      <c r="B12" s="822" t="s">
        <v>3700</v>
      </c>
      <c r="C12" s="822" t="s">
        <v>607</v>
      </c>
      <c r="D12" s="822" t="s">
        <v>3701</v>
      </c>
      <c r="E12" s="822" t="s">
        <v>3714</v>
      </c>
      <c r="F12" s="822" t="s">
        <v>3715</v>
      </c>
      <c r="G12" s="831">
        <v>72</v>
      </c>
      <c r="H12" s="831">
        <v>69336</v>
      </c>
      <c r="I12" s="822"/>
      <c r="J12" s="822">
        <v>963</v>
      </c>
      <c r="K12" s="831">
        <v>80</v>
      </c>
      <c r="L12" s="831">
        <v>77360</v>
      </c>
      <c r="M12" s="822"/>
      <c r="N12" s="822">
        <v>967</v>
      </c>
      <c r="O12" s="831">
        <v>20</v>
      </c>
      <c r="P12" s="831">
        <v>19640</v>
      </c>
      <c r="Q12" s="827"/>
      <c r="R12" s="832">
        <v>982</v>
      </c>
    </row>
    <row r="13" spans="1:18" ht="14.45" customHeight="1" x14ac:dyDescent="0.2">
      <c r="A13" s="821" t="s">
        <v>3699</v>
      </c>
      <c r="B13" s="822" t="s">
        <v>3700</v>
      </c>
      <c r="C13" s="822" t="s">
        <v>607</v>
      </c>
      <c r="D13" s="822" t="s">
        <v>3701</v>
      </c>
      <c r="E13" s="822" t="s">
        <v>3716</v>
      </c>
      <c r="F13" s="822" t="s">
        <v>3717</v>
      </c>
      <c r="G13" s="831">
        <v>35</v>
      </c>
      <c r="H13" s="831">
        <v>15225</v>
      </c>
      <c r="I13" s="822"/>
      <c r="J13" s="822">
        <v>435</v>
      </c>
      <c r="K13" s="831">
        <v>10</v>
      </c>
      <c r="L13" s="831">
        <v>4370</v>
      </c>
      <c r="M13" s="822"/>
      <c r="N13" s="822">
        <v>437</v>
      </c>
      <c r="O13" s="831">
        <v>2</v>
      </c>
      <c r="P13" s="831">
        <v>912</v>
      </c>
      <c r="Q13" s="827"/>
      <c r="R13" s="832">
        <v>456</v>
      </c>
    </row>
    <row r="14" spans="1:18" ht="14.45" customHeight="1" x14ac:dyDescent="0.2">
      <c r="A14" s="821" t="s">
        <v>3699</v>
      </c>
      <c r="B14" s="822" t="s">
        <v>3700</v>
      </c>
      <c r="C14" s="822" t="s">
        <v>607</v>
      </c>
      <c r="D14" s="822" t="s">
        <v>3701</v>
      </c>
      <c r="E14" s="822" t="s">
        <v>3718</v>
      </c>
      <c r="F14" s="822" t="s">
        <v>3719</v>
      </c>
      <c r="G14" s="831">
        <v>967</v>
      </c>
      <c r="H14" s="831">
        <v>979571</v>
      </c>
      <c r="I14" s="822"/>
      <c r="J14" s="822">
        <v>1013</v>
      </c>
      <c r="K14" s="831">
        <v>832</v>
      </c>
      <c r="L14" s="831">
        <v>845312</v>
      </c>
      <c r="M14" s="822"/>
      <c r="N14" s="822">
        <v>1016</v>
      </c>
      <c r="O14" s="831">
        <v>208</v>
      </c>
      <c r="P14" s="831">
        <v>217360</v>
      </c>
      <c r="Q14" s="827"/>
      <c r="R14" s="832">
        <v>1045</v>
      </c>
    </row>
    <row r="15" spans="1:18" ht="14.45" customHeight="1" x14ac:dyDescent="0.2">
      <c r="A15" s="821" t="s">
        <v>3699</v>
      </c>
      <c r="B15" s="822" t="s">
        <v>3700</v>
      </c>
      <c r="C15" s="822" t="s">
        <v>607</v>
      </c>
      <c r="D15" s="822" t="s">
        <v>3701</v>
      </c>
      <c r="E15" s="822" t="s">
        <v>3720</v>
      </c>
      <c r="F15" s="822" t="s">
        <v>3721</v>
      </c>
      <c r="G15" s="831"/>
      <c r="H15" s="831"/>
      <c r="I15" s="822"/>
      <c r="J15" s="822"/>
      <c r="K15" s="831">
        <v>2</v>
      </c>
      <c r="L15" s="831">
        <v>4268</v>
      </c>
      <c r="M15" s="822"/>
      <c r="N15" s="822">
        <v>2134</v>
      </c>
      <c r="O15" s="831"/>
      <c r="P15" s="831"/>
      <c r="Q15" s="827"/>
      <c r="R15" s="832"/>
    </row>
    <row r="16" spans="1:18" ht="14.45" customHeight="1" x14ac:dyDescent="0.2">
      <c r="A16" s="821" t="s">
        <v>3699</v>
      </c>
      <c r="B16" s="822" t="s">
        <v>3700</v>
      </c>
      <c r="C16" s="822" t="s">
        <v>607</v>
      </c>
      <c r="D16" s="822" t="s">
        <v>3701</v>
      </c>
      <c r="E16" s="822" t="s">
        <v>3722</v>
      </c>
      <c r="F16" s="822" t="s">
        <v>3723</v>
      </c>
      <c r="G16" s="831">
        <v>2</v>
      </c>
      <c r="H16" s="831">
        <v>2138</v>
      </c>
      <c r="I16" s="822"/>
      <c r="J16" s="822">
        <v>1069</v>
      </c>
      <c r="K16" s="831"/>
      <c r="L16" s="831"/>
      <c r="M16" s="822"/>
      <c r="N16" s="822"/>
      <c r="O16" s="831"/>
      <c r="P16" s="831"/>
      <c r="Q16" s="827"/>
      <c r="R16" s="832"/>
    </row>
    <row r="17" spans="1:18" ht="14.45" customHeight="1" x14ac:dyDescent="0.2">
      <c r="A17" s="821" t="s">
        <v>3699</v>
      </c>
      <c r="B17" s="822" t="s">
        <v>3700</v>
      </c>
      <c r="C17" s="822" t="s">
        <v>607</v>
      </c>
      <c r="D17" s="822" t="s">
        <v>3701</v>
      </c>
      <c r="E17" s="822" t="s">
        <v>3724</v>
      </c>
      <c r="F17" s="822" t="s">
        <v>3725</v>
      </c>
      <c r="G17" s="831">
        <v>6</v>
      </c>
      <c r="H17" s="831">
        <v>1932</v>
      </c>
      <c r="I17" s="822"/>
      <c r="J17" s="822">
        <v>322</v>
      </c>
      <c r="K17" s="831">
        <v>11</v>
      </c>
      <c r="L17" s="831">
        <v>3564</v>
      </c>
      <c r="M17" s="822"/>
      <c r="N17" s="822">
        <v>324</v>
      </c>
      <c r="O17" s="831">
        <v>4</v>
      </c>
      <c r="P17" s="831">
        <v>1356</v>
      </c>
      <c r="Q17" s="827"/>
      <c r="R17" s="832">
        <v>339</v>
      </c>
    </row>
    <row r="18" spans="1:18" ht="14.45" customHeight="1" x14ac:dyDescent="0.2">
      <c r="A18" s="821" t="s">
        <v>3699</v>
      </c>
      <c r="B18" s="822" t="s">
        <v>3700</v>
      </c>
      <c r="C18" s="822" t="s">
        <v>607</v>
      </c>
      <c r="D18" s="822" t="s">
        <v>3701</v>
      </c>
      <c r="E18" s="822" t="s">
        <v>3726</v>
      </c>
      <c r="F18" s="822" t="s">
        <v>3727</v>
      </c>
      <c r="G18" s="831">
        <v>22</v>
      </c>
      <c r="H18" s="831">
        <v>19294</v>
      </c>
      <c r="I18" s="822"/>
      <c r="J18" s="822">
        <v>877</v>
      </c>
      <c r="K18" s="831">
        <v>15</v>
      </c>
      <c r="L18" s="831">
        <v>13215</v>
      </c>
      <c r="M18" s="822"/>
      <c r="N18" s="822">
        <v>881</v>
      </c>
      <c r="O18" s="831">
        <v>3</v>
      </c>
      <c r="P18" s="831">
        <v>2769</v>
      </c>
      <c r="Q18" s="827"/>
      <c r="R18" s="832">
        <v>923</v>
      </c>
    </row>
    <row r="19" spans="1:18" ht="14.45" customHeight="1" x14ac:dyDescent="0.2">
      <c r="A19" s="821" t="s">
        <v>3699</v>
      </c>
      <c r="B19" s="822" t="s">
        <v>3700</v>
      </c>
      <c r="C19" s="822" t="s">
        <v>607</v>
      </c>
      <c r="D19" s="822" t="s">
        <v>3701</v>
      </c>
      <c r="E19" s="822" t="s">
        <v>3728</v>
      </c>
      <c r="F19" s="822" t="s">
        <v>3729</v>
      </c>
      <c r="G19" s="831">
        <v>964</v>
      </c>
      <c r="H19" s="831">
        <v>32133.35</v>
      </c>
      <c r="I19" s="822"/>
      <c r="J19" s="822">
        <v>33.333350622406634</v>
      </c>
      <c r="K19" s="831">
        <v>799</v>
      </c>
      <c r="L19" s="831">
        <v>30410.009999999995</v>
      </c>
      <c r="M19" s="822"/>
      <c r="N19" s="822">
        <v>38.060087609511882</v>
      </c>
      <c r="O19" s="831">
        <v>196</v>
      </c>
      <c r="P19" s="831">
        <v>8928.9100000000017</v>
      </c>
      <c r="Q19" s="827"/>
      <c r="R19" s="832">
        <v>45.55566326530613</v>
      </c>
    </row>
    <row r="20" spans="1:18" ht="14.45" customHeight="1" x14ac:dyDescent="0.2">
      <c r="A20" s="821" t="s">
        <v>3699</v>
      </c>
      <c r="B20" s="822" t="s">
        <v>3700</v>
      </c>
      <c r="C20" s="822" t="s">
        <v>607</v>
      </c>
      <c r="D20" s="822" t="s">
        <v>3701</v>
      </c>
      <c r="E20" s="822" t="s">
        <v>3730</v>
      </c>
      <c r="F20" s="822" t="s">
        <v>3731</v>
      </c>
      <c r="G20" s="831">
        <v>304</v>
      </c>
      <c r="H20" s="831">
        <v>11552</v>
      </c>
      <c r="I20" s="822"/>
      <c r="J20" s="822">
        <v>38</v>
      </c>
      <c r="K20" s="831">
        <v>235</v>
      </c>
      <c r="L20" s="831">
        <v>8930</v>
      </c>
      <c r="M20" s="822"/>
      <c r="N20" s="822">
        <v>38</v>
      </c>
      <c r="O20" s="831">
        <v>47</v>
      </c>
      <c r="P20" s="831">
        <v>1833</v>
      </c>
      <c r="Q20" s="827"/>
      <c r="R20" s="832">
        <v>39</v>
      </c>
    </row>
    <row r="21" spans="1:18" ht="14.45" customHeight="1" x14ac:dyDescent="0.2">
      <c r="A21" s="821" t="s">
        <v>3699</v>
      </c>
      <c r="B21" s="822" t="s">
        <v>3700</v>
      </c>
      <c r="C21" s="822" t="s">
        <v>607</v>
      </c>
      <c r="D21" s="822" t="s">
        <v>3701</v>
      </c>
      <c r="E21" s="822" t="s">
        <v>3732</v>
      </c>
      <c r="F21" s="822" t="s">
        <v>3733</v>
      </c>
      <c r="G21" s="831">
        <v>1</v>
      </c>
      <c r="H21" s="831">
        <v>87</v>
      </c>
      <c r="I21" s="822"/>
      <c r="J21" s="822">
        <v>87</v>
      </c>
      <c r="K21" s="831">
        <v>5</v>
      </c>
      <c r="L21" s="831">
        <v>440</v>
      </c>
      <c r="M21" s="822"/>
      <c r="N21" s="822">
        <v>88</v>
      </c>
      <c r="O21" s="831">
        <v>1</v>
      </c>
      <c r="P21" s="831">
        <v>93</v>
      </c>
      <c r="Q21" s="827"/>
      <c r="R21" s="832">
        <v>93</v>
      </c>
    </row>
    <row r="22" spans="1:18" ht="14.45" customHeight="1" x14ac:dyDescent="0.2">
      <c r="A22" s="821" t="s">
        <v>3699</v>
      </c>
      <c r="B22" s="822" t="s">
        <v>3700</v>
      </c>
      <c r="C22" s="822" t="s">
        <v>607</v>
      </c>
      <c r="D22" s="822" t="s">
        <v>3701</v>
      </c>
      <c r="E22" s="822" t="s">
        <v>3734</v>
      </c>
      <c r="F22" s="822" t="s">
        <v>3735</v>
      </c>
      <c r="G22" s="831"/>
      <c r="H22" s="831"/>
      <c r="I22" s="822"/>
      <c r="J22" s="822"/>
      <c r="K22" s="831">
        <v>0</v>
      </c>
      <c r="L22" s="831">
        <v>0</v>
      </c>
      <c r="M22" s="822"/>
      <c r="N22" s="822"/>
      <c r="O22" s="831">
        <v>2</v>
      </c>
      <c r="P22" s="831">
        <v>68</v>
      </c>
      <c r="Q22" s="827"/>
      <c r="R22" s="832">
        <v>34</v>
      </c>
    </row>
    <row r="23" spans="1:18" ht="14.45" customHeight="1" x14ac:dyDescent="0.2">
      <c r="A23" s="821" t="s">
        <v>3699</v>
      </c>
      <c r="B23" s="822" t="s">
        <v>3700</v>
      </c>
      <c r="C23" s="822" t="s">
        <v>607</v>
      </c>
      <c r="D23" s="822" t="s">
        <v>3701</v>
      </c>
      <c r="E23" s="822" t="s">
        <v>3736</v>
      </c>
      <c r="F23" s="822" t="s">
        <v>3737</v>
      </c>
      <c r="G23" s="831">
        <v>66</v>
      </c>
      <c r="H23" s="831">
        <v>133254</v>
      </c>
      <c r="I23" s="822"/>
      <c r="J23" s="822">
        <v>2019</v>
      </c>
      <c r="K23" s="831">
        <v>65</v>
      </c>
      <c r="L23" s="831">
        <v>131430</v>
      </c>
      <c r="M23" s="822"/>
      <c r="N23" s="822">
        <v>2022</v>
      </c>
      <c r="O23" s="831">
        <v>15</v>
      </c>
      <c r="P23" s="831">
        <v>30780</v>
      </c>
      <c r="Q23" s="827"/>
      <c r="R23" s="832">
        <v>2052</v>
      </c>
    </row>
    <row r="24" spans="1:18" ht="14.45" customHeight="1" x14ac:dyDescent="0.2">
      <c r="A24" s="821" t="s">
        <v>3699</v>
      </c>
      <c r="B24" s="822" t="s">
        <v>3700</v>
      </c>
      <c r="C24" s="822" t="s">
        <v>607</v>
      </c>
      <c r="D24" s="822" t="s">
        <v>3701</v>
      </c>
      <c r="E24" s="822" t="s">
        <v>3738</v>
      </c>
      <c r="F24" s="822" t="s">
        <v>3739</v>
      </c>
      <c r="G24" s="831"/>
      <c r="H24" s="831"/>
      <c r="I24" s="822"/>
      <c r="J24" s="822"/>
      <c r="K24" s="831"/>
      <c r="L24" s="831"/>
      <c r="M24" s="822"/>
      <c r="N24" s="822"/>
      <c r="O24" s="831">
        <v>1</v>
      </c>
      <c r="P24" s="831">
        <v>142</v>
      </c>
      <c r="Q24" s="827"/>
      <c r="R24" s="832">
        <v>142</v>
      </c>
    </row>
    <row r="25" spans="1:18" ht="14.45" customHeight="1" x14ac:dyDescent="0.2">
      <c r="A25" s="821" t="s">
        <v>3699</v>
      </c>
      <c r="B25" s="822" t="s">
        <v>3700</v>
      </c>
      <c r="C25" s="822" t="s">
        <v>607</v>
      </c>
      <c r="D25" s="822" t="s">
        <v>3701</v>
      </c>
      <c r="E25" s="822" t="s">
        <v>3740</v>
      </c>
      <c r="F25" s="822" t="s">
        <v>3741</v>
      </c>
      <c r="G25" s="831">
        <v>915</v>
      </c>
      <c r="H25" s="831">
        <v>327570</v>
      </c>
      <c r="I25" s="822"/>
      <c r="J25" s="822">
        <v>358</v>
      </c>
      <c r="K25" s="831">
        <v>755</v>
      </c>
      <c r="L25" s="831">
        <v>271800</v>
      </c>
      <c r="M25" s="822"/>
      <c r="N25" s="822">
        <v>360</v>
      </c>
      <c r="O25" s="831">
        <v>184</v>
      </c>
      <c r="P25" s="831">
        <v>71392</v>
      </c>
      <c r="Q25" s="827"/>
      <c r="R25" s="832">
        <v>388</v>
      </c>
    </row>
    <row r="26" spans="1:18" ht="14.45" customHeight="1" x14ac:dyDescent="0.2">
      <c r="A26" s="821" t="s">
        <v>3699</v>
      </c>
      <c r="B26" s="822" t="s">
        <v>3700</v>
      </c>
      <c r="C26" s="822" t="s">
        <v>607</v>
      </c>
      <c r="D26" s="822" t="s">
        <v>3701</v>
      </c>
      <c r="E26" s="822" t="s">
        <v>3742</v>
      </c>
      <c r="F26" s="822" t="s">
        <v>3743</v>
      </c>
      <c r="G26" s="831">
        <v>2</v>
      </c>
      <c r="H26" s="831">
        <v>452</v>
      </c>
      <c r="I26" s="822"/>
      <c r="J26" s="822">
        <v>226</v>
      </c>
      <c r="K26" s="831"/>
      <c r="L26" s="831"/>
      <c r="M26" s="822"/>
      <c r="N26" s="822"/>
      <c r="O26" s="831"/>
      <c r="P26" s="831"/>
      <c r="Q26" s="827"/>
      <c r="R26" s="832"/>
    </row>
    <row r="27" spans="1:18" ht="14.45" customHeight="1" x14ac:dyDescent="0.2">
      <c r="A27" s="821" t="s">
        <v>3699</v>
      </c>
      <c r="B27" s="822" t="s">
        <v>3700</v>
      </c>
      <c r="C27" s="822" t="s">
        <v>607</v>
      </c>
      <c r="D27" s="822" t="s">
        <v>3701</v>
      </c>
      <c r="E27" s="822" t="s">
        <v>3744</v>
      </c>
      <c r="F27" s="822" t="s">
        <v>3745</v>
      </c>
      <c r="G27" s="831">
        <v>42</v>
      </c>
      <c r="H27" s="831">
        <v>7518</v>
      </c>
      <c r="I27" s="822"/>
      <c r="J27" s="822">
        <v>179</v>
      </c>
      <c r="K27" s="831">
        <v>29</v>
      </c>
      <c r="L27" s="831">
        <v>5220</v>
      </c>
      <c r="M27" s="822"/>
      <c r="N27" s="822">
        <v>180</v>
      </c>
      <c r="O27" s="831">
        <v>6</v>
      </c>
      <c r="P27" s="831">
        <v>1164</v>
      </c>
      <c r="Q27" s="827"/>
      <c r="R27" s="832">
        <v>194</v>
      </c>
    </row>
    <row r="28" spans="1:18" ht="14.45" customHeight="1" x14ac:dyDescent="0.2">
      <c r="A28" s="821" t="s">
        <v>3699</v>
      </c>
      <c r="B28" s="822" t="s">
        <v>3700</v>
      </c>
      <c r="C28" s="822" t="s">
        <v>607</v>
      </c>
      <c r="D28" s="822" t="s">
        <v>3701</v>
      </c>
      <c r="E28" s="822" t="s">
        <v>3746</v>
      </c>
      <c r="F28" s="822" t="s">
        <v>3747</v>
      </c>
      <c r="G28" s="831">
        <v>57</v>
      </c>
      <c r="H28" s="831">
        <v>3477</v>
      </c>
      <c r="I28" s="822"/>
      <c r="J28" s="822">
        <v>61</v>
      </c>
      <c r="K28" s="831">
        <v>41</v>
      </c>
      <c r="L28" s="831">
        <v>2542</v>
      </c>
      <c r="M28" s="822"/>
      <c r="N28" s="822">
        <v>62</v>
      </c>
      <c r="O28" s="831">
        <v>3</v>
      </c>
      <c r="P28" s="831">
        <v>198</v>
      </c>
      <c r="Q28" s="827"/>
      <c r="R28" s="832">
        <v>66</v>
      </c>
    </row>
    <row r="29" spans="1:18" ht="14.45" customHeight="1" x14ac:dyDescent="0.2">
      <c r="A29" s="821" t="s">
        <v>3699</v>
      </c>
      <c r="B29" s="822" t="s">
        <v>3700</v>
      </c>
      <c r="C29" s="822" t="s">
        <v>607</v>
      </c>
      <c r="D29" s="822" t="s">
        <v>3701</v>
      </c>
      <c r="E29" s="822" t="s">
        <v>3748</v>
      </c>
      <c r="F29" s="822" t="s">
        <v>3749</v>
      </c>
      <c r="G29" s="831">
        <v>2</v>
      </c>
      <c r="H29" s="831">
        <v>1084</v>
      </c>
      <c r="I29" s="822"/>
      <c r="J29" s="822">
        <v>542</v>
      </c>
      <c r="K29" s="831"/>
      <c r="L29" s="831"/>
      <c r="M29" s="822"/>
      <c r="N29" s="822"/>
      <c r="O29" s="831"/>
      <c r="P29" s="831"/>
      <c r="Q29" s="827"/>
      <c r="R29" s="832"/>
    </row>
    <row r="30" spans="1:18" ht="14.45" customHeight="1" x14ac:dyDescent="0.2">
      <c r="A30" s="821" t="s">
        <v>3699</v>
      </c>
      <c r="B30" s="822" t="s">
        <v>3700</v>
      </c>
      <c r="C30" s="822" t="s">
        <v>619</v>
      </c>
      <c r="D30" s="822" t="s">
        <v>3750</v>
      </c>
      <c r="E30" s="822" t="s">
        <v>3751</v>
      </c>
      <c r="F30" s="822" t="s">
        <v>3752</v>
      </c>
      <c r="G30" s="831">
        <v>2</v>
      </c>
      <c r="H30" s="831">
        <v>9712.7199999999993</v>
      </c>
      <c r="I30" s="822"/>
      <c r="J30" s="822">
        <v>4856.3599999999997</v>
      </c>
      <c r="K30" s="831">
        <v>1</v>
      </c>
      <c r="L30" s="831">
        <v>4856.3599999999997</v>
      </c>
      <c r="M30" s="822"/>
      <c r="N30" s="822">
        <v>4856.3599999999997</v>
      </c>
      <c r="O30" s="831"/>
      <c r="P30" s="831"/>
      <c r="Q30" s="827"/>
      <c r="R30" s="832"/>
    </row>
    <row r="31" spans="1:18" ht="14.45" customHeight="1" x14ac:dyDescent="0.2">
      <c r="A31" s="821" t="s">
        <v>3699</v>
      </c>
      <c r="B31" s="822" t="s">
        <v>3700</v>
      </c>
      <c r="C31" s="822" t="s">
        <v>619</v>
      </c>
      <c r="D31" s="822" t="s">
        <v>3750</v>
      </c>
      <c r="E31" s="822" t="s">
        <v>3753</v>
      </c>
      <c r="F31" s="822" t="s">
        <v>3754</v>
      </c>
      <c r="G31" s="831"/>
      <c r="H31" s="831"/>
      <c r="I31" s="822"/>
      <c r="J31" s="822"/>
      <c r="K31" s="831"/>
      <c r="L31" s="831"/>
      <c r="M31" s="822"/>
      <c r="N31" s="822"/>
      <c r="O31" s="831">
        <v>1</v>
      </c>
      <c r="P31" s="831">
        <v>4387.84</v>
      </c>
      <c r="Q31" s="827"/>
      <c r="R31" s="832">
        <v>4387.84</v>
      </c>
    </row>
    <row r="32" spans="1:18" ht="14.45" customHeight="1" x14ac:dyDescent="0.2">
      <c r="A32" s="821" t="s">
        <v>3699</v>
      </c>
      <c r="B32" s="822" t="s">
        <v>3700</v>
      </c>
      <c r="C32" s="822" t="s">
        <v>619</v>
      </c>
      <c r="D32" s="822" t="s">
        <v>3750</v>
      </c>
      <c r="E32" s="822" t="s">
        <v>3755</v>
      </c>
      <c r="F32" s="822" t="s">
        <v>3756</v>
      </c>
      <c r="G32" s="831">
        <v>1</v>
      </c>
      <c r="H32" s="831">
        <v>5526.06</v>
      </c>
      <c r="I32" s="822"/>
      <c r="J32" s="822">
        <v>5526.06</v>
      </c>
      <c r="K32" s="831">
        <v>2</v>
      </c>
      <c r="L32" s="831">
        <v>13354.96</v>
      </c>
      <c r="M32" s="822"/>
      <c r="N32" s="822">
        <v>6677.48</v>
      </c>
      <c r="O32" s="831"/>
      <c r="P32" s="831"/>
      <c r="Q32" s="827"/>
      <c r="R32" s="832"/>
    </row>
    <row r="33" spans="1:18" ht="14.45" customHeight="1" x14ac:dyDescent="0.2">
      <c r="A33" s="821" t="s">
        <v>3699</v>
      </c>
      <c r="B33" s="822" t="s">
        <v>3700</v>
      </c>
      <c r="C33" s="822" t="s">
        <v>619</v>
      </c>
      <c r="D33" s="822" t="s">
        <v>3750</v>
      </c>
      <c r="E33" s="822" t="s">
        <v>3757</v>
      </c>
      <c r="F33" s="822" t="s">
        <v>3756</v>
      </c>
      <c r="G33" s="831">
        <v>27</v>
      </c>
      <c r="H33" s="831">
        <v>142936.19999999998</v>
      </c>
      <c r="I33" s="822"/>
      <c r="J33" s="822">
        <v>5293.9333333333325</v>
      </c>
      <c r="K33" s="831">
        <v>88</v>
      </c>
      <c r="L33" s="831">
        <v>453750.32999999996</v>
      </c>
      <c r="M33" s="822"/>
      <c r="N33" s="822">
        <v>5156.2537499999999</v>
      </c>
      <c r="O33" s="831">
        <v>25</v>
      </c>
      <c r="P33" s="831">
        <v>131823.07999999999</v>
      </c>
      <c r="Q33" s="827"/>
      <c r="R33" s="832">
        <v>5272.9231999999993</v>
      </c>
    </row>
    <row r="34" spans="1:18" ht="14.45" customHeight="1" x14ac:dyDescent="0.2">
      <c r="A34" s="821" t="s">
        <v>3699</v>
      </c>
      <c r="B34" s="822" t="s">
        <v>3700</v>
      </c>
      <c r="C34" s="822" t="s">
        <v>619</v>
      </c>
      <c r="D34" s="822" t="s">
        <v>3750</v>
      </c>
      <c r="E34" s="822" t="s">
        <v>3758</v>
      </c>
      <c r="F34" s="822" t="s">
        <v>3759</v>
      </c>
      <c r="G34" s="831">
        <v>11</v>
      </c>
      <c r="H34" s="831">
        <v>25964.97</v>
      </c>
      <c r="I34" s="822"/>
      <c r="J34" s="822">
        <v>2360.4518181818185</v>
      </c>
      <c r="K34" s="831">
        <v>9</v>
      </c>
      <c r="L34" s="831">
        <v>20254.080000000002</v>
      </c>
      <c r="M34" s="822"/>
      <c r="N34" s="822">
        <v>2250.4533333333334</v>
      </c>
      <c r="O34" s="831"/>
      <c r="P34" s="831"/>
      <c r="Q34" s="827"/>
      <c r="R34" s="832"/>
    </row>
    <row r="35" spans="1:18" ht="14.45" customHeight="1" x14ac:dyDescent="0.2">
      <c r="A35" s="821" t="s">
        <v>3699</v>
      </c>
      <c r="B35" s="822" t="s">
        <v>3700</v>
      </c>
      <c r="C35" s="822" t="s">
        <v>619</v>
      </c>
      <c r="D35" s="822" t="s">
        <v>3750</v>
      </c>
      <c r="E35" s="822" t="s">
        <v>3760</v>
      </c>
      <c r="F35" s="822" t="s">
        <v>3761</v>
      </c>
      <c r="G35" s="831"/>
      <c r="H35" s="831"/>
      <c r="I35" s="822"/>
      <c r="J35" s="822"/>
      <c r="K35" s="831"/>
      <c r="L35" s="831"/>
      <c r="M35" s="822"/>
      <c r="N35" s="822"/>
      <c r="O35" s="831">
        <v>4</v>
      </c>
      <c r="P35" s="831">
        <v>9964.7000000000007</v>
      </c>
      <c r="Q35" s="827"/>
      <c r="R35" s="832">
        <v>2491.1750000000002</v>
      </c>
    </row>
    <row r="36" spans="1:18" ht="14.45" customHeight="1" x14ac:dyDescent="0.2">
      <c r="A36" s="821" t="s">
        <v>3699</v>
      </c>
      <c r="B36" s="822" t="s">
        <v>3700</v>
      </c>
      <c r="C36" s="822" t="s">
        <v>619</v>
      </c>
      <c r="D36" s="822" t="s">
        <v>3750</v>
      </c>
      <c r="E36" s="822" t="s">
        <v>3762</v>
      </c>
      <c r="F36" s="822" t="s">
        <v>3761</v>
      </c>
      <c r="G36" s="831">
        <v>5</v>
      </c>
      <c r="H36" s="831">
        <v>13941.3</v>
      </c>
      <c r="I36" s="822"/>
      <c r="J36" s="822">
        <v>2788.2599999999998</v>
      </c>
      <c r="K36" s="831">
        <v>11</v>
      </c>
      <c r="L36" s="831">
        <v>26154.15</v>
      </c>
      <c r="M36" s="822"/>
      <c r="N36" s="822">
        <v>2377.65</v>
      </c>
      <c r="O36" s="831">
        <v>7</v>
      </c>
      <c r="P36" s="831">
        <v>17417.23</v>
      </c>
      <c r="Q36" s="827"/>
      <c r="R36" s="832">
        <v>2488.1757142857141</v>
      </c>
    </row>
    <row r="37" spans="1:18" ht="14.45" customHeight="1" x14ac:dyDescent="0.2">
      <c r="A37" s="821" t="s">
        <v>3699</v>
      </c>
      <c r="B37" s="822" t="s">
        <v>3700</v>
      </c>
      <c r="C37" s="822" t="s">
        <v>619</v>
      </c>
      <c r="D37" s="822" t="s">
        <v>3750</v>
      </c>
      <c r="E37" s="822" t="s">
        <v>3763</v>
      </c>
      <c r="F37" s="822" t="s">
        <v>3764</v>
      </c>
      <c r="G37" s="831"/>
      <c r="H37" s="831"/>
      <c r="I37" s="822"/>
      <c r="J37" s="822"/>
      <c r="K37" s="831">
        <v>9</v>
      </c>
      <c r="L37" s="831">
        <v>13949.91</v>
      </c>
      <c r="M37" s="822"/>
      <c r="N37" s="822">
        <v>1549.99</v>
      </c>
      <c r="O37" s="831">
        <v>3</v>
      </c>
      <c r="P37" s="831">
        <v>4649.97</v>
      </c>
      <c r="Q37" s="827"/>
      <c r="R37" s="832">
        <v>1549.99</v>
      </c>
    </row>
    <row r="38" spans="1:18" ht="14.45" customHeight="1" x14ac:dyDescent="0.2">
      <c r="A38" s="821" t="s">
        <v>3699</v>
      </c>
      <c r="B38" s="822" t="s">
        <v>3700</v>
      </c>
      <c r="C38" s="822" t="s">
        <v>619</v>
      </c>
      <c r="D38" s="822" t="s">
        <v>3701</v>
      </c>
      <c r="E38" s="822" t="s">
        <v>3704</v>
      </c>
      <c r="F38" s="822" t="s">
        <v>3705</v>
      </c>
      <c r="G38" s="831">
        <v>379</v>
      </c>
      <c r="H38" s="831">
        <v>40553</v>
      </c>
      <c r="I38" s="822"/>
      <c r="J38" s="822">
        <v>107</v>
      </c>
      <c r="K38" s="831">
        <v>2116</v>
      </c>
      <c r="L38" s="831">
        <v>228528</v>
      </c>
      <c r="M38" s="822"/>
      <c r="N38" s="822">
        <v>108</v>
      </c>
      <c r="O38" s="831">
        <v>630</v>
      </c>
      <c r="P38" s="831">
        <v>70560</v>
      </c>
      <c r="Q38" s="827"/>
      <c r="R38" s="832">
        <v>112</v>
      </c>
    </row>
    <row r="39" spans="1:18" ht="14.45" customHeight="1" x14ac:dyDescent="0.2">
      <c r="A39" s="821" t="s">
        <v>3699</v>
      </c>
      <c r="B39" s="822" t="s">
        <v>3700</v>
      </c>
      <c r="C39" s="822" t="s">
        <v>619</v>
      </c>
      <c r="D39" s="822" t="s">
        <v>3701</v>
      </c>
      <c r="E39" s="822" t="s">
        <v>3765</v>
      </c>
      <c r="F39" s="822" t="s">
        <v>3766</v>
      </c>
      <c r="G39" s="831">
        <v>88</v>
      </c>
      <c r="H39" s="831">
        <v>103664</v>
      </c>
      <c r="I39" s="822"/>
      <c r="J39" s="822">
        <v>1178</v>
      </c>
      <c r="K39" s="831">
        <v>142</v>
      </c>
      <c r="L39" s="831">
        <v>167560</v>
      </c>
      <c r="M39" s="822"/>
      <c r="N39" s="822">
        <v>1180</v>
      </c>
      <c r="O39" s="831">
        <v>47</v>
      </c>
      <c r="P39" s="831">
        <v>56165</v>
      </c>
      <c r="Q39" s="827"/>
      <c r="R39" s="832">
        <v>1195</v>
      </c>
    </row>
    <row r="40" spans="1:18" ht="14.45" customHeight="1" x14ac:dyDescent="0.2">
      <c r="A40" s="821" t="s">
        <v>3699</v>
      </c>
      <c r="B40" s="822" t="s">
        <v>3767</v>
      </c>
      <c r="C40" s="822" t="s">
        <v>607</v>
      </c>
      <c r="D40" s="822" t="s">
        <v>3701</v>
      </c>
      <c r="E40" s="822" t="s">
        <v>3768</v>
      </c>
      <c r="F40" s="822" t="s">
        <v>3769</v>
      </c>
      <c r="G40" s="831">
        <v>18</v>
      </c>
      <c r="H40" s="831">
        <v>1512</v>
      </c>
      <c r="I40" s="822"/>
      <c r="J40" s="822">
        <v>84</v>
      </c>
      <c r="K40" s="831">
        <v>53</v>
      </c>
      <c r="L40" s="831">
        <v>4505</v>
      </c>
      <c r="M40" s="822"/>
      <c r="N40" s="822">
        <v>85</v>
      </c>
      <c r="O40" s="831">
        <v>9</v>
      </c>
      <c r="P40" s="831">
        <v>801</v>
      </c>
      <c r="Q40" s="827"/>
      <c r="R40" s="832">
        <v>89</v>
      </c>
    </row>
    <row r="41" spans="1:18" ht="14.45" customHeight="1" x14ac:dyDescent="0.2">
      <c r="A41" s="821" t="s">
        <v>3699</v>
      </c>
      <c r="B41" s="822" t="s">
        <v>3767</v>
      </c>
      <c r="C41" s="822" t="s">
        <v>607</v>
      </c>
      <c r="D41" s="822" t="s">
        <v>3701</v>
      </c>
      <c r="E41" s="822" t="s">
        <v>3704</v>
      </c>
      <c r="F41" s="822" t="s">
        <v>3705</v>
      </c>
      <c r="G41" s="831">
        <v>6</v>
      </c>
      <c r="H41" s="831">
        <v>642</v>
      </c>
      <c r="I41" s="822"/>
      <c r="J41" s="822">
        <v>107</v>
      </c>
      <c r="K41" s="831">
        <v>9</v>
      </c>
      <c r="L41" s="831">
        <v>972</v>
      </c>
      <c r="M41" s="822"/>
      <c r="N41" s="822">
        <v>108</v>
      </c>
      <c r="O41" s="831"/>
      <c r="P41" s="831"/>
      <c r="Q41" s="827"/>
      <c r="R41" s="832"/>
    </row>
    <row r="42" spans="1:18" ht="14.45" customHeight="1" x14ac:dyDescent="0.2">
      <c r="A42" s="821" t="s">
        <v>3699</v>
      </c>
      <c r="B42" s="822" t="s">
        <v>3767</v>
      </c>
      <c r="C42" s="822" t="s">
        <v>607</v>
      </c>
      <c r="D42" s="822" t="s">
        <v>3701</v>
      </c>
      <c r="E42" s="822" t="s">
        <v>3706</v>
      </c>
      <c r="F42" s="822" t="s">
        <v>3707</v>
      </c>
      <c r="G42" s="831">
        <v>9</v>
      </c>
      <c r="H42" s="831">
        <v>342</v>
      </c>
      <c r="I42" s="822"/>
      <c r="J42" s="822">
        <v>38</v>
      </c>
      <c r="K42" s="831">
        <v>13</v>
      </c>
      <c r="L42" s="831">
        <v>494</v>
      </c>
      <c r="M42" s="822"/>
      <c r="N42" s="822">
        <v>38</v>
      </c>
      <c r="O42" s="831">
        <v>3</v>
      </c>
      <c r="P42" s="831">
        <v>120</v>
      </c>
      <c r="Q42" s="827"/>
      <c r="R42" s="832">
        <v>40</v>
      </c>
    </row>
    <row r="43" spans="1:18" ht="14.45" customHeight="1" x14ac:dyDescent="0.2">
      <c r="A43" s="821" t="s">
        <v>3699</v>
      </c>
      <c r="B43" s="822" t="s">
        <v>3767</v>
      </c>
      <c r="C43" s="822" t="s">
        <v>607</v>
      </c>
      <c r="D43" s="822" t="s">
        <v>3701</v>
      </c>
      <c r="E43" s="822" t="s">
        <v>3712</v>
      </c>
      <c r="F43" s="822" t="s">
        <v>3713</v>
      </c>
      <c r="G43" s="831">
        <v>14</v>
      </c>
      <c r="H43" s="831">
        <v>1988</v>
      </c>
      <c r="I43" s="822"/>
      <c r="J43" s="822">
        <v>142</v>
      </c>
      <c r="K43" s="831"/>
      <c r="L43" s="831"/>
      <c r="M43" s="822"/>
      <c r="N43" s="822"/>
      <c r="O43" s="831"/>
      <c r="P43" s="831"/>
      <c r="Q43" s="827"/>
      <c r="R43" s="832"/>
    </row>
    <row r="44" spans="1:18" ht="14.45" customHeight="1" x14ac:dyDescent="0.2">
      <c r="A44" s="821" t="s">
        <v>3699</v>
      </c>
      <c r="B44" s="822" t="s">
        <v>3767</v>
      </c>
      <c r="C44" s="822" t="s">
        <v>607</v>
      </c>
      <c r="D44" s="822" t="s">
        <v>3701</v>
      </c>
      <c r="E44" s="822" t="s">
        <v>3770</v>
      </c>
      <c r="F44" s="822" t="s">
        <v>3771</v>
      </c>
      <c r="G44" s="831">
        <v>50</v>
      </c>
      <c r="H44" s="831">
        <v>6300</v>
      </c>
      <c r="I44" s="822"/>
      <c r="J44" s="822">
        <v>126</v>
      </c>
      <c r="K44" s="831">
        <v>101</v>
      </c>
      <c r="L44" s="831">
        <v>12827</v>
      </c>
      <c r="M44" s="822"/>
      <c r="N44" s="822">
        <v>127</v>
      </c>
      <c r="O44" s="831">
        <v>14</v>
      </c>
      <c r="P44" s="831">
        <v>1918</v>
      </c>
      <c r="Q44" s="827"/>
      <c r="R44" s="832">
        <v>137</v>
      </c>
    </row>
    <row r="45" spans="1:18" ht="14.45" customHeight="1" x14ac:dyDescent="0.2">
      <c r="A45" s="821" t="s">
        <v>3699</v>
      </c>
      <c r="B45" s="822" t="s">
        <v>3767</v>
      </c>
      <c r="C45" s="822" t="s">
        <v>607</v>
      </c>
      <c r="D45" s="822" t="s">
        <v>3701</v>
      </c>
      <c r="E45" s="822" t="s">
        <v>3772</v>
      </c>
      <c r="F45" s="822" t="s">
        <v>3773</v>
      </c>
      <c r="G45" s="831">
        <v>2</v>
      </c>
      <c r="H45" s="831">
        <v>860</v>
      </c>
      <c r="I45" s="822"/>
      <c r="J45" s="822">
        <v>430</v>
      </c>
      <c r="K45" s="831">
        <v>7</v>
      </c>
      <c r="L45" s="831">
        <v>3024</v>
      </c>
      <c r="M45" s="822"/>
      <c r="N45" s="822">
        <v>432</v>
      </c>
      <c r="O45" s="831">
        <v>2</v>
      </c>
      <c r="P45" s="831">
        <v>896</v>
      </c>
      <c r="Q45" s="827"/>
      <c r="R45" s="832">
        <v>448</v>
      </c>
    </row>
    <row r="46" spans="1:18" ht="14.45" customHeight="1" x14ac:dyDescent="0.2">
      <c r="A46" s="821" t="s">
        <v>3699</v>
      </c>
      <c r="B46" s="822" t="s">
        <v>3767</v>
      </c>
      <c r="C46" s="822" t="s">
        <v>607</v>
      </c>
      <c r="D46" s="822" t="s">
        <v>3701</v>
      </c>
      <c r="E46" s="822" t="s">
        <v>3728</v>
      </c>
      <c r="F46" s="822" t="s">
        <v>3729</v>
      </c>
      <c r="G46" s="831">
        <v>52</v>
      </c>
      <c r="H46" s="831">
        <v>1733.3200000000002</v>
      </c>
      <c r="I46" s="822"/>
      <c r="J46" s="822">
        <v>33.333076923076923</v>
      </c>
      <c r="K46" s="831">
        <v>108</v>
      </c>
      <c r="L46" s="831">
        <v>4137.83</v>
      </c>
      <c r="M46" s="822"/>
      <c r="N46" s="822">
        <v>38.313240740740738</v>
      </c>
      <c r="O46" s="831">
        <v>17</v>
      </c>
      <c r="P46" s="831">
        <v>774.48999999999978</v>
      </c>
      <c r="Q46" s="827"/>
      <c r="R46" s="832">
        <v>45.558235294117637</v>
      </c>
    </row>
    <row r="47" spans="1:18" ht="14.45" customHeight="1" x14ac:dyDescent="0.2">
      <c r="A47" s="821" t="s">
        <v>3699</v>
      </c>
      <c r="B47" s="822" t="s">
        <v>3767</v>
      </c>
      <c r="C47" s="822" t="s">
        <v>607</v>
      </c>
      <c r="D47" s="822" t="s">
        <v>3701</v>
      </c>
      <c r="E47" s="822" t="s">
        <v>3730</v>
      </c>
      <c r="F47" s="822" t="s">
        <v>3731</v>
      </c>
      <c r="G47" s="831"/>
      <c r="H47" s="831"/>
      <c r="I47" s="822"/>
      <c r="J47" s="822"/>
      <c r="K47" s="831">
        <v>1</v>
      </c>
      <c r="L47" s="831">
        <v>38</v>
      </c>
      <c r="M47" s="822"/>
      <c r="N47" s="822">
        <v>38</v>
      </c>
      <c r="O47" s="831">
        <v>4</v>
      </c>
      <c r="P47" s="831">
        <v>156</v>
      </c>
      <c r="Q47" s="827"/>
      <c r="R47" s="832">
        <v>39</v>
      </c>
    </row>
    <row r="48" spans="1:18" ht="14.45" customHeight="1" x14ac:dyDescent="0.2">
      <c r="A48" s="821" t="s">
        <v>3699</v>
      </c>
      <c r="B48" s="822" t="s">
        <v>3767</v>
      </c>
      <c r="C48" s="822" t="s">
        <v>607</v>
      </c>
      <c r="D48" s="822" t="s">
        <v>3701</v>
      </c>
      <c r="E48" s="822" t="s">
        <v>3732</v>
      </c>
      <c r="F48" s="822" t="s">
        <v>3733</v>
      </c>
      <c r="G48" s="831">
        <v>1</v>
      </c>
      <c r="H48" s="831">
        <v>87</v>
      </c>
      <c r="I48" s="822"/>
      <c r="J48" s="822">
        <v>87</v>
      </c>
      <c r="K48" s="831">
        <v>2</v>
      </c>
      <c r="L48" s="831">
        <v>176</v>
      </c>
      <c r="M48" s="822"/>
      <c r="N48" s="822">
        <v>88</v>
      </c>
      <c r="O48" s="831"/>
      <c r="P48" s="831"/>
      <c r="Q48" s="827"/>
      <c r="R48" s="832"/>
    </row>
    <row r="49" spans="1:18" ht="14.45" customHeight="1" x14ac:dyDescent="0.2">
      <c r="A49" s="821" t="s">
        <v>3699</v>
      </c>
      <c r="B49" s="822" t="s">
        <v>3767</v>
      </c>
      <c r="C49" s="822" t="s">
        <v>607</v>
      </c>
      <c r="D49" s="822" t="s">
        <v>3701</v>
      </c>
      <c r="E49" s="822" t="s">
        <v>3734</v>
      </c>
      <c r="F49" s="822" t="s">
        <v>3735</v>
      </c>
      <c r="G49" s="831">
        <v>1</v>
      </c>
      <c r="H49" s="831">
        <v>33</v>
      </c>
      <c r="I49" s="822"/>
      <c r="J49" s="822">
        <v>33</v>
      </c>
      <c r="K49" s="831">
        <v>2</v>
      </c>
      <c r="L49" s="831">
        <v>66</v>
      </c>
      <c r="M49" s="822"/>
      <c r="N49" s="822">
        <v>33</v>
      </c>
      <c r="O49" s="831"/>
      <c r="P49" s="831"/>
      <c r="Q49" s="827"/>
      <c r="R49" s="832"/>
    </row>
    <row r="50" spans="1:18" ht="14.45" customHeight="1" x14ac:dyDescent="0.2">
      <c r="A50" s="821" t="s">
        <v>3699</v>
      </c>
      <c r="B50" s="822" t="s">
        <v>3767</v>
      </c>
      <c r="C50" s="822" t="s">
        <v>607</v>
      </c>
      <c r="D50" s="822" t="s">
        <v>3701</v>
      </c>
      <c r="E50" s="822" t="s">
        <v>3738</v>
      </c>
      <c r="F50" s="822" t="s">
        <v>3739</v>
      </c>
      <c r="G50" s="831">
        <v>1</v>
      </c>
      <c r="H50" s="831">
        <v>135</v>
      </c>
      <c r="I50" s="822"/>
      <c r="J50" s="822">
        <v>135</v>
      </c>
      <c r="K50" s="831"/>
      <c r="L50" s="831"/>
      <c r="M50" s="822"/>
      <c r="N50" s="822"/>
      <c r="O50" s="831"/>
      <c r="P50" s="831"/>
      <c r="Q50" s="827"/>
      <c r="R50" s="832"/>
    </row>
    <row r="51" spans="1:18" ht="14.45" customHeight="1" x14ac:dyDescent="0.2">
      <c r="A51" s="821" t="s">
        <v>3699</v>
      </c>
      <c r="B51" s="822" t="s">
        <v>3767</v>
      </c>
      <c r="C51" s="822" t="s">
        <v>607</v>
      </c>
      <c r="D51" s="822" t="s">
        <v>3701</v>
      </c>
      <c r="E51" s="822" t="s">
        <v>3742</v>
      </c>
      <c r="F51" s="822" t="s">
        <v>3743</v>
      </c>
      <c r="G51" s="831"/>
      <c r="H51" s="831"/>
      <c r="I51" s="822"/>
      <c r="J51" s="822"/>
      <c r="K51" s="831">
        <v>1</v>
      </c>
      <c r="L51" s="831">
        <v>228</v>
      </c>
      <c r="M51" s="822"/>
      <c r="N51" s="822">
        <v>228</v>
      </c>
      <c r="O51" s="831"/>
      <c r="P51" s="831"/>
      <c r="Q51" s="827"/>
      <c r="R51" s="832"/>
    </row>
    <row r="52" spans="1:18" ht="14.45" customHeight="1" x14ac:dyDescent="0.2">
      <c r="A52" s="821" t="s">
        <v>3699</v>
      </c>
      <c r="B52" s="822" t="s">
        <v>3767</v>
      </c>
      <c r="C52" s="822" t="s">
        <v>607</v>
      </c>
      <c r="D52" s="822" t="s">
        <v>3701</v>
      </c>
      <c r="E52" s="822" t="s">
        <v>3774</v>
      </c>
      <c r="F52" s="822" t="s">
        <v>3775</v>
      </c>
      <c r="G52" s="831">
        <v>1</v>
      </c>
      <c r="H52" s="831">
        <v>448</v>
      </c>
      <c r="I52" s="822"/>
      <c r="J52" s="822">
        <v>448</v>
      </c>
      <c r="K52" s="831"/>
      <c r="L52" s="831"/>
      <c r="M52" s="822"/>
      <c r="N52" s="822"/>
      <c r="O52" s="831"/>
      <c r="P52" s="831"/>
      <c r="Q52" s="827"/>
      <c r="R52" s="832"/>
    </row>
    <row r="53" spans="1:18" ht="14.45" customHeight="1" x14ac:dyDescent="0.2">
      <c r="A53" s="821" t="s">
        <v>3699</v>
      </c>
      <c r="B53" s="822" t="s">
        <v>3767</v>
      </c>
      <c r="C53" s="822" t="s">
        <v>607</v>
      </c>
      <c r="D53" s="822" t="s">
        <v>3701</v>
      </c>
      <c r="E53" s="822" t="s">
        <v>3746</v>
      </c>
      <c r="F53" s="822" t="s">
        <v>3747</v>
      </c>
      <c r="G53" s="831">
        <v>1</v>
      </c>
      <c r="H53" s="831">
        <v>61</v>
      </c>
      <c r="I53" s="822"/>
      <c r="J53" s="822">
        <v>61</v>
      </c>
      <c r="K53" s="831"/>
      <c r="L53" s="831"/>
      <c r="M53" s="822"/>
      <c r="N53" s="822"/>
      <c r="O53" s="831">
        <v>1</v>
      </c>
      <c r="P53" s="831">
        <v>66</v>
      </c>
      <c r="Q53" s="827"/>
      <c r="R53" s="832">
        <v>66</v>
      </c>
    </row>
    <row r="54" spans="1:18" ht="14.45" customHeight="1" x14ac:dyDescent="0.2">
      <c r="A54" s="821" t="s">
        <v>3699</v>
      </c>
      <c r="B54" s="822" t="s">
        <v>3767</v>
      </c>
      <c r="C54" s="822" t="s">
        <v>607</v>
      </c>
      <c r="D54" s="822" t="s">
        <v>3701</v>
      </c>
      <c r="E54" s="822" t="s">
        <v>3776</v>
      </c>
      <c r="F54" s="822" t="s">
        <v>3777</v>
      </c>
      <c r="G54" s="831"/>
      <c r="H54" s="831"/>
      <c r="I54" s="822"/>
      <c r="J54" s="822"/>
      <c r="K54" s="831">
        <v>8</v>
      </c>
      <c r="L54" s="831">
        <v>3032</v>
      </c>
      <c r="M54" s="822"/>
      <c r="N54" s="822">
        <v>379</v>
      </c>
      <c r="O54" s="831">
        <v>1</v>
      </c>
      <c r="P54" s="831">
        <v>408</v>
      </c>
      <c r="Q54" s="827"/>
      <c r="R54" s="832">
        <v>408</v>
      </c>
    </row>
    <row r="55" spans="1:18" ht="14.45" customHeight="1" x14ac:dyDescent="0.2">
      <c r="A55" s="821" t="s">
        <v>3699</v>
      </c>
      <c r="B55" s="822" t="s">
        <v>3767</v>
      </c>
      <c r="C55" s="822" t="s">
        <v>607</v>
      </c>
      <c r="D55" s="822" t="s">
        <v>3701</v>
      </c>
      <c r="E55" s="822" t="s">
        <v>3778</v>
      </c>
      <c r="F55" s="822" t="s">
        <v>3779</v>
      </c>
      <c r="G55" s="831">
        <v>1</v>
      </c>
      <c r="H55" s="831">
        <v>254</v>
      </c>
      <c r="I55" s="822"/>
      <c r="J55" s="822">
        <v>254</v>
      </c>
      <c r="K55" s="831">
        <v>1</v>
      </c>
      <c r="L55" s="831">
        <v>255</v>
      </c>
      <c r="M55" s="822"/>
      <c r="N55" s="822">
        <v>255</v>
      </c>
      <c r="O55" s="831">
        <v>2</v>
      </c>
      <c r="P55" s="831">
        <v>550</v>
      </c>
      <c r="Q55" s="827"/>
      <c r="R55" s="832">
        <v>275</v>
      </c>
    </row>
    <row r="56" spans="1:18" ht="14.45" customHeight="1" x14ac:dyDescent="0.2">
      <c r="A56" s="821" t="s">
        <v>3699</v>
      </c>
      <c r="B56" s="822" t="s">
        <v>3780</v>
      </c>
      <c r="C56" s="822" t="s">
        <v>619</v>
      </c>
      <c r="D56" s="822" t="s">
        <v>3750</v>
      </c>
      <c r="E56" s="822" t="s">
        <v>3751</v>
      </c>
      <c r="F56" s="822" t="s">
        <v>3752</v>
      </c>
      <c r="G56" s="831">
        <v>2</v>
      </c>
      <c r="H56" s="831">
        <v>9712.7199999999993</v>
      </c>
      <c r="I56" s="822"/>
      <c r="J56" s="822">
        <v>4856.3599999999997</v>
      </c>
      <c r="K56" s="831"/>
      <c r="L56" s="831"/>
      <c r="M56" s="822"/>
      <c r="N56" s="822"/>
      <c r="O56" s="831"/>
      <c r="P56" s="831"/>
      <c r="Q56" s="827"/>
      <c r="R56" s="832"/>
    </row>
    <row r="57" spans="1:18" ht="14.45" customHeight="1" x14ac:dyDescent="0.2">
      <c r="A57" s="821" t="s">
        <v>3699</v>
      </c>
      <c r="B57" s="822" t="s">
        <v>3780</v>
      </c>
      <c r="C57" s="822" t="s">
        <v>619</v>
      </c>
      <c r="D57" s="822" t="s">
        <v>3750</v>
      </c>
      <c r="E57" s="822" t="s">
        <v>3755</v>
      </c>
      <c r="F57" s="822" t="s">
        <v>3756</v>
      </c>
      <c r="G57" s="831">
        <v>2</v>
      </c>
      <c r="H57" s="831">
        <v>13354.96</v>
      </c>
      <c r="I57" s="822"/>
      <c r="J57" s="822">
        <v>6677.48</v>
      </c>
      <c r="K57" s="831"/>
      <c r="L57" s="831"/>
      <c r="M57" s="822"/>
      <c r="N57" s="822"/>
      <c r="O57" s="831"/>
      <c r="P57" s="831"/>
      <c r="Q57" s="827"/>
      <c r="R57" s="832"/>
    </row>
    <row r="58" spans="1:18" ht="14.45" customHeight="1" x14ac:dyDescent="0.2">
      <c r="A58" s="821" t="s">
        <v>3699</v>
      </c>
      <c r="B58" s="822" t="s">
        <v>3780</v>
      </c>
      <c r="C58" s="822" t="s">
        <v>619</v>
      </c>
      <c r="D58" s="822" t="s">
        <v>3750</v>
      </c>
      <c r="E58" s="822" t="s">
        <v>3757</v>
      </c>
      <c r="F58" s="822" t="s">
        <v>3756</v>
      </c>
      <c r="G58" s="831">
        <v>21</v>
      </c>
      <c r="H58" s="831">
        <v>116928</v>
      </c>
      <c r="I58" s="822"/>
      <c r="J58" s="822">
        <v>5568</v>
      </c>
      <c r="K58" s="831"/>
      <c r="L58" s="831"/>
      <c r="M58" s="822"/>
      <c r="N58" s="822"/>
      <c r="O58" s="831"/>
      <c r="P58" s="831"/>
      <c r="Q58" s="827"/>
      <c r="R58" s="832"/>
    </row>
    <row r="59" spans="1:18" ht="14.45" customHeight="1" x14ac:dyDescent="0.2">
      <c r="A59" s="821" t="s">
        <v>3699</v>
      </c>
      <c r="B59" s="822" t="s">
        <v>3780</v>
      </c>
      <c r="C59" s="822" t="s">
        <v>619</v>
      </c>
      <c r="D59" s="822" t="s">
        <v>3750</v>
      </c>
      <c r="E59" s="822" t="s">
        <v>3758</v>
      </c>
      <c r="F59" s="822" t="s">
        <v>3759</v>
      </c>
      <c r="G59" s="831">
        <v>22</v>
      </c>
      <c r="H59" s="831">
        <v>54833.9</v>
      </c>
      <c r="I59" s="822"/>
      <c r="J59" s="822">
        <v>2492.4500000000003</v>
      </c>
      <c r="K59" s="831"/>
      <c r="L59" s="831"/>
      <c r="M59" s="822"/>
      <c r="N59" s="822"/>
      <c r="O59" s="831"/>
      <c r="P59" s="831"/>
      <c r="Q59" s="827"/>
      <c r="R59" s="832"/>
    </row>
    <row r="60" spans="1:18" ht="14.45" customHeight="1" x14ac:dyDescent="0.2">
      <c r="A60" s="821" t="s">
        <v>3699</v>
      </c>
      <c r="B60" s="822" t="s">
        <v>3780</v>
      </c>
      <c r="C60" s="822" t="s">
        <v>619</v>
      </c>
      <c r="D60" s="822" t="s">
        <v>3750</v>
      </c>
      <c r="E60" s="822" t="s">
        <v>3762</v>
      </c>
      <c r="F60" s="822" t="s">
        <v>3761</v>
      </c>
      <c r="G60" s="831">
        <v>2</v>
      </c>
      <c r="H60" s="831">
        <v>6124</v>
      </c>
      <c r="I60" s="822"/>
      <c r="J60" s="822">
        <v>3062</v>
      </c>
      <c r="K60" s="831"/>
      <c r="L60" s="831"/>
      <c r="M60" s="822"/>
      <c r="N60" s="822"/>
      <c r="O60" s="831"/>
      <c r="P60" s="831"/>
      <c r="Q60" s="827"/>
      <c r="R60" s="832"/>
    </row>
    <row r="61" spans="1:18" ht="14.45" customHeight="1" thickBot="1" x14ac:dyDescent="0.25">
      <c r="A61" s="813" t="s">
        <v>3699</v>
      </c>
      <c r="B61" s="814" t="s">
        <v>3780</v>
      </c>
      <c r="C61" s="814" t="s">
        <v>619</v>
      </c>
      <c r="D61" s="814" t="s">
        <v>3701</v>
      </c>
      <c r="E61" s="814" t="s">
        <v>3781</v>
      </c>
      <c r="F61" s="814" t="s">
        <v>3782</v>
      </c>
      <c r="G61" s="833">
        <v>59</v>
      </c>
      <c r="H61" s="833">
        <v>34515</v>
      </c>
      <c r="I61" s="814"/>
      <c r="J61" s="814">
        <v>585</v>
      </c>
      <c r="K61" s="833"/>
      <c r="L61" s="833"/>
      <c r="M61" s="814"/>
      <c r="N61" s="814"/>
      <c r="O61" s="833"/>
      <c r="P61" s="833"/>
      <c r="Q61" s="819"/>
      <c r="R61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FEFB5DC2-954E-440F-AF76-CF87CB79A9D0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8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3784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5626</v>
      </c>
      <c r="I3" s="208">
        <f t="shared" si="0"/>
        <v>2341031.5000000005</v>
      </c>
      <c r="J3" s="78"/>
      <c r="K3" s="78"/>
      <c r="L3" s="208">
        <f t="shared" si="0"/>
        <v>7075</v>
      </c>
      <c r="M3" s="208">
        <f t="shared" si="0"/>
        <v>2498055.63</v>
      </c>
      <c r="N3" s="78"/>
      <c r="O3" s="78"/>
      <c r="P3" s="208">
        <f t="shared" si="0"/>
        <v>1806</v>
      </c>
      <c r="Q3" s="208">
        <f t="shared" si="0"/>
        <v>695331.2200000002</v>
      </c>
      <c r="R3" s="79">
        <f>IF(M3=0,0,Q3/M3)</f>
        <v>0.27834897335733083</v>
      </c>
      <c r="S3" s="209">
        <f>IF(P3=0,0,Q3/P3)</f>
        <v>385.01174972314516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3699</v>
      </c>
      <c r="B6" s="807" t="s">
        <v>3700</v>
      </c>
      <c r="C6" s="807" t="s">
        <v>607</v>
      </c>
      <c r="D6" s="807" t="s">
        <v>3691</v>
      </c>
      <c r="E6" s="807" t="s">
        <v>3701</v>
      </c>
      <c r="F6" s="807" t="s">
        <v>3702</v>
      </c>
      <c r="G6" s="807" t="s">
        <v>3703</v>
      </c>
      <c r="H6" s="225"/>
      <c r="I6" s="225"/>
      <c r="J6" s="807"/>
      <c r="K6" s="807"/>
      <c r="L6" s="225">
        <v>0</v>
      </c>
      <c r="M6" s="225">
        <v>0</v>
      </c>
      <c r="N6" s="807"/>
      <c r="O6" s="807"/>
      <c r="P6" s="225"/>
      <c r="Q6" s="225"/>
      <c r="R6" s="812"/>
      <c r="S6" s="830"/>
    </row>
    <row r="7" spans="1:19" ht="14.45" customHeight="1" x14ac:dyDescent="0.2">
      <c r="A7" s="821" t="s">
        <v>3699</v>
      </c>
      <c r="B7" s="822" t="s">
        <v>3700</v>
      </c>
      <c r="C7" s="822" t="s">
        <v>607</v>
      </c>
      <c r="D7" s="822" t="s">
        <v>3691</v>
      </c>
      <c r="E7" s="822" t="s">
        <v>3701</v>
      </c>
      <c r="F7" s="822" t="s">
        <v>3706</v>
      </c>
      <c r="G7" s="822" t="s">
        <v>3707</v>
      </c>
      <c r="H7" s="831">
        <v>4</v>
      </c>
      <c r="I7" s="831">
        <v>152</v>
      </c>
      <c r="J7" s="822"/>
      <c r="K7" s="822">
        <v>38</v>
      </c>
      <c r="L7" s="831">
        <v>1</v>
      </c>
      <c r="M7" s="831">
        <v>38</v>
      </c>
      <c r="N7" s="822"/>
      <c r="O7" s="822">
        <v>38</v>
      </c>
      <c r="P7" s="831"/>
      <c r="Q7" s="831"/>
      <c r="R7" s="827"/>
      <c r="S7" s="832"/>
    </row>
    <row r="8" spans="1:19" ht="14.45" customHeight="1" x14ac:dyDescent="0.2">
      <c r="A8" s="821" t="s">
        <v>3699</v>
      </c>
      <c r="B8" s="822" t="s">
        <v>3700</v>
      </c>
      <c r="C8" s="822" t="s">
        <v>607</v>
      </c>
      <c r="D8" s="822" t="s">
        <v>3691</v>
      </c>
      <c r="E8" s="822" t="s">
        <v>3701</v>
      </c>
      <c r="F8" s="822" t="s">
        <v>3712</v>
      </c>
      <c r="G8" s="822" t="s">
        <v>3713</v>
      </c>
      <c r="H8" s="831"/>
      <c r="I8" s="831"/>
      <c r="J8" s="822"/>
      <c r="K8" s="822"/>
      <c r="L8" s="831"/>
      <c r="M8" s="831"/>
      <c r="N8" s="822"/>
      <c r="O8" s="822"/>
      <c r="P8" s="831">
        <v>1</v>
      </c>
      <c r="Q8" s="831">
        <v>153</v>
      </c>
      <c r="R8" s="827"/>
      <c r="S8" s="832">
        <v>153</v>
      </c>
    </row>
    <row r="9" spans="1:19" ht="14.45" customHeight="1" x14ac:dyDescent="0.2">
      <c r="A9" s="821" t="s">
        <v>3699</v>
      </c>
      <c r="B9" s="822" t="s">
        <v>3700</v>
      </c>
      <c r="C9" s="822" t="s">
        <v>607</v>
      </c>
      <c r="D9" s="822" t="s">
        <v>3691</v>
      </c>
      <c r="E9" s="822" t="s">
        <v>3701</v>
      </c>
      <c r="F9" s="822" t="s">
        <v>3714</v>
      </c>
      <c r="G9" s="822" t="s">
        <v>3715</v>
      </c>
      <c r="H9" s="831">
        <v>33</v>
      </c>
      <c r="I9" s="831">
        <v>31779</v>
      </c>
      <c r="J9" s="822"/>
      <c r="K9" s="822">
        <v>963</v>
      </c>
      <c r="L9" s="831">
        <v>25</v>
      </c>
      <c r="M9" s="831">
        <v>24175</v>
      </c>
      <c r="N9" s="822"/>
      <c r="O9" s="822">
        <v>967</v>
      </c>
      <c r="P9" s="831">
        <v>7</v>
      </c>
      <c r="Q9" s="831">
        <v>6874</v>
      </c>
      <c r="R9" s="827"/>
      <c r="S9" s="832">
        <v>982</v>
      </c>
    </row>
    <row r="10" spans="1:19" ht="14.45" customHeight="1" x14ac:dyDescent="0.2">
      <c r="A10" s="821" t="s">
        <v>3699</v>
      </c>
      <c r="B10" s="822" t="s">
        <v>3700</v>
      </c>
      <c r="C10" s="822" t="s">
        <v>607</v>
      </c>
      <c r="D10" s="822" t="s">
        <v>3691</v>
      </c>
      <c r="E10" s="822" t="s">
        <v>3701</v>
      </c>
      <c r="F10" s="822" t="s">
        <v>3716</v>
      </c>
      <c r="G10" s="822" t="s">
        <v>3717</v>
      </c>
      <c r="H10" s="831">
        <v>9</v>
      </c>
      <c r="I10" s="831">
        <v>3915</v>
      </c>
      <c r="J10" s="822"/>
      <c r="K10" s="822">
        <v>435</v>
      </c>
      <c r="L10" s="831">
        <v>5</v>
      </c>
      <c r="M10" s="831">
        <v>2185</v>
      </c>
      <c r="N10" s="822"/>
      <c r="O10" s="822">
        <v>437</v>
      </c>
      <c r="P10" s="831"/>
      <c r="Q10" s="831"/>
      <c r="R10" s="827"/>
      <c r="S10" s="832"/>
    </row>
    <row r="11" spans="1:19" ht="14.45" customHeight="1" x14ac:dyDescent="0.2">
      <c r="A11" s="821" t="s">
        <v>3699</v>
      </c>
      <c r="B11" s="822" t="s">
        <v>3700</v>
      </c>
      <c r="C11" s="822" t="s">
        <v>607</v>
      </c>
      <c r="D11" s="822" t="s">
        <v>3691</v>
      </c>
      <c r="E11" s="822" t="s">
        <v>3701</v>
      </c>
      <c r="F11" s="822" t="s">
        <v>3718</v>
      </c>
      <c r="G11" s="822" t="s">
        <v>3719</v>
      </c>
      <c r="H11" s="831">
        <v>462</v>
      </c>
      <c r="I11" s="831">
        <v>468006</v>
      </c>
      <c r="J11" s="822"/>
      <c r="K11" s="822">
        <v>1013</v>
      </c>
      <c r="L11" s="831">
        <v>404</v>
      </c>
      <c r="M11" s="831">
        <v>410464</v>
      </c>
      <c r="N11" s="822"/>
      <c r="O11" s="822">
        <v>1016</v>
      </c>
      <c r="P11" s="831">
        <v>101</v>
      </c>
      <c r="Q11" s="831">
        <v>105545</v>
      </c>
      <c r="R11" s="827"/>
      <c r="S11" s="832">
        <v>1045</v>
      </c>
    </row>
    <row r="12" spans="1:19" ht="14.45" customHeight="1" x14ac:dyDescent="0.2">
      <c r="A12" s="821" t="s">
        <v>3699</v>
      </c>
      <c r="B12" s="822" t="s">
        <v>3700</v>
      </c>
      <c r="C12" s="822" t="s">
        <v>607</v>
      </c>
      <c r="D12" s="822" t="s">
        <v>3691</v>
      </c>
      <c r="E12" s="822" t="s">
        <v>3701</v>
      </c>
      <c r="F12" s="822" t="s">
        <v>3724</v>
      </c>
      <c r="G12" s="822" t="s">
        <v>3725</v>
      </c>
      <c r="H12" s="831">
        <v>6</v>
      </c>
      <c r="I12" s="831">
        <v>1932</v>
      </c>
      <c r="J12" s="822"/>
      <c r="K12" s="822">
        <v>322</v>
      </c>
      <c r="L12" s="831">
        <v>11</v>
      </c>
      <c r="M12" s="831">
        <v>3564</v>
      </c>
      <c r="N12" s="822"/>
      <c r="O12" s="822">
        <v>324</v>
      </c>
      <c r="P12" s="831">
        <v>4</v>
      </c>
      <c r="Q12" s="831">
        <v>1356</v>
      </c>
      <c r="R12" s="827"/>
      <c r="S12" s="832">
        <v>339</v>
      </c>
    </row>
    <row r="13" spans="1:19" ht="14.45" customHeight="1" x14ac:dyDescent="0.2">
      <c r="A13" s="821" t="s">
        <v>3699</v>
      </c>
      <c r="B13" s="822" t="s">
        <v>3700</v>
      </c>
      <c r="C13" s="822" t="s">
        <v>607</v>
      </c>
      <c r="D13" s="822" t="s">
        <v>3691</v>
      </c>
      <c r="E13" s="822" t="s">
        <v>3701</v>
      </c>
      <c r="F13" s="822" t="s">
        <v>3726</v>
      </c>
      <c r="G13" s="822" t="s">
        <v>3727</v>
      </c>
      <c r="H13" s="831">
        <v>10</v>
      </c>
      <c r="I13" s="831">
        <v>8770</v>
      </c>
      <c r="J13" s="822"/>
      <c r="K13" s="822">
        <v>877</v>
      </c>
      <c r="L13" s="831">
        <v>4</v>
      </c>
      <c r="M13" s="831">
        <v>3524</v>
      </c>
      <c r="N13" s="822"/>
      <c r="O13" s="822">
        <v>881</v>
      </c>
      <c r="P13" s="831">
        <v>1</v>
      </c>
      <c r="Q13" s="831">
        <v>923</v>
      </c>
      <c r="R13" s="827"/>
      <c r="S13" s="832">
        <v>923</v>
      </c>
    </row>
    <row r="14" spans="1:19" ht="14.45" customHeight="1" x14ac:dyDescent="0.2">
      <c r="A14" s="821" t="s">
        <v>3699</v>
      </c>
      <c r="B14" s="822" t="s">
        <v>3700</v>
      </c>
      <c r="C14" s="822" t="s">
        <v>607</v>
      </c>
      <c r="D14" s="822" t="s">
        <v>3691</v>
      </c>
      <c r="E14" s="822" t="s">
        <v>3701</v>
      </c>
      <c r="F14" s="822" t="s">
        <v>3728</v>
      </c>
      <c r="G14" s="822" t="s">
        <v>3729</v>
      </c>
      <c r="H14" s="831">
        <v>23</v>
      </c>
      <c r="I14" s="831">
        <v>766.67000000000007</v>
      </c>
      <c r="J14" s="822"/>
      <c r="K14" s="822">
        <v>33.333478260869569</v>
      </c>
      <c r="L14" s="831"/>
      <c r="M14" s="831"/>
      <c r="N14" s="822"/>
      <c r="O14" s="822"/>
      <c r="P14" s="831">
        <v>1</v>
      </c>
      <c r="Q14" s="831">
        <v>45.56</v>
      </c>
      <c r="R14" s="827"/>
      <c r="S14" s="832">
        <v>45.56</v>
      </c>
    </row>
    <row r="15" spans="1:19" ht="14.45" customHeight="1" x14ac:dyDescent="0.2">
      <c r="A15" s="821" t="s">
        <v>3699</v>
      </c>
      <c r="B15" s="822" t="s">
        <v>3700</v>
      </c>
      <c r="C15" s="822" t="s">
        <v>607</v>
      </c>
      <c r="D15" s="822" t="s">
        <v>3691</v>
      </c>
      <c r="E15" s="822" t="s">
        <v>3701</v>
      </c>
      <c r="F15" s="822" t="s">
        <v>3730</v>
      </c>
      <c r="G15" s="822" t="s">
        <v>3731</v>
      </c>
      <c r="H15" s="831">
        <v>298</v>
      </c>
      <c r="I15" s="831">
        <v>11324</v>
      </c>
      <c r="J15" s="822"/>
      <c r="K15" s="822">
        <v>38</v>
      </c>
      <c r="L15" s="831">
        <v>232</v>
      </c>
      <c r="M15" s="831">
        <v>8816</v>
      </c>
      <c r="N15" s="822"/>
      <c r="O15" s="822">
        <v>38</v>
      </c>
      <c r="P15" s="831">
        <v>46</v>
      </c>
      <c r="Q15" s="831">
        <v>1794</v>
      </c>
      <c r="R15" s="827"/>
      <c r="S15" s="832">
        <v>39</v>
      </c>
    </row>
    <row r="16" spans="1:19" ht="14.45" customHeight="1" x14ac:dyDescent="0.2">
      <c r="A16" s="821" t="s">
        <v>3699</v>
      </c>
      <c r="B16" s="822" t="s">
        <v>3700</v>
      </c>
      <c r="C16" s="822" t="s">
        <v>607</v>
      </c>
      <c r="D16" s="822" t="s">
        <v>3691</v>
      </c>
      <c r="E16" s="822" t="s">
        <v>3701</v>
      </c>
      <c r="F16" s="822" t="s">
        <v>3736</v>
      </c>
      <c r="G16" s="822" t="s">
        <v>3737</v>
      </c>
      <c r="H16" s="831">
        <v>21</v>
      </c>
      <c r="I16" s="831">
        <v>42399</v>
      </c>
      <c r="J16" s="822"/>
      <c r="K16" s="822">
        <v>2019</v>
      </c>
      <c r="L16" s="831">
        <v>28</v>
      </c>
      <c r="M16" s="831">
        <v>56616</v>
      </c>
      <c r="N16" s="822"/>
      <c r="O16" s="822">
        <v>2022</v>
      </c>
      <c r="P16" s="831">
        <v>10</v>
      </c>
      <c r="Q16" s="831">
        <v>20520</v>
      </c>
      <c r="R16" s="827"/>
      <c r="S16" s="832">
        <v>2052</v>
      </c>
    </row>
    <row r="17" spans="1:19" ht="14.45" customHeight="1" x14ac:dyDescent="0.2">
      <c r="A17" s="821" t="s">
        <v>3699</v>
      </c>
      <c r="B17" s="822" t="s">
        <v>3700</v>
      </c>
      <c r="C17" s="822" t="s">
        <v>607</v>
      </c>
      <c r="D17" s="822" t="s">
        <v>3691</v>
      </c>
      <c r="E17" s="822" t="s">
        <v>3701</v>
      </c>
      <c r="F17" s="822" t="s">
        <v>3740</v>
      </c>
      <c r="G17" s="822" t="s">
        <v>3741</v>
      </c>
      <c r="H17" s="831">
        <v>82</v>
      </c>
      <c r="I17" s="831">
        <v>29356</v>
      </c>
      <c r="J17" s="822"/>
      <c r="K17" s="822">
        <v>358</v>
      </c>
      <c r="L17" s="831">
        <v>55</v>
      </c>
      <c r="M17" s="831">
        <v>19800</v>
      </c>
      <c r="N17" s="822"/>
      <c r="O17" s="822">
        <v>360</v>
      </c>
      <c r="P17" s="831">
        <v>9</v>
      </c>
      <c r="Q17" s="831">
        <v>3492</v>
      </c>
      <c r="R17" s="827"/>
      <c r="S17" s="832">
        <v>388</v>
      </c>
    </row>
    <row r="18" spans="1:19" ht="14.45" customHeight="1" x14ac:dyDescent="0.2">
      <c r="A18" s="821" t="s">
        <v>3699</v>
      </c>
      <c r="B18" s="822" t="s">
        <v>3700</v>
      </c>
      <c r="C18" s="822" t="s">
        <v>607</v>
      </c>
      <c r="D18" s="822" t="s">
        <v>3691</v>
      </c>
      <c r="E18" s="822" t="s">
        <v>3701</v>
      </c>
      <c r="F18" s="822" t="s">
        <v>3746</v>
      </c>
      <c r="G18" s="822" t="s">
        <v>3747</v>
      </c>
      <c r="H18" s="831">
        <v>52</v>
      </c>
      <c r="I18" s="831">
        <v>3172</v>
      </c>
      <c r="J18" s="822"/>
      <c r="K18" s="822">
        <v>61</v>
      </c>
      <c r="L18" s="831">
        <v>41</v>
      </c>
      <c r="M18" s="831">
        <v>2542</v>
      </c>
      <c r="N18" s="822"/>
      <c r="O18" s="822">
        <v>62</v>
      </c>
      <c r="P18" s="831">
        <v>3</v>
      </c>
      <c r="Q18" s="831">
        <v>198</v>
      </c>
      <c r="R18" s="827"/>
      <c r="S18" s="832">
        <v>66</v>
      </c>
    </row>
    <row r="19" spans="1:19" ht="14.45" customHeight="1" x14ac:dyDescent="0.2">
      <c r="A19" s="821" t="s">
        <v>3699</v>
      </c>
      <c r="B19" s="822" t="s">
        <v>3700</v>
      </c>
      <c r="C19" s="822" t="s">
        <v>607</v>
      </c>
      <c r="D19" s="822" t="s">
        <v>3697</v>
      </c>
      <c r="E19" s="822" t="s">
        <v>3701</v>
      </c>
      <c r="F19" s="822" t="s">
        <v>3706</v>
      </c>
      <c r="G19" s="822" t="s">
        <v>3707</v>
      </c>
      <c r="H19" s="831">
        <v>3</v>
      </c>
      <c r="I19" s="831">
        <v>114</v>
      </c>
      <c r="J19" s="822"/>
      <c r="K19" s="822">
        <v>38</v>
      </c>
      <c r="L19" s="831"/>
      <c r="M19" s="831"/>
      <c r="N19" s="822"/>
      <c r="O19" s="822"/>
      <c r="P19" s="831"/>
      <c r="Q19" s="831"/>
      <c r="R19" s="827"/>
      <c r="S19" s="832"/>
    </row>
    <row r="20" spans="1:19" ht="14.45" customHeight="1" x14ac:dyDescent="0.2">
      <c r="A20" s="821" t="s">
        <v>3699</v>
      </c>
      <c r="B20" s="822" t="s">
        <v>3700</v>
      </c>
      <c r="C20" s="822" t="s">
        <v>607</v>
      </c>
      <c r="D20" s="822" t="s">
        <v>3697</v>
      </c>
      <c r="E20" s="822" t="s">
        <v>3701</v>
      </c>
      <c r="F20" s="822" t="s">
        <v>3728</v>
      </c>
      <c r="G20" s="822" t="s">
        <v>3729</v>
      </c>
      <c r="H20" s="831">
        <v>2</v>
      </c>
      <c r="I20" s="831">
        <v>66.67</v>
      </c>
      <c r="J20" s="822"/>
      <c r="K20" s="822">
        <v>33.335000000000001</v>
      </c>
      <c r="L20" s="831"/>
      <c r="M20" s="831"/>
      <c r="N20" s="822"/>
      <c r="O20" s="822"/>
      <c r="P20" s="831"/>
      <c r="Q20" s="831"/>
      <c r="R20" s="827"/>
      <c r="S20" s="832"/>
    </row>
    <row r="21" spans="1:19" ht="14.45" customHeight="1" x14ac:dyDescent="0.2">
      <c r="A21" s="821" t="s">
        <v>3699</v>
      </c>
      <c r="B21" s="822" t="s">
        <v>3700</v>
      </c>
      <c r="C21" s="822" t="s">
        <v>607</v>
      </c>
      <c r="D21" s="822" t="s">
        <v>3697</v>
      </c>
      <c r="E21" s="822" t="s">
        <v>3701</v>
      </c>
      <c r="F21" s="822" t="s">
        <v>3744</v>
      </c>
      <c r="G21" s="822" t="s">
        <v>3745</v>
      </c>
      <c r="H21" s="831">
        <v>2</v>
      </c>
      <c r="I21" s="831">
        <v>358</v>
      </c>
      <c r="J21" s="822"/>
      <c r="K21" s="822">
        <v>179</v>
      </c>
      <c r="L21" s="831"/>
      <c r="M21" s="831"/>
      <c r="N21" s="822"/>
      <c r="O21" s="822"/>
      <c r="P21" s="831"/>
      <c r="Q21" s="831"/>
      <c r="R21" s="827"/>
      <c r="S21" s="832"/>
    </row>
    <row r="22" spans="1:19" ht="14.45" customHeight="1" x14ac:dyDescent="0.2">
      <c r="A22" s="821" t="s">
        <v>3699</v>
      </c>
      <c r="B22" s="822" t="s">
        <v>3700</v>
      </c>
      <c r="C22" s="822" t="s">
        <v>607</v>
      </c>
      <c r="D22" s="822" t="s">
        <v>1698</v>
      </c>
      <c r="E22" s="822" t="s">
        <v>3701</v>
      </c>
      <c r="F22" s="822" t="s">
        <v>3706</v>
      </c>
      <c r="G22" s="822" t="s">
        <v>3707</v>
      </c>
      <c r="H22" s="831">
        <v>66</v>
      </c>
      <c r="I22" s="831">
        <v>2508</v>
      </c>
      <c r="J22" s="822"/>
      <c r="K22" s="822">
        <v>38</v>
      </c>
      <c r="L22" s="831">
        <v>94</v>
      </c>
      <c r="M22" s="831">
        <v>3572</v>
      </c>
      <c r="N22" s="822"/>
      <c r="O22" s="822">
        <v>38</v>
      </c>
      <c r="P22" s="831">
        <v>9</v>
      </c>
      <c r="Q22" s="831">
        <v>360</v>
      </c>
      <c r="R22" s="827"/>
      <c r="S22" s="832">
        <v>40</v>
      </c>
    </row>
    <row r="23" spans="1:19" ht="14.45" customHeight="1" x14ac:dyDescent="0.2">
      <c r="A23" s="821" t="s">
        <v>3699</v>
      </c>
      <c r="B23" s="822" t="s">
        <v>3700</v>
      </c>
      <c r="C23" s="822" t="s">
        <v>607</v>
      </c>
      <c r="D23" s="822" t="s">
        <v>1698</v>
      </c>
      <c r="E23" s="822" t="s">
        <v>3701</v>
      </c>
      <c r="F23" s="822" t="s">
        <v>3710</v>
      </c>
      <c r="G23" s="822" t="s">
        <v>3711</v>
      </c>
      <c r="H23" s="831">
        <v>1</v>
      </c>
      <c r="I23" s="831">
        <v>707</v>
      </c>
      <c r="J23" s="822"/>
      <c r="K23" s="822">
        <v>707</v>
      </c>
      <c r="L23" s="831">
        <v>5</v>
      </c>
      <c r="M23" s="831">
        <v>3555</v>
      </c>
      <c r="N23" s="822"/>
      <c r="O23" s="822">
        <v>711</v>
      </c>
      <c r="P23" s="831"/>
      <c r="Q23" s="831"/>
      <c r="R23" s="827"/>
      <c r="S23" s="832"/>
    </row>
    <row r="24" spans="1:19" ht="14.45" customHeight="1" x14ac:dyDescent="0.2">
      <c r="A24" s="821" t="s">
        <v>3699</v>
      </c>
      <c r="B24" s="822" t="s">
        <v>3700</v>
      </c>
      <c r="C24" s="822" t="s">
        <v>607</v>
      </c>
      <c r="D24" s="822" t="s">
        <v>1698</v>
      </c>
      <c r="E24" s="822" t="s">
        <v>3701</v>
      </c>
      <c r="F24" s="822" t="s">
        <v>3712</v>
      </c>
      <c r="G24" s="822" t="s">
        <v>3713</v>
      </c>
      <c r="H24" s="831">
        <v>212</v>
      </c>
      <c r="I24" s="831">
        <v>30104</v>
      </c>
      <c r="J24" s="822"/>
      <c r="K24" s="822">
        <v>142</v>
      </c>
      <c r="L24" s="831">
        <v>178</v>
      </c>
      <c r="M24" s="831">
        <v>25454</v>
      </c>
      <c r="N24" s="822"/>
      <c r="O24" s="822">
        <v>143</v>
      </c>
      <c r="P24" s="831">
        <v>47</v>
      </c>
      <c r="Q24" s="831">
        <v>7191</v>
      </c>
      <c r="R24" s="827"/>
      <c r="S24" s="832">
        <v>153</v>
      </c>
    </row>
    <row r="25" spans="1:19" ht="14.45" customHeight="1" x14ac:dyDescent="0.2">
      <c r="A25" s="821" t="s">
        <v>3699</v>
      </c>
      <c r="B25" s="822" t="s">
        <v>3700</v>
      </c>
      <c r="C25" s="822" t="s">
        <v>607</v>
      </c>
      <c r="D25" s="822" t="s">
        <v>1698</v>
      </c>
      <c r="E25" s="822" t="s">
        <v>3701</v>
      </c>
      <c r="F25" s="822" t="s">
        <v>3714</v>
      </c>
      <c r="G25" s="822" t="s">
        <v>3715</v>
      </c>
      <c r="H25" s="831">
        <v>8</v>
      </c>
      <c r="I25" s="831">
        <v>7704</v>
      </c>
      <c r="J25" s="822"/>
      <c r="K25" s="822">
        <v>963</v>
      </c>
      <c r="L25" s="831">
        <v>20</v>
      </c>
      <c r="M25" s="831">
        <v>19340</v>
      </c>
      <c r="N25" s="822"/>
      <c r="O25" s="822">
        <v>967</v>
      </c>
      <c r="P25" s="831">
        <v>5</v>
      </c>
      <c r="Q25" s="831">
        <v>4910</v>
      </c>
      <c r="R25" s="827"/>
      <c r="S25" s="832">
        <v>982</v>
      </c>
    </row>
    <row r="26" spans="1:19" ht="14.45" customHeight="1" x14ac:dyDescent="0.2">
      <c r="A26" s="821" t="s">
        <v>3699</v>
      </c>
      <c r="B26" s="822" t="s">
        <v>3700</v>
      </c>
      <c r="C26" s="822" t="s">
        <v>607</v>
      </c>
      <c r="D26" s="822" t="s">
        <v>1698</v>
      </c>
      <c r="E26" s="822" t="s">
        <v>3701</v>
      </c>
      <c r="F26" s="822" t="s">
        <v>3716</v>
      </c>
      <c r="G26" s="822" t="s">
        <v>3717</v>
      </c>
      <c r="H26" s="831">
        <v>1</v>
      </c>
      <c r="I26" s="831">
        <v>435</v>
      </c>
      <c r="J26" s="822"/>
      <c r="K26" s="822">
        <v>435</v>
      </c>
      <c r="L26" s="831"/>
      <c r="M26" s="831"/>
      <c r="N26" s="822"/>
      <c r="O26" s="822"/>
      <c r="P26" s="831"/>
      <c r="Q26" s="831"/>
      <c r="R26" s="827"/>
      <c r="S26" s="832"/>
    </row>
    <row r="27" spans="1:19" ht="14.45" customHeight="1" x14ac:dyDescent="0.2">
      <c r="A27" s="821" t="s">
        <v>3699</v>
      </c>
      <c r="B27" s="822" t="s">
        <v>3700</v>
      </c>
      <c r="C27" s="822" t="s">
        <v>607</v>
      </c>
      <c r="D27" s="822" t="s">
        <v>1698</v>
      </c>
      <c r="E27" s="822" t="s">
        <v>3701</v>
      </c>
      <c r="F27" s="822" t="s">
        <v>3718</v>
      </c>
      <c r="G27" s="822" t="s">
        <v>3719</v>
      </c>
      <c r="H27" s="831">
        <v>262</v>
      </c>
      <c r="I27" s="831">
        <v>265406</v>
      </c>
      <c r="J27" s="822"/>
      <c r="K27" s="822">
        <v>1013</v>
      </c>
      <c r="L27" s="831">
        <v>219</v>
      </c>
      <c r="M27" s="831">
        <v>222504</v>
      </c>
      <c r="N27" s="822"/>
      <c r="O27" s="822">
        <v>1016</v>
      </c>
      <c r="P27" s="831">
        <v>56</v>
      </c>
      <c r="Q27" s="831">
        <v>58520</v>
      </c>
      <c r="R27" s="827"/>
      <c r="S27" s="832">
        <v>1045</v>
      </c>
    </row>
    <row r="28" spans="1:19" ht="14.45" customHeight="1" x14ac:dyDescent="0.2">
      <c r="A28" s="821" t="s">
        <v>3699</v>
      </c>
      <c r="B28" s="822" t="s">
        <v>3700</v>
      </c>
      <c r="C28" s="822" t="s">
        <v>607</v>
      </c>
      <c r="D28" s="822" t="s">
        <v>1698</v>
      </c>
      <c r="E28" s="822" t="s">
        <v>3701</v>
      </c>
      <c r="F28" s="822" t="s">
        <v>3722</v>
      </c>
      <c r="G28" s="822" t="s">
        <v>3723</v>
      </c>
      <c r="H28" s="831">
        <v>2</v>
      </c>
      <c r="I28" s="831">
        <v>2138</v>
      </c>
      <c r="J28" s="822"/>
      <c r="K28" s="822">
        <v>1069</v>
      </c>
      <c r="L28" s="831"/>
      <c r="M28" s="831"/>
      <c r="N28" s="822"/>
      <c r="O28" s="822"/>
      <c r="P28" s="831"/>
      <c r="Q28" s="831"/>
      <c r="R28" s="827"/>
      <c r="S28" s="832"/>
    </row>
    <row r="29" spans="1:19" ht="14.45" customHeight="1" x14ac:dyDescent="0.2">
      <c r="A29" s="821" t="s">
        <v>3699</v>
      </c>
      <c r="B29" s="822" t="s">
        <v>3700</v>
      </c>
      <c r="C29" s="822" t="s">
        <v>607</v>
      </c>
      <c r="D29" s="822" t="s">
        <v>1698</v>
      </c>
      <c r="E29" s="822" t="s">
        <v>3701</v>
      </c>
      <c r="F29" s="822" t="s">
        <v>3726</v>
      </c>
      <c r="G29" s="822" t="s">
        <v>3727</v>
      </c>
      <c r="H29" s="831">
        <v>3</v>
      </c>
      <c r="I29" s="831">
        <v>2631</v>
      </c>
      <c r="J29" s="822"/>
      <c r="K29" s="822">
        <v>877</v>
      </c>
      <c r="L29" s="831">
        <v>3</v>
      </c>
      <c r="M29" s="831">
        <v>2643</v>
      </c>
      <c r="N29" s="822"/>
      <c r="O29" s="822">
        <v>881</v>
      </c>
      <c r="P29" s="831">
        <v>1</v>
      </c>
      <c r="Q29" s="831">
        <v>923</v>
      </c>
      <c r="R29" s="827"/>
      <c r="S29" s="832">
        <v>923</v>
      </c>
    </row>
    <row r="30" spans="1:19" ht="14.45" customHeight="1" x14ac:dyDescent="0.2">
      <c r="A30" s="821" t="s">
        <v>3699</v>
      </c>
      <c r="B30" s="822" t="s">
        <v>3700</v>
      </c>
      <c r="C30" s="822" t="s">
        <v>607</v>
      </c>
      <c r="D30" s="822" t="s">
        <v>1698</v>
      </c>
      <c r="E30" s="822" t="s">
        <v>3701</v>
      </c>
      <c r="F30" s="822" t="s">
        <v>3728</v>
      </c>
      <c r="G30" s="822" t="s">
        <v>3729</v>
      </c>
      <c r="H30" s="831">
        <v>211</v>
      </c>
      <c r="I30" s="831">
        <v>7033.33</v>
      </c>
      <c r="J30" s="822"/>
      <c r="K30" s="822">
        <v>33.333317535545021</v>
      </c>
      <c r="L30" s="831">
        <v>167</v>
      </c>
      <c r="M30" s="831">
        <v>6458.89</v>
      </c>
      <c r="N30" s="822"/>
      <c r="O30" s="822">
        <v>38.675988023952101</v>
      </c>
      <c r="P30" s="831">
        <v>48</v>
      </c>
      <c r="Q30" s="831">
        <v>2186.67</v>
      </c>
      <c r="R30" s="827"/>
      <c r="S30" s="832">
        <v>45.555624999999999</v>
      </c>
    </row>
    <row r="31" spans="1:19" ht="14.45" customHeight="1" x14ac:dyDescent="0.2">
      <c r="A31" s="821" t="s">
        <v>3699</v>
      </c>
      <c r="B31" s="822" t="s">
        <v>3700</v>
      </c>
      <c r="C31" s="822" t="s">
        <v>607</v>
      </c>
      <c r="D31" s="822" t="s">
        <v>1698</v>
      </c>
      <c r="E31" s="822" t="s">
        <v>3701</v>
      </c>
      <c r="F31" s="822" t="s">
        <v>3730</v>
      </c>
      <c r="G31" s="822" t="s">
        <v>3731</v>
      </c>
      <c r="H31" s="831">
        <v>1</v>
      </c>
      <c r="I31" s="831">
        <v>38</v>
      </c>
      <c r="J31" s="822"/>
      <c r="K31" s="822">
        <v>38</v>
      </c>
      <c r="L31" s="831">
        <v>2</v>
      </c>
      <c r="M31" s="831">
        <v>76</v>
      </c>
      <c r="N31" s="822"/>
      <c r="O31" s="822">
        <v>38</v>
      </c>
      <c r="P31" s="831">
        <v>1</v>
      </c>
      <c r="Q31" s="831">
        <v>39</v>
      </c>
      <c r="R31" s="827"/>
      <c r="S31" s="832">
        <v>39</v>
      </c>
    </row>
    <row r="32" spans="1:19" ht="14.45" customHeight="1" x14ac:dyDescent="0.2">
      <c r="A32" s="821" t="s">
        <v>3699</v>
      </c>
      <c r="B32" s="822" t="s">
        <v>3700</v>
      </c>
      <c r="C32" s="822" t="s">
        <v>607</v>
      </c>
      <c r="D32" s="822" t="s">
        <v>1698</v>
      </c>
      <c r="E32" s="822" t="s">
        <v>3701</v>
      </c>
      <c r="F32" s="822" t="s">
        <v>3732</v>
      </c>
      <c r="G32" s="822" t="s">
        <v>3733</v>
      </c>
      <c r="H32" s="831"/>
      <c r="I32" s="831"/>
      <c r="J32" s="822"/>
      <c r="K32" s="822"/>
      <c r="L32" s="831"/>
      <c r="M32" s="831"/>
      <c r="N32" s="822"/>
      <c r="O32" s="822"/>
      <c r="P32" s="831">
        <v>1</v>
      </c>
      <c r="Q32" s="831">
        <v>93</v>
      </c>
      <c r="R32" s="827"/>
      <c r="S32" s="832">
        <v>93</v>
      </c>
    </row>
    <row r="33" spans="1:19" ht="14.45" customHeight="1" x14ac:dyDescent="0.2">
      <c r="A33" s="821" t="s">
        <v>3699</v>
      </c>
      <c r="B33" s="822" t="s">
        <v>3700</v>
      </c>
      <c r="C33" s="822" t="s">
        <v>607</v>
      </c>
      <c r="D33" s="822" t="s">
        <v>1698</v>
      </c>
      <c r="E33" s="822" t="s">
        <v>3701</v>
      </c>
      <c r="F33" s="822" t="s">
        <v>3734</v>
      </c>
      <c r="G33" s="822" t="s">
        <v>3735</v>
      </c>
      <c r="H33" s="831"/>
      <c r="I33" s="831"/>
      <c r="J33" s="822"/>
      <c r="K33" s="822"/>
      <c r="L33" s="831"/>
      <c r="M33" s="831"/>
      <c r="N33" s="822"/>
      <c r="O33" s="822"/>
      <c r="P33" s="831">
        <v>1</v>
      </c>
      <c r="Q33" s="831">
        <v>34</v>
      </c>
      <c r="R33" s="827"/>
      <c r="S33" s="832">
        <v>34</v>
      </c>
    </row>
    <row r="34" spans="1:19" ht="14.45" customHeight="1" x14ac:dyDescent="0.2">
      <c r="A34" s="821" t="s">
        <v>3699</v>
      </c>
      <c r="B34" s="822" t="s">
        <v>3700</v>
      </c>
      <c r="C34" s="822" t="s">
        <v>607</v>
      </c>
      <c r="D34" s="822" t="s">
        <v>1698</v>
      </c>
      <c r="E34" s="822" t="s">
        <v>3701</v>
      </c>
      <c r="F34" s="822" t="s">
        <v>3736</v>
      </c>
      <c r="G34" s="822" t="s">
        <v>3737</v>
      </c>
      <c r="H34" s="831">
        <v>33</v>
      </c>
      <c r="I34" s="831">
        <v>66627</v>
      </c>
      <c r="J34" s="822"/>
      <c r="K34" s="822">
        <v>2019</v>
      </c>
      <c r="L34" s="831">
        <v>26</v>
      </c>
      <c r="M34" s="831">
        <v>52572</v>
      </c>
      <c r="N34" s="822"/>
      <c r="O34" s="822">
        <v>2022</v>
      </c>
      <c r="P34" s="831">
        <v>3</v>
      </c>
      <c r="Q34" s="831">
        <v>6156</v>
      </c>
      <c r="R34" s="827"/>
      <c r="S34" s="832">
        <v>2052</v>
      </c>
    </row>
    <row r="35" spans="1:19" ht="14.45" customHeight="1" x14ac:dyDescent="0.2">
      <c r="A35" s="821" t="s">
        <v>3699</v>
      </c>
      <c r="B35" s="822" t="s">
        <v>3700</v>
      </c>
      <c r="C35" s="822" t="s">
        <v>607</v>
      </c>
      <c r="D35" s="822" t="s">
        <v>1698</v>
      </c>
      <c r="E35" s="822" t="s">
        <v>3701</v>
      </c>
      <c r="F35" s="822" t="s">
        <v>3740</v>
      </c>
      <c r="G35" s="822" t="s">
        <v>3741</v>
      </c>
      <c r="H35" s="831">
        <v>208</v>
      </c>
      <c r="I35" s="831">
        <v>74464</v>
      </c>
      <c r="J35" s="822"/>
      <c r="K35" s="822">
        <v>358</v>
      </c>
      <c r="L35" s="831">
        <v>158</v>
      </c>
      <c r="M35" s="831">
        <v>56880</v>
      </c>
      <c r="N35" s="822"/>
      <c r="O35" s="822">
        <v>360</v>
      </c>
      <c r="P35" s="831">
        <v>48</v>
      </c>
      <c r="Q35" s="831">
        <v>18624</v>
      </c>
      <c r="R35" s="827"/>
      <c r="S35" s="832">
        <v>388</v>
      </c>
    </row>
    <row r="36" spans="1:19" ht="14.45" customHeight="1" x14ac:dyDescent="0.2">
      <c r="A36" s="821" t="s">
        <v>3699</v>
      </c>
      <c r="B36" s="822" t="s">
        <v>3700</v>
      </c>
      <c r="C36" s="822" t="s">
        <v>607</v>
      </c>
      <c r="D36" s="822" t="s">
        <v>1698</v>
      </c>
      <c r="E36" s="822" t="s">
        <v>3701</v>
      </c>
      <c r="F36" s="822" t="s">
        <v>3744</v>
      </c>
      <c r="G36" s="822" t="s">
        <v>3745</v>
      </c>
      <c r="H36" s="831">
        <v>2</v>
      </c>
      <c r="I36" s="831">
        <v>358</v>
      </c>
      <c r="J36" s="822"/>
      <c r="K36" s="822">
        <v>179</v>
      </c>
      <c r="L36" s="831">
        <v>3</v>
      </c>
      <c r="M36" s="831">
        <v>540</v>
      </c>
      <c r="N36" s="822"/>
      <c r="O36" s="822">
        <v>180</v>
      </c>
      <c r="P36" s="831"/>
      <c r="Q36" s="831"/>
      <c r="R36" s="827"/>
      <c r="S36" s="832"/>
    </row>
    <row r="37" spans="1:19" ht="14.45" customHeight="1" x14ac:dyDescent="0.2">
      <c r="A37" s="821" t="s">
        <v>3699</v>
      </c>
      <c r="B37" s="822" t="s">
        <v>3700</v>
      </c>
      <c r="C37" s="822" t="s">
        <v>607</v>
      </c>
      <c r="D37" s="822" t="s">
        <v>1704</v>
      </c>
      <c r="E37" s="822" t="s">
        <v>3701</v>
      </c>
      <c r="F37" s="822" t="s">
        <v>3706</v>
      </c>
      <c r="G37" s="822" t="s">
        <v>3707</v>
      </c>
      <c r="H37" s="831">
        <v>441</v>
      </c>
      <c r="I37" s="831">
        <v>16758</v>
      </c>
      <c r="J37" s="822"/>
      <c r="K37" s="822">
        <v>38</v>
      </c>
      <c r="L37" s="831">
        <v>631</v>
      </c>
      <c r="M37" s="831">
        <v>23978</v>
      </c>
      <c r="N37" s="822"/>
      <c r="O37" s="822">
        <v>38</v>
      </c>
      <c r="P37" s="831">
        <v>139</v>
      </c>
      <c r="Q37" s="831">
        <v>5560</v>
      </c>
      <c r="R37" s="827"/>
      <c r="S37" s="832">
        <v>40</v>
      </c>
    </row>
    <row r="38" spans="1:19" ht="14.45" customHeight="1" x14ac:dyDescent="0.2">
      <c r="A38" s="821" t="s">
        <v>3699</v>
      </c>
      <c r="B38" s="822" t="s">
        <v>3700</v>
      </c>
      <c r="C38" s="822" t="s">
        <v>607</v>
      </c>
      <c r="D38" s="822" t="s">
        <v>1704</v>
      </c>
      <c r="E38" s="822" t="s">
        <v>3701</v>
      </c>
      <c r="F38" s="822" t="s">
        <v>3708</v>
      </c>
      <c r="G38" s="822" t="s">
        <v>3709</v>
      </c>
      <c r="H38" s="831"/>
      <c r="I38" s="831"/>
      <c r="J38" s="822"/>
      <c r="K38" s="822"/>
      <c r="L38" s="831">
        <v>1</v>
      </c>
      <c r="M38" s="831">
        <v>5</v>
      </c>
      <c r="N38" s="822"/>
      <c r="O38" s="822">
        <v>5</v>
      </c>
      <c r="P38" s="831"/>
      <c r="Q38" s="831"/>
      <c r="R38" s="827"/>
      <c r="S38" s="832"/>
    </row>
    <row r="39" spans="1:19" ht="14.45" customHeight="1" x14ac:dyDescent="0.2">
      <c r="A39" s="821" t="s">
        <v>3699</v>
      </c>
      <c r="B39" s="822" t="s">
        <v>3700</v>
      </c>
      <c r="C39" s="822" t="s">
        <v>607</v>
      </c>
      <c r="D39" s="822" t="s">
        <v>1704</v>
      </c>
      <c r="E39" s="822" t="s">
        <v>3701</v>
      </c>
      <c r="F39" s="822" t="s">
        <v>3710</v>
      </c>
      <c r="G39" s="822" t="s">
        <v>3711</v>
      </c>
      <c r="H39" s="831"/>
      <c r="I39" s="831"/>
      <c r="J39" s="822"/>
      <c r="K39" s="822"/>
      <c r="L39" s="831"/>
      <c r="M39" s="831"/>
      <c r="N39" s="822"/>
      <c r="O39" s="822"/>
      <c r="P39" s="831">
        <v>1</v>
      </c>
      <c r="Q39" s="831">
        <v>768</v>
      </c>
      <c r="R39" s="827"/>
      <c r="S39" s="832">
        <v>768</v>
      </c>
    </row>
    <row r="40" spans="1:19" ht="14.45" customHeight="1" x14ac:dyDescent="0.2">
      <c r="A40" s="821" t="s">
        <v>3699</v>
      </c>
      <c r="B40" s="822" t="s">
        <v>3700</v>
      </c>
      <c r="C40" s="822" t="s">
        <v>607</v>
      </c>
      <c r="D40" s="822" t="s">
        <v>1704</v>
      </c>
      <c r="E40" s="822" t="s">
        <v>3701</v>
      </c>
      <c r="F40" s="822" t="s">
        <v>3712</v>
      </c>
      <c r="G40" s="822" t="s">
        <v>3713</v>
      </c>
      <c r="H40" s="831">
        <v>384</v>
      </c>
      <c r="I40" s="831">
        <v>54528</v>
      </c>
      <c r="J40" s="822"/>
      <c r="K40" s="822">
        <v>142</v>
      </c>
      <c r="L40" s="831">
        <v>323</v>
      </c>
      <c r="M40" s="831">
        <v>46189</v>
      </c>
      <c r="N40" s="822"/>
      <c r="O40" s="822">
        <v>143</v>
      </c>
      <c r="P40" s="831">
        <v>86</v>
      </c>
      <c r="Q40" s="831">
        <v>13158</v>
      </c>
      <c r="R40" s="827"/>
      <c r="S40" s="832">
        <v>153</v>
      </c>
    </row>
    <row r="41" spans="1:19" ht="14.45" customHeight="1" x14ac:dyDescent="0.2">
      <c r="A41" s="821" t="s">
        <v>3699</v>
      </c>
      <c r="B41" s="822" t="s">
        <v>3700</v>
      </c>
      <c r="C41" s="822" t="s">
        <v>607</v>
      </c>
      <c r="D41" s="822" t="s">
        <v>1704</v>
      </c>
      <c r="E41" s="822" t="s">
        <v>3701</v>
      </c>
      <c r="F41" s="822" t="s">
        <v>3716</v>
      </c>
      <c r="G41" s="822" t="s">
        <v>3717</v>
      </c>
      <c r="H41" s="831">
        <v>1</v>
      </c>
      <c r="I41" s="831">
        <v>435</v>
      </c>
      <c r="J41" s="822"/>
      <c r="K41" s="822">
        <v>435</v>
      </c>
      <c r="L41" s="831">
        <v>1</v>
      </c>
      <c r="M41" s="831">
        <v>437</v>
      </c>
      <c r="N41" s="822"/>
      <c r="O41" s="822">
        <v>437</v>
      </c>
      <c r="P41" s="831"/>
      <c r="Q41" s="831"/>
      <c r="R41" s="827"/>
      <c r="S41" s="832"/>
    </row>
    <row r="42" spans="1:19" ht="14.45" customHeight="1" x14ac:dyDescent="0.2">
      <c r="A42" s="821" t="s">
        <v>3699</v>
      </c>
      <c r="B42" s="822" t="s">
        <v>3700</v>
      </c>
      <c r="C42" s="822" t="s">
        <v>607</v>
      </c>
      <c r="D42" s="822" t="s">
        <v>1704</v>
      </c>
      <c r="E42" s="822" t="s">
        <v>3701</v>
      </c>
      <c r="F42" s="822" t="s">
        <v>3718</v>
      </c>
      <c r="G42" s="822" t="s">
        <v>3719</v>
      </c>
      <c r="H42" s="831">
        <v>11</v>
      </c>
      <c r="I42" s="831">
        <v>11143</v>
      </c>
      <c r="J42" s="822"/>
      <c r="K42" s="822">
        <v>1013</v>
      </c>
      <c r="L42" s="831">
        <v>6</v>
      </c>
      <c r="M42" s="831">
        <v>6096</v>
      </c>
      <c r="N42" s="822"/>
      <c r="O42" s="822">
        <v>1016</v>
      </c>
      <c r="P42" s="831">
        <v>1</v>
      </c>
      <c r="Q42" s="831">
        <v>1045</v>
      </c>
      <c r="R42" s="827"/>
      <c r="S42" s="832">
        <v>1045</v>
      </c>
    </row>
    <row r="43" spans="1:19" ht="14.45" customHeight="1" x14ac:dyDescent="0.2">
      <c r="A43" s="821" t="s">
        <v>3699</v>
      </c>
      <c r="B43" s="822" t="s">
        <v>3700</v>
      </c>
      <c r="C43" s="822" t="s">
        <v>607</v>
      </c>
      <c r="D43" s="822" t="s">
        <v>1704</v>
      </c>
      <c r="E43" s="822" t="s">
        <v>3701</v>
      </c>
      <c r="F43" s="822" t="s">
        <v>3726</v>
      </c>
      <c r="G43" s="822" t="s">
        <v>3727</v>
      </c>
      <c r="H43" s="831">
        <v>8</v>
      </c>
      <c r="I43" s="831">
        <v>7016</v>
      </c>
      <c r="J43" s="822"/>
      <c r="K43" s="822">
        <v>877</v>
      </c>
      <c r="L43" s="831">
        <v>7</v>
      </c>
      <c r="M43" s="831">
        <v>6167</v>
      </c>
      <c r="N43" s="822"/>
      <c r="O43" s="822">
        <v>881</v>
      </c>
      <c r="P43" s="831">
        <v>1</v>
      </c>
      <c r="Q43" s="831">
        <v>923</v>
      </c>
      <c r="R43" s="827"/>
      <c r="S43" s="832">
        <v>923</v>
      </c>
    </row>
    <row r="44" spans="1:19" ht="14.45" customHeight="1" x14ac:dyDescent="0.2">
      <c r="A44" s="821" t="s">
        <v>3699</v>
      </c>
      <c r="B44" s="822" t="s">
        <v>3700</v>
      </c>
      <c r="C44" s="822" t="s">
        <v>607</v>
      </c>
      <c r="D44" s="822" t="s">
        <v>1704</v>
      </c>
      <c r="E44" s="822" t="s">
        <v>3701</v>
      </c>
      <c r="F44" s="822" t="s">
        <v>3728</v>
      </c>
      <c r="G44" s="822" t="s">
        <v>3729</v>
      </c>
      <c r="H44" s="831">
        <v>427</v>
      </c>
      <c r="I44" s="831">
        <v>14233.34</v>
      </c>
      <c r="J44" s="822"/>
      <c r="K44" s="822">
        <v>33.333348946135828</v>
      </c>
      <c r="L44" s="831">
        <v>378</v>
      </c>
      <c r="M44" s="831">
        <v>14286.67</v>
      </c>
      <c r="N44" s="822"/>
      <c r="O44" s="822">
        <v>37.795423280423279</v>
      </c>
      <c r="P44" s="831">
        <v>93</v>
      </c>
      <c r="Q44" s="831">
        <v>4236.67</v>
      </c>
      <c r="R44" s="827"/>
      <c r="S44" s="832">
        <v>45.555591397849462</v>
      </c>
    </row>
    <row r="45" spans="1:19" ht="14.45" customHeight="1" x14ac:dyDescent="0.2">
      <c r="A45" s="821" t="s">
        <v>3699</v>
      </c>
      <c r="B45" s="822" t="s">
        <v>3700</v>
      </c>
      <c r="C45" s="822" t="s">
        <v>607</v>
      </c>
      <c r="D45" s="822" t="s">
        <v>1704</v>
      </c>
      <c r="E45" s="822" t="s">
        <v>3701</v>
      </c>
      <c r="F45" s="822" t="s">
        <v>3730</v>
      </c>
      <c r="G45" s="822" t="s">
        <v>3731</v>
      </c>
      <c r="H45" s="831">
        <v>1</v>
      </c>
      <c r="I45" s="831">
        <v>38</v>
      </c>
      <c r="J45" s="822"/>
      <c r="K45" s="822">
        <v>38</v>
      </c>
      <c r="L45" s="831">
        <v>1</v>
      </c>
      <c r="M45" s="831">
        <v>38</v>
      </c>
      <c r="N45" s="822"/>
      <c r="O45" s="822">
        <v>38</v>
      </c>
      <c r="P45" s="831"/>
      <c r="Q45" s="831"/>
      <c r="R45" s="827"/>
      <c r="S45" s="832"/>
    </row>
    <row r="46" spans="1:19" ht="14.45" customHeight="1" x14ac:dyDescent="0.2">
      <c r="A46" s="821" t="s">
        <v>3699</v>
      </c>
      <c r="B46" s="822" t="s">
        <v>3700</v>
      </c>
      <c r="C46" s="822" t="s">
        <v>607</v>
      </c>
      <c r="D46" s="822" t="s">
        <v>1704</v>
      </c>
      <c r="E46" s="822" t="s">
        <v>3701</v>
      </c>
      <c r="F46" s="822" t="s">
        <v>3732</v>
      </c>
      <c r="G46" s="822" t="s">
        <v>3733</v>
      </c>
      <c r="H46" s="831">
        <v>1</v>
      </c>
      <c r="I46" s="831">
        <v>87</v>
      </c>
      <c r="J46" s="822"/>
      <c r="K46" s="822">
        <v>87</v>
      </c>
      <c r="L46" s="831">
        <v>2</v>
      </c>
      <c r="M46" s="831">
        <v>176</v>
      </c>
      <c r="N46" s="822"/>
      <c r="O46" s="822">
        <v>88</v>
      </c>
      <c r="P46" s="831"/>
      <c r="Q46" s="831"/>
      <c r="R46" s="827"/>
      <c r="S46" s="832"/>
    </row>
    <row r="47" spans="1:19" ht="14.45" customHeight="1" x14ac:dyDescent="0.2">
      <c r="A47" s="821" t="s">
        <v>3699</v>
      </c>
      <c r="B47" s="822" t="s">
        <v>3700</v>
      </c>
      <c r="C47" s="822" t="s">
        <v>607</v>
      </c>
      <c r="D47" s="822" t="s">
        <v>1704</v>
      </c>
      <c r="E47" s="822" t="s">
        <v>3701</v>
      </c>
      <c r="F47" s="822" t="s">
        <v>3734</v>
      </c>
      <c r="G47" s="822" t="s">
        <v>3735</v>
      </c>
      <c r="H47" s="831"/>
      <c r="I47" s="831"/>
      <c r="J47" s="822"/>
      <c r="K47" s="822"/>
      <c r="L47" s="831">
        <v>0</v>
      </c>
      <c r="M47" s="831">
        <v>0</v>
      </c>
      <c r="N47" s="822"/>
      <c r="O47" s="822"/>
      <c r="P47" s="831"/>
      <c r="Q47" s="831"/>
      <c r="R47" s="827"/>
      <c r="S47" s="832"/>
    </row>
    <row r="48" spans="1:19" ht="14.45" customHeight="1" x14ac:dyDescent="0.2">
      <c r="A48" s="821" t="s">
        <v>3699</v>
      </c>
      <c r="B48" s="822" t="s">
        <v>3700</v>
      </c>
      <c r="C48" s="822" t="s">
        <v>607</v>
      </c>
      <c r="D48" s="822" t="s">
        <v>1704</v>
      </c>
      <c r="E48" s="822" t="s">
        <v>3701</v>
      </c>
      <c r="F48" s="822" t="s">
        <v>3740</v>
      </c>
      <c r="G48" s="822" t="s">
        <v>3741</v>
      </c>
      <c r="H48" s="831">
        <v>366</v>
      </c>
      <c r="I48" s="831">
        <v>131028</v>
      </c>
      <c r="J48" s="822"/>
      <c r="K48" s="822">
        <v>358</v>
      </c>
      <c r="L48" s="831">
        <v>318</v>
      </c>
      <c r="M48" s="831">
        <v>114480</v>
      </c>
      <c r="N48" s="822"/>
      <c r="O48" s="822">
        <v>360</v>
      </c>
      <c r="P48" s="831">
        <v>83</v>
      </c>
      <c r="Q48" s="831">
        <v>32204</v>
      </c>
      <c r="R48" s="827"/>
      <c r="S48" s="832">
        <v>388</v>
      </c>
    </row>
    <row r="49" spans="1:19" ht="14.45" customHeight="1" x14ac:dyDescent="0.2">
      <c r="A49" s="821" t="s">
        <v>3699</v>
      </c>
      <c r="B49" s="822" t="s">
        <v>3700</v>
      </c>
      <c r="C49" s="822" t="s">
        <v>607</v>
      </c>
      <c r="D49" s="822" t="s">
        <v>1704</v>
      </c>
      <c r="E49" s="822" t="s">
        <v>3701</v>
      </c>
      <c r="F49" s="822" t="s">
        <v>3746</v>
      </c>
      <c r="G49" s="822" t="s">
        <v>3747</v>
      </c>
      <c r="H49" s="831">
        <v>4</v>
      </c>
      <c r="I49" s="831">
        <v>244</v>
      </c>
      <c r="J49" s="822"/>
      <c r="K49" s="822">
        <v>61</v>
      </c>
      <c r="L49" s="831"/>
      <c r="M49" s="831"/>
      <c r="N49" s="822"/>
      <c r="O49" s="822"/>
      <c r="P49" s="831"/>
      <c r="Q49" s="831"/>
      <c r="R49" s="827"/>
      <c r="S49" s="832"/>
    </row>
    <row r="50" spans="1:19" ht="14.45" customHeight="1" x14ac:dyDescent="0.2">
      <c r="A50" s="821" t="s">
        <v>3699</v>
      </c>
      <c r="B50" s="822" t="s">
        <v>3700</v>
      </c>
      <c r="C50" s="822" t="s">
        <v>607</v>
      </c>
      <c r="D50" s="822" t="s">
        <v>1705</v>
      </c>
      <c r="E50" s="822" t="s">
        <v>3701</v>
      </c>
      <c r="F50" s="822" t="s">
        <v>3706</v>
      </c>
      <c r="G50" s="822" t="s">
        <v>3707</v>
      </c>
      <c r="H50" s="831">
        <v>14</v>
      </c>
      <c r="I50" s="831">
        <v>532</v>
      </c>
      <c r="J50" s="822"/>
      <c r="K50" s="822">
        <v>38</v>
      </c>
      <c r="L50" s="831">
        <v>14</v>
      </c>
      <c r="M50" s="831">
        <v>532</v>
      </c>
      <c r="N50" s="822"/>
      <c r="O50" s="822">
        <v>38</v>
      </c>
      <c r="P50" s="831">
        <v>2</v>
      </c>
      <c r="Q50" s="831">
        <v>80</v>
      </c>
      <c r="R50" s="827"/>
      <c r="S50" s="832">
        <v>40</v>
      </c>
    </row>
    <row r="51" spans="1:19" ht="14.45" customHeight="1" x14ac:dyDescent="0.2">
      <c r="A51" s="821" t="s">
        <v>3699</v>
      </c>
      <c r="B51" s="822" t="s">
        <v>3700</v>
      </c>
      <c r="C51" s="822" t="s">
        <v>607</v>
      </c>
      <c r="D51" s="822" t="s">
        <v>1705</v>
      </c>
      <c r="E51" s="822" t="s">
        <v>3701</v>
      </c>
      <c r="F51" s="822" t="s">
        <v>3712</v>
      </c>
      <c r="G51" s="822" t="s">
        <v>3713</v>
      </c>
      <c r="H51" s="831">
        <v>100</v>
      </c>
      <c r="I51" s="831">
        <v>14200</v>
      </c>
      <c r="J51" s="822"/>
      <c r="K51" s="822">
        <v>142</v>
      </c>
      <c r="L51" s="831">
        <v>98</v>
      </c>
      <c r="M51" s="831">
        <v>14014</v>
      </c>
      <c r="N51" s="822"/>
      <c r="O51" s="822">
        <v>143</v>
      </c>
      <c r="P51" s="831">
        <v>21</v>
      </c>
      <c r="Q51" s="831">
        <v>3213</v>
      </c>
      <c r="R51" s="827"/>
      <c r="S51" s="832">
        <v>153</v>
      </c>
    </row>
    <row r="52" spans="1:19" ht="14.45" customHeight="1" x14ac:dyDescent="0.2">
      <c r="A52" s="821" t="s">
        <v>3699</v>
      </c>
      <c r="B52" s="822" t="s">
        <v>3700</v>
      </c>
      <c r="C52" s="822" t="s">
        <v>607</v>
      </c>
      <c r="D52" s="822" t="s">
        <v>1705</v>
      </c>
      <c r="E52" s="822" t="s">
        <v>3701</v>
      </c>
      <c r="F52" s="822" t="s">
        <v>3716</v>
      </c>
      <c r="G52" s="822" t="s">
        <v>3717</v>
      </c>
      <c r="H52" s="831">
        <v>2</v>
      </c>
      <c r="I52" s="831">
        <v>870</v>
      </c>
      <c r="J52" s="822"/>
      <c r="K52" s="822">
        <v>435</v>
      </c>
      <c r="L52" s="831">
        <v>3</v>
      </c>
      <c r="M52" s="831">
        <v>1311</v>
      </c>
      <c r="N52" s="822"/>
      <c r="O52" s="822">
        <v>437</v>
      </c>
      <c r="P52" s="831"/>
      <c r="Q52" s="831"/>
      <c r="R52" s="827"/>
      <c r="S52" s="832"/>
    </row>
    <row r="53" spans="1:19" ht="14.45" customHeight="1" x14ac:dyDescent="0.2">
      <c r="A53" s="821" t="s">
        <v>3699</v>
      </c>
      <c r="B53" s="822" t="s">
        <v>3700</v>
      </c>
      <c r="C53" s="822" t="s">
        <v>607</v>
      </c>
      <c r="D53" s="822" t="s">
        <v>1705</v>
      </c>
      <c r="E53" s="822" t="s">
        <v>3701</v>
      </c>
      <c r="F53" s="822" t="s">
        <v>3718</v>
      </c>
      <c r="G53" s="822" t="s">
        <v>3719</v>
      </c>
      <c r="H53" s="831">
        <v>135</v>
      </c>
      <c r="I53" s="831">
        <v>136755</v>
      </c>
      <c r="J53" s="822"/>
      <c r="K53" s="822">
        <v>1013</v>
      </c>
      <c r="L53" s="831">
        <v>129</v>
      </c>
      <c r="M53" s="831">
        <v>131064</v>
      </c>
      <c r="N53" s="822"/>
      <c r="O53" s="822">
        <v>1016</v>
      </c>
      <c r="P53" s="831">
        <v>32</v>
      </c>
      <c r="Q53" s="831">
        <v>33440</v>
      </c>
      <c r="R53" s="827"/>
      <c r="S53" s="832">
        <v>1045</v>
      </c>
    </row>
    <row r="54" spans="1:19" ht="14.45" customHeight="1" x14ac:dyDescent="0.2">
      <c r="A54" s="821" t="s">
        <v>3699</v>
      </c>
      <c r="B54" s="822" t="s">
        <v>3700</v>
      </c>
      <c r="C54" s="822" t="s">
        <v>607</v>
      </c>
      <c r="D54" s="822" t="s">
        <v>1705</v>
      </c>
      <c r="E54" s="822" t="s">
        <v>3701</v>
      </c>
      <c r="F54" s="822" t="s">
        <v>3728</v>
      </c>
      <c r="G54" s="822" t="s">
        <v>3729</v>
      </c>
      <c r="H54" s="831">
        <v>105</v>
      </c>
      <c r="I54" s="831">
        <v>3500.01</v>
      </c>
      <c r="J54" s="822"/>
      <c r="K54" s="822">
        <v>33.333428571428577</v>
      </c>
      <c r="L54" s="831">
        <v>101</v>
      </c>
      <c r="M54" s="831">
        <v>3831.11</v>
      </c>
      <c r="N54" s="822"/>
      <c r="O54" s="822">
        <v>37.931782178217823</v>
      </c>
      <c r="P54" s="831">
        <v>23</v>
      </c>
      <c r="Q54" s="831">
        <v>1047.7799999999997</v>
      </c>
      <c r="R54" s="827"/>
      <c r="S54" s="832">
        <v>45.555652173913032</v>
      </c>
    </row>
    <row r="55" spans="1:19" ht="14.45" customHeight="1" x14ac:dyDescent="0.2">
      <c r="A55" s="821" t="s">
        <v>3699</v>
      </c>
      <c r="B55" s="822" t="s">
        <v>3700</v>
      </c>
      <c r="C55" s="822" t="s">
        <v>607</v>
      </c>
      <c r="D55" s="822" t="s">
        <v>1705</v>
      </c>
      <c r="E55" s="822" t="s">
        <v>3701</v>
      </c>
      <c r="F55" s="822" t="s">
        <v>3730</v>
      </c>
      <c r="G55" s="822" t="s">
        <v>3731</v>
      </c>
      <c r="H55" s="831">
        <v>1</v>
      </c>
      <c r="I55" s="831">
        <v>38</v>
      </c>
      <c r="J55" s="822"/>
      <c r="K55" s="822">
        <v>38</v>
      </c>
      <c r="L55" s="831"/>
      <c r="M55" s="831"/>
      <c r="N55" s="822"/>
      <c r="O55" s="822"/>
      <c r="P55" s="831"/>
      <c r="Q55" s="831"/>
      <c r="R55" s="827"/>
      <c r="S55" s="832"/>
    </row>
    <row r="56" spans="1:19" ht="14.45" customHeight="1" x14ac:dyDescent="0.2">
      <c r="A56" s="821" t="s">
        <v>3699</v>
      </c>
      <c r="B56" s="822" t="s">
        <v>3700</v>
      </c>
      <c r="C56" s="822" t="s">
        <v>607</v>
      </c>
      <c r="D56" s="822" t="s">
        <v>1705</v>
      </c>
      <c r="E56" s="822" t="s">
        <v>3701</v>
      </c>
      <c r="F56" s="822" t="s">
        <v>3736</v>
      </c>
      <c r="G56" s="822" t="s">
        <v>3737</v>
      </c>
      <c r="H56" s="831">
        <v>12</v>
      </c>
      <c r="I56" s="831">
        <v>24228</v>
      </c>
      <c r="J56" s="822"/>
      <c r="K56" s="822">
        <v>2019</v>
      </c>
      <c r="L56" s="831">
        <v>11</v>
      </c>
      <c r="M56" s="831">
        <v>22242</v>
      </c>
      <c r="N56" s="822"/>
      <c r="O56" s="822">
        <v>2022</v>
      </c>
      <c r="P56" s="831">
        <v>2</v>
      </c>
      <c r="Q56" s="831">
        <v>4104</v>
      </c>
      <c r="R56" s="827"/>
      <c r="S56" s="832">
        <v>2052</v>
      </c>
    </row>
    <row r="57" spans="1:19" ht="14.45" customHeight="1" x14ac:dyDescent="0.2">
      <c r="A57" s="821" t="s">
        <v>3699</v>
      </c>
      <c r="B57" s="822" t="s">
        <v>3700</v>
      </c>
      <c r="C57" s="822" t="s">
        <v>607</v>
      </c>
      <c r="D57" s="822" t="s">
        <v>1705</v>
      </c>
      <c r="E57" s="822" t="s">
        <v>3701</v>
      </c>
      <c r="F57" s="822" t="s">
        <v>3740</v>
      </c>
      <c r="G57" s="822" t="s">
        <v>3741</v>
      </c>
      <c r="H57" s="831">
        <v>105</v>
      </c>
      <c r="I57" s="831">
        <v>37590</v>
      </c>
      <c r="J57" s="822"/>
      <c r="K57" s="822">
        <v>358</v>
      </c>
      <c r="L57" s="831">
        <v>101</v>
      </c>
      <c r="M57" s="831">
        <v>36360</v>
      </c>
      <c r="N57" s="822"/>
      <c r="O57" s="822">
        <v>360</v>
      </c>
      <c r="P57" s="831">
        <v>23</v>
      </c>
      <c r="Q57" s="831">
        <v>8924</v>
      </c>
      <c r="R57" s="827"/>
      <c r="S57" s="832">
        <v>388</v>
      </c>
    </row>
    <row r="58" spans="1:19" ht="14.45" customHeight="1" x14ac:dyDescent="0.2">
      <c r="A58" s="821" t="s">
        <v>3699</v>
      </c>
      <c r="B58" s="822" t="s">
        <v>3700</v>
      </c>
      <c r="C58" s="822" t="s">
        <v>607</v>
      </c>
      <c r="D58" s="822" t="s">
        <v>1705</v>
      </c>
      <c r="E58" s="822" t="s">
        <v>3701</v>
      </c>
      <c r="F58" s="822" t="s">
        <v>3746</v>
      </c>
      <c r="G58" s="822" t="s">
        <v>3747</v>
      </c>
      <c r="H58" s="831">
        <v>1</v>
      </c>
      <c r="I58" s="831">
        <v>61</v>
      </c>
      <c r="J58" s="822"/>
      <c r="K58" s="822">
        <v>61</v>
      </c>
      <c r="L58" s="831"/>
      <c r="M58" s="831"/>
      <c r="N58" s="822"/>
      <c r="O58" s="822"/>
      <c r="P58" s="831"/>
      <c r="Q58" s="831"/>
      <c r="R58" s="827"/>
      <c r="S58" s="832"/>
    </row>
    <row r="59" spans="1:19" ht="14.45" customHeight="1" x14ac:dyDescent="0.2">
      <c r="A59" s="821" t="s">
        <v>3699</v>
      </c>
      <c r="B59" s="822" t="s">
        <v>3700</v>
      </c>
      <c r="C59" s="822" t="s">
        <v>607</v>
      </c>
      <c r="D59" s="822" t="s">
        <v>1709</v>
      </c>
      <c r="E59" s="822" t="s">
        <v>3701</v>
      </c>
      <c r="F59" s="822" t="s">
        <v>3706</v>
      </c>
      <c r="G59" s="822" t="s">
        <v>3707</v>
      </c>
      <c r="H59" s="831">
        <v>1</v>
      </c>
      <c r="I59" s="831">
        <v>38</v>
      </c>
      <c r="J59" s="822"/>
      <c r="K59" s="822">
        <v>38</v>
      </c>
      <c r="L59" s="831"/>
      <c r="M59" s="831"/>
      <c r="N59" s="822"/>
      <c r="O59" s="822"/>
      <c r="P59" s="831"/>
      <c r="Q59" s="831"/>
      <c r="R59" s="827"/>
      <c r="S59" s="832"/>
    </row>
    <row r="60" spans="1:19" ht="14.45" customHeight="1" x14ac:dyDescent="0.2">
      <c r="A60" s="821" t="s">
        <v>3699</v>
      </c>
      <c r="B60" s="822" t="s">
        <v>3700</v>
      </c>
      <c r="C60" s="822" t="s">
        <v>607</v>
      </c>
      <c r="D60" s="822" t="s">
        <v>1709</v>
      </c>
      <c r="E60" s="822" t="s">
        <v>3701</v>
      </c>
      <c r="F60" s="822" t="s">
        <v>3710</v>
      </c>
      <c r="G60" s="822" t="s">
        <v>3711</v>
      </c>
      <c r="H60" s="831">
        <v>3</v>
      </c>
      <c r="I60" s="831">
        <v>2121</v>
      </c>
      <c r="J60" s="822"/>
      <c r="K60" s="822">
        <v>707</v>
      </c>
      <c r="L60" s="831">
        <v>3</v>
      </c>
      <c r="M60" s="831">
        <v>2133</v>
      </c>
      <c r="N60" s="822"/>
      <c r="O60" s="822">
        <v>711</v>
      </c>
      <c r="P60" s="831">
        <v>4</v>
      </c>
      <c r="Q60" s="831">
        <v>3072</v>
      </c>
      <c r="R60" s="827"/>
      <c r="S60" s="832">
        <v>768</v>
      </c>
    </row>
    <row r="61" spans="1:19" ht="14.45" customHeight="1" x14ac:dyDescent="0.2">
      <c r="A61" s="821" t="s">
        <v>3699</v>
      </c>
      <c r="B61" s="822" t="s">
        <v>3700</v>
      </c>
      <c r="C61" s="822" t="s">
        <v>607</v>
      </c>
      <c r="D61" s="822" t="s">
        <v>1709</v>
      </c>
      <c r="E61" s="822" t="s">
        <v>3701</v>
      </c>
      <c r="F61" s="822" t="s">
        <v>3712</v>
      </c>
      <c r="G61" s="822" t="s">
        <v>3713</v>
      </c>
      <c r="H61" s="831">
        <v>73</v>
      </c>
      <c r="I61" s="831">
        <v>10366</v>
      </c>
      <c r="J61" s="822"/>
      <c r="K61" s="822">
        <v>142</v>
      </c>
      <c r="L61" s="831">
        <v>81</v>
      </c>
      <c r="M61" s="831">
        <v>11583</v>
      </c>
      <c r="N61" s="822"/>
      <c r="O61" s="822">
        <v>143</v>
      </c>
      <c r="P61" s="831">
        <v>12</v>
      </c>
      <c r="Q61" s="831">
        <v>1836</v>
      </c>
      <c r="R61" s="827"/>
      <c r="S61" s="832">
        <v>153</v>
      </c>
    </row>
    <row r="62" spans="1:19" ht="14.45" customHeight="1" x14ac:dyDescent="0.2">
      <c r="A62" s="821" t="s">
        <v>3699</v>
      </c>
      <c r="B62" s="822" t="s">
        <v>3700</v>
      </c>
      <c r="C62" s="822" t="s">
        <v>607</v>
      </c>
      <c r="D62" s="822" t="s">
        <v>1709</v>
      </c>
      <c r="E62" s="822" t="s">
        <v>3701</v>
      </c>
      <c r="F62" s="822" t="s">
        <v>3714</v>
      </c>
      <c r="G62" s="822" t="s">
        <v>3715</v>
      </c>
      <c r="H62" s="831">
        <v>31</v>
      </c>
      <c r="I62" s="831">
        <v>29853</v>
      </c>
      <c r="J62" s="822"/>
      <c r="K62" s="822">
        <v>963</v>
      </c>
      <c r="L62" s="831">
        <v>35</v>
      </c>
      <c r="M62" s="831">
        <v>33845</v>
      </c>
      <c r="N62" s="822"/>
      <c r="O62" s="822">
        <v>967</v>
      </c>
      <c r="P62" s="831">
        <v>8</v>
      </c>
      <c r="Q62" s="831">
        <v>7856</v>
      </c>
      <c r="R62" s="827"/>
      <c r="S62" s="832">
        <v>982</v>
      </c>
    </row>
    <row r="63" spans="1:19" ht="14.45" customHeight="1" x14ac:dyDescent="0.2">
      <c r="A63" s="821" t="s">
        <v>3699</v>
      </c>
      <c r="B63" s="822" t="s">
        <v>3700</v>
      </c>
      <c r="C63" s="822" t="s">
        <v>607</v>
      </c>
      <c r="D63" s="822" t="s">
        <v>1709</v>
      </c>
      <c r="E63" s="822" t="s">
        <v>3701</v>
      </c>
      <c r="F63" s="822" t="s">
        <v>3716</v>
      </c>
      <c r="G63" s="822" t="s">
        <v>3717</v>
      </c>
      <c r="H63" s="831">
        <v>20</v>
      </c>
      <c r="I63" s="831">
        <v>8700</v>
      </c>
      <c r="J63" s="822"/>
      <c r="K63" s="822">
        <v>435</v>
      </c>
      <c r="L63" s="831">
        <v>1</v>
      </c>
      <c r="M63" s="831">
        <v>437</v>
      </c>
      <c r="N63" s="822"/>
      <c r="O63" s="822">
        <v>437</v>
      </c>
      <c r="P63" s="831">
        <v>2</v>
      </c>
      <c r="Q63" s="831">
        <v>912</v>
      </c>
      <c r="R63" s="827"/>
      <c r="S63" s="832">
        <v>456</v>
      </c>
    </row>
    <row r="64" spans="1:19" ht="14.45" customHeight="1" x14ac:dyDescent="0.2">
      <c r="A64" s="821" t="s">
        <v>3699</v>
      </c>
      <c r="B64" s="822" t="s">
        <v>3700</v>
      </c>
      <c r="C64" s="822" t="s">
        <v>607</v>
      </c>
      <c r="D64" s="822" t="s">
        <v>1709</v>
      </c>
      <c r="E64" s="822" t="s">
        <v>3701</v>
      </c>
      <c r="F64" s="822" t="s">
        <v>3718</v>
      </c>
      <c r="G64" s="822" t="s">
        <v>3719</v>
      </c>
      <c r="H64" s="831">
        <v>3</v>
      </c>
      <c r="I64" s="831">
        <v>3039</v>
      </c>
      <c r="J64" s="822"/>
      <c r="K64" s="822">
        <v>1013</v>
      </c>
      <c r="L64" s="831">
        <v>6</v>
      </c>
      <c r="M64" s="831">
        <v>6096</v>
      </c>
      <c r="N64" s="822"/>
      <c r="O64" s="822">
        <v>1016</v>
      </c>
      <c r="P64" s="831">
        <v>2</v>
      </c>
      <c r="Q64" s="831">
        <v>2090</v>
      </c>
      <c r="R64" s="827"/>
      <c r="S64" s="832">
        <v>1045</v>
      </c>
    </row>
    <row r="65" spans="1:19" ht="14.45" customHeight="1" x14ac:dyDescent="0.2">
      <c r="A65" s="821" t="s">
        <v>3699</v>
      </c>
      <c r="B65" s="822" t="s">
        <v>3700</v>
      </c>
      <c r="C65" s="822" t="s">
        <v>607</v>
      </c>
      <c r="D65" s="822" t="s">
        <v>1709</v>
      </c>
      <c r="E65" s="822" t="s">
        <v>3701</v>
      </c>
      <c r="F65" s="822" t="s">
        <v>3720</v>
      </c>
      <c r="G65" s="822" t="s">
        <v>3721</v>
      </c>
      <c r="H65" s="831"/>
      <c r="I65" s="831"/>
      <c r="J65" s="822"/>
      <c r="K65" s="822"/>
      <c r="L65" s="831">
        <v>2</v>
      </c>
      <c r="M65" s="831">
        <v>4268</v>
      </c>
      <c r="N65" s="822"/>
      <c r="O65" s="822">
        <v>2134</v>
      </c>
      <c r="P65" s="831"/>
      <c r="Q65" s="831"/>
      <c r="R65" s="827"/>
      <c r="S65" s="832"/>
    </row>
    <row r="66" spans="1:19" ht="14.45" customHeight="1" x14ac:dyDescent="0.2">
      <c r="A66" s="821" t="s">
        <v>3699</v>
      </c>
      <c r="B66" s="822" t="s">
        <v>3700</v>
      </c>
      <c r="C66" s="822" t="s">
        <v>607</v>
      </c>
      <c r="D66" s="822" t="s">
        <v>1709</v>
      </c>
      <c r="E66" s="822" t="s">
        <v>3701</v>
      </c>
      <c r="F66" s="822" t="s">
        <v>3726</v>
      </c>
      <c r="G66" s="822" t="s">
        <v>3727</v>
      </c>
      <c r="H66" s="831">
        <v>0</v>
      </c>
      <c r="I66" s="831">
        <v>0</v>
      </c>
      <c r="J66" s="822"/>
      <c r="K66" s="822"/>
      <c r="L66" s="831">
        <v>1</v>
      </c>
      <c r="M66" s="831">
        <v>881</v>
      </c>
      <c r="N66" s="822"/>
      <c r="O66" s="822">
        <v>881</v>
      </c>
      <c r="P66" s="831"/>
      <c r="Q66" s="831"/>
      <c r="R66" s="827"/>
      <c r="S66" s="832"/>
    </row>
    <row r="67" spans="1:19" ht="14.45" customHeight="1" x14ac:dyDescent="0.2">
      <c r="A67" s="821" t="s">
        <v>3699</v>
      </c>
      <c r="B67" s="822" t="s">
        <v>3700</v>
      </c>
      <c r="C67" s="822" t="s">
        <v>607</v>
      </c>
      <c r="D67" s="822" t="s">
        <v>1709</v>
      </c>
      <c r="E67" s="822" t="s">
        <v>3701</v>
      </c>
      <c r="F67" s="822" t="s">
        <v>3728</v>
      </c>
      <c r="G67" s="822" t="s">
        <v>3729</v>
      </c>
      <c r="H67" s="831">
        <v>102</v>
      </c>
      <c r="I67" s="831">
        <v>3399.99</v>
      </c>
      <c r="J67" s="822"/>
      <c r="K67" s="822">
        <v>33.333235294117642</v>
      </c>
      <c r="L67" s="831">
        <v>86</v>
      </c>
      <c r="M67" s="831">
        <v>3294.4500000000003</v>
      </c>
      <c r="N67" s="822"/>
      <c r="O67" s="822">
        <v>38.307558139534883</v>
      </c>
      <c r="P67" s="831">
        <v>15</v>
      </c>
      <c r="Q67" s="831">
        <v>683.33999999999992</v>
      </c>
      <c r="R67" s="827"/>
      <c r="S67" s="832">
        <v>45.555999999999997</v>
      </c>
    </row>
    <row r="68" spans="1:19" ht="14.45" customHeight="1" x14ac:dyDescent="0.2">
      <c r="A68" s="821" t="s">
        <v>3699</v>
      </c>
      <c r="B68" s="822" t="s">
        <v>3700</v>
      </c>
      <c r="C68" s="822" t="s">
        <v>607</v>
      </c>
      <c r="D68" s="822" t="s">
        <v>1709</v>
      </c>
      <c r="E68" s="822" t="s">
        <v>3701</v>
      </c>
      <c r="F68" s="822" t="s">
        <v>3730</v>
      </c>
      <c r="G68" s="822" t="s">
        <v>3731</v>
      </c>
      <c r="H68" s="831">
        <v>3</v>
      </c>
      <c r="I68" s="831">
        <v>114</v>
      </c>
      <c r="J68" s="822"/>
      <c r="K68" s="822">
        <v>38</v>
      </c>
      <c r="L68" s="831"/>
      <c r="M68" s="831"/>
      <c r="N68" s="822"/>
      <c r="O68" s="822"/>
      <c r="P68" s="831"/>
      <c r="Q68" s="831"/>
      <c r="R68" s="827"/>
      <c r="S68" s="832"/>
    </row>
    <row r="69" spans="1:19" ht="14.45" customHeight="1" x14ac:dyDescent="0.2">
      <c r="A69" s="821" t="s">
        <v>3699</v>
      </c>
      <c r="B69" s="822" t="s">
        <v>3700</v>
      </c>
      <c r="C69" s="822" t="s">
        <v>607</v>
      </c>
      <c r="D69" s="822" t="s">
        <v>1709</v>
      </c>
      <c r="E69" s="822" t="s">
        <v>3701</v>
      </c>
      <c r="F69" s="822" t="s">
        <v>3732</v>
      </c>
      <c r="G69" s="822" t="s">
        <v>3733</v>
      </c>
      <c r="H69" s="831"/>
      <c r="I69" s="831"/>
      <c r="J69" s="822"/>
      <c r="K69" s="822"/>
      <c r="L69" s="831">
        <v>2</v>
      </c>
      <c r="M69" s="831">
        <v>176</v>
      </c>
      <c r="N69" s="822"/>
      <c r="O69" s="822">
        <v>88</v>
      </c>
      <c r="P69" s="831"/>
      <c r="Q69" s="831"/>
      <c r="R69" s="827"/>
      <c r="S69" s="832"/>
    </row>
    <row r="70" spans="1:19" ht="14.45" customHeight="1" x14ac:dyDescent="0.2">
      <c r="A70" s="821" t="s">
        <v>3699</v>
      </c>
      <c r="B70" s="822" t="s">
        <v>3700</v>
      </c>
      <c r="C70" s="822" t="s">
        <v>607</v>
      </c>
      <c r="D70" s="822" t="s">
        <v>1709</v>
      </c>
      <c r="E70" s="822" t="s">
        <v>3701</v>
      </c>
      <c r="F70" s="822" t="s">
        <v>3734</v>
      </c>
      <c r="G70" s="822" t="s">
        <v>3735</v>
      </c>
      <c r="H70" s="831"/>
      <c r="I70" s="831"/>
      <c r="J70" s="822"/>
      <c r="K70" s="822"/>
      <c r="L70" s="831"/>
      <c r="M70" s="831"/>
      <c r="N70" s="822"/>
      <c r="O70" s="822"/>
      <c r="P70" s="831">
        <v>1</v>
      </c>
      <c r="Q70" s="831">
        <v>34</v>
      </c>
      <c r="R70" s="827"/>
      <c r="S70" s="832">
        <v>34</v>
      </c>
    </row>
    <row r="71" spans="1:19" ht="14.45" customHeight="1" x14ac:dyDescent="0.2">
      <c r="A71" s="821" t="s">
        <v>3699</v>
      </c>
      <c r="B71" s="822" t="s">
        <v>3700</v>
      </c>
      <c r="C71" s="822" t="s">
        <v>607</v>
      </c>
      <c r="D71" s="822" t="s">
        <v>1709</v>
      </c>
      <c r="E71" s="822" t="s">
        <v>3701</v>
      </c>
      <c r="F71" s="822" t="s">
        <v>3738</v>
      </c>
      <c r="G71" s="822" t="s">
        <v>3739</v>
      </c>
      <c r="H71" s="831"/>
      <c r="I71" s="831"/>
      <c r="J71" s="822"/>
      <c r="K71" s="822"/>
      <c r="L71" s="831"/>
      <c r="M71" s="831"/>
      <c r="N71" s="822"/>
      <c r="O71" s="822"/>
      <c r="P71" s="831">
        <v>1</v>
      </c>
      <c r="Q71" s="831">
        <v>142</v>
      </c>
      <c r="R71" s="827"/>
      <c r="S71" s="832">
        <v>142</v>
      </c>
    </row>
    <row r="72" spans="1:19" ht="14.45" customHeight="1" x14ac:dyDescent="0.2">
      <c r="A72" s="821" t="s">
        <v>3699</v>
      </c>
      <c r="B72" s="822" t="s">
        <v>3700</v>
      </c>
      <c r="C72" s="822" t="s">
        <v>607</v>
      </c>
      <c r="D72" s="822" t="s">
        <v>1709</v>
      </c>
      <c r="E72" s="822" t="s">
        <v>3701</v>
      </c>
      <c r="F72" s="822" t="s">
        <v>3740</v>
      </c>
      <c r="G72" s="822" t="s">
        <v>3741</v>
      </c>
      <c r="H72" s="831">
        <v>65</v>
      </c>
      <c r="I72" s="831">
        <v>23270</v>
      </c>
      <c r="J72" s="822"/>
      <c r="K72" s="822">
        <v>358</v>
      </c>
      <c r="L72" s="831">
        <v>58</v>
      </c>
      <c r="M72" s="831">
        <v>20880</v>
      </c>
      <c r="N72" s="822"/>
      <c r="O72" s="822">
        <v>360</v>
      </c>
      <c r="P72" s="831">
        <v>7</v>
      </c>
      <c r="Q72" s="831">
        <v>2716</v>
      </c>
      <c r="R72" s="827"/>
      <c r="S72" s="832">
        <v>388</v>
      </c>
    </row>
    <row r="73" spans="1:19" ht="14.45" customHeight="1" x14ac:dyDescent="0.2">
      <c r="A73" s="821" t="s">
        <v>3699</v>
      </c>
      <c r="B73" s="822" t="s">
        <v>3700</v>
      </c>
      <c r="C73" s="822" t="s">
        <v>607</v>
      </c>
      <c r="D73" s="822" t="s">
        <v>1709</v>
      </c>
      <c r="E73" s="822" t="s">
        <v>3701</v>
      </c>
      <c r="F73" s="822" t="s">
        <v>3742</v>
      </c>
      <c r="G73" s="822" t="s">
        <v>3743</v>
      </c>
      <c r="H73" s="831">
        <v>1</v>
      </c>
      <c r="I73" s="831">
        <v>226</v>
      </c>
      <c r="J73" s="822"/>
      <c r="K73" s="822">
        <v>226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3699</v>
      </c>
      <c r="B74" s="822" t="s">
        <v>3700</v>
      </c>
      <c r="C74" s="822" t="s">
        <v>607</v>
      </c>
      <c r="D74" s="822" t="s">
        <v>1709</v>
      </c>
      <c r="E74" s="822" t="s">
        <v>3701</v>
      </c>
      <c r="F74" s="822" t="s">
        <v>3744</v>
      </c>
      <c r="G74" s="822" t="s">
        <v>3745</v>
      </c>
      <c r="H74" s="831">
        <v>32</v>
      </c>
      <c r="I74" s="831">
        <v>5728</v>
      </c>
      <c r="J74" s="822"/>
      <c r="K74" s="822">
        <v>179</v>
      </c>
      <c r="L74" s="831">
        <v>25</v>
      </c>
      <c r="M74" s="831">
        <v>4500</v>
      </c>
      <c r="N74" s="822"/>
      <c r="O74" s="822">
        <v>180</v>
      </c>
      <c r="P74" s="831">
        <v>4</v>
      </c>
      <c r="Q74" s="831">
        <v>776</v>
      </c>
      <c r="R74" s="827"/>
      <c r="S74" s="832">
        <v>194</v>
      </c>
    </row>
    <row r="75" spans="1:19" ht="14.45" customHeight="1" x14ac:dyDescent="0.2">
      <c r="A75" s="821" t="s">
        <v>3699</v>
      </c>
      <c r="B75" s="822" t="s">
        <v>3700</v>
      </c>
      <c r="C75" s="822" t="s">
        <v>607</v>
      </c>
      <c r="D75" s="822" t="s">
        <v>1709</v>
      </c>
      <c r="E75" s="822" t="s">
        <v>3701</v>
      </c>
      <c r="F75" s="822" t="s">
        <v>3748</v>
      </c>
      <c r="G75" s="822" t="s">
        <v>3749</v>
      </c>
      <c r="H75" s="831">
        <v>2</v>
      </c>
      <c r="I75" s="831">
        <v>1084</v>
      </c>
      <c r="J75" s="822"/>
      <c r="K75" s="822">
        <v>542</v>
      </c>
      <c r="L75" s="831"/>
      <c r="M75" s="831"/>
      <c r="N75" s="822"/>
      <c r="O75" s="822"/>
      <c r="P75" s="831"/>
      <c r="Q75" s="831"/>
      <c r="R75" s="827"/>
      <c r="S75" s="832"/>
    </row>
    <row r="76" spans="1:19" ht="14.45" customHeight="1" x14ac:dyDescent="0.2">
      <c r="A76" s="821" t="s">
        <v>3699</v>
      </c>
      <c r="B76" s="822" t="s">
        <v>3700</v>
      </c>
      <c r="C76" s="822" t="s">
        <v>607</v>
      </c>
      <c r="D76" s="822" t="s">
        <v>1710</v>
      </c>
      <c r="E76" s="822" t="s">
        <v>3701</v>
      </c>
      <c r="F76" s="822" t="s">
        <v>3706</v>
      </c>
      <c r="G76" s="822" t="s">
        <v>3707</v>
      </c>
      <c r="H76" s="831">
        <v>1</v>
      </c>
      <c r="I76" s="831">
        <v>38</v>
      </c>
      <c r="J76" s="822"/>
      <c r="K76" s="822">
        <v>38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3699</v>
      </c>
      <c r="B77" s="822" t="s">
        <v>3700</v>
      </c>
      <c r="C77" s="822" t="s">
        <v>607</v>
      </c>
      <c r="D77" s="822" t="s">
        <v>1695</v>
      </c>
      <c r="E77" s="822" t="s">
        <v>3701</v>
      </c>
      <c r="F77" s="822" t="s">
        <v>3718</v>
      </c>
      <c r="G77" s="822" t="s">
        <v>3719</v>
      </c>
      <c r="H77" s="831"/>
      <c r="I77" s="831"/>
      <c r="J77" s="822"/>
      <c r="K77" s="822"/>
      <c r="L77" s="831">
        <v>1</v>
      </c>
      <c r="M77" s="831">
        <v>1016</v>
      </c>
      <c r="N77" s="822"/>
      <c r="O77" s="822">
        <v>1016</v>
      </c>
      <c r="P77" s="831"/>
      <c r="Q77" s="831"/>
      <c r="R77" s="827"/>
      <c r="S77" s="832"/>
    </row>
    <row r="78" spans="1:19" ht="14.45" customHeight="1" x14ac:dyDescent="0.2">
      <c r="A78" s="821" t="s">
        <v>3699</v>
      </c>
      <c r="B78" s="822" t="s">
        <v>3700</v>
      </c>
      <c r="C78" s="822" t="s">
        <v>607</v>
      </c>
      <c r="D78" s="822" t="s">
        <v>1696</v>
      </c>
      <c r="E78" s="822" t="s">
        <v>3701</v>
      </c>
      <c r="F78" s="822" t="s">
        <v>3706</v>
      </c>
      <c r="G78" s="822" t="s">
        <v>3707</v>
      </c>
      <c r="H78" s="831">
        <v>4</v>
      </c>
      <c r="I78" s="831">
        <v>152</v>
      </c>
      <c r="J78" s="822"/>
      <c r="K78" s="822">
        <v>38</v>
      </c>
      <c r="L78" s="831">
        <v>18</v>
      </c>
      <c r="M78" s="831">
        <v>684</v>
      </c>
      <c r="N78" s="822"/>
      <c r="O78" s="822">
        <v>38</v>
      </c>
      <c r="P78" s="831">
        <v>5</v>
      </c>
      <c r="Q78" s="831">
        <v>200</v>
      </c>
      <c r="R78" s="827"/>
      <c r="S78" s="832">
        <v>40</v>
      </c>
    </row>
    <row r="79" spans="1:19" ht="14.45" customHeight="1" x14ac:dyDescent="0.2">
      <c r="A79" s="821" t="s">
        <v>3699</v>
      </c>
      <c r="B79" s="822" t="s">
        <v>3700</v>
      </c>
      <c r="C79" s="822" t="s">
        <v>607</v>
      </c>
      <c r="D79" s="822" t="s">
        <v>1696</v>
      </c>
      <c r="E79" s="822" t="s">
        <v>3701</v>
      </c>
      <c r="F79" s="822" t="s">
        <v>3712</v>
      </c>
      <c r="G79" s="822" t="s">
        <v>3713</v>
      </c>
      <c r="H79" s="831">
        <v>84</v>
      </c>
      <c r="I79" s="831">
        <v>11928</v>
      </c>
      <c r="J79" s="822"/>
      <c r="K79" s="822">
        <v>142</v>
      </c>
      <c r="L79" s="831">
        <v>65</v>
      </c>
      <c r="M79" s="831">
        <v>9295</v>
      </c>
      <c r="N79" s="822"/>
      <c r="O79" s="822">
        <v>143</v>
      </c>
      <c r="P79" s="831">
        <v>15</v>
      </c>
      <c r="Q79" s="831">
        <v>2295</v>
      </c>
      <c r="R79" s="827"/>
      <c r="S79" s="832">
        <v>153</v>
      </c>
    </row>
    <row r="80" spans="1:19" ht="14.45" customHeight="1" x14ac:dyDescent="0.2">
      <c r="A80" s="821" t="s">
        <v>3699</v>
      </c>
      <c r="B80" s="822" t="s">
        <v>3700</v>
      </c>
      <c r="C80" s="822" t="s">
        <v>607</v>
      </c>
      <c r="D80" s="822" t="s">
        <v>1696</v>
      </c>
      <c r="E80" s="822" t="s">
        <v>3701</v>
      </c>
      <c r="F80" s="822" t="s">
        <v>3716</v>
      </c>
      <c r="G80" s="822" t="s">
        <v>3717</v>
      </c>
      <c r="H80" s="831">
        <v>2</v>
      </c>
      <c r="I80" s="831">
        <v>870</v>
      </c>
      <c r="J80" s="822"/>
      <c r="K80" s="822">
        <v>435</v>
      </c>
      <c r="L80" s="831"/>
      <c r="M80" s="831"/>
      <c r="N80" s="822"/>
      <c r="O80" s="822"/>
      <c r="P80" s="831"/>
      <c r="Q80" s="831"/>
      <c r="R80" s="827"/>
      <c r="S80" s="832"/>
    </row>
    <row r="81" spans="1:19" ht="14.45" customHeight="1" x14ac:dyDescent="0.2">
      <c r="A81" s="821" t="s">
        <v>3699</v>
      </c>
      <c r="B81" s="822" t="s">
        <v>3700</v>
      </c>
      <c r="C81" s="822" t="s">
        <v>607</v>
      </c>
      <c r="D81" s="822" t="s">
        <v>1696</v>
      </c>
      <c r="E81" s="822" t="s">
        <v>3701</v>
      </c>
      <c r="F81" s="822" t="s">
        <v>3718</v>
      </c>
      <c r="G81" s="822" t="s">
        <v>3719</v>
      </c>
      <c r="H81" s="831">
        <v>94</v>
      </c>
      <c r="I81" s="831">
        <v>95222</v>
      </c>
      <c r="J81" s="822"/>
      <c r="K81" s="822">
        <v>1013</v>
      </c>
      <c r="L81" s="831">
        <v>67</v>
      </c>
      <c r="M81" s="831">
        <v>68072</v>
      </c>
      <c r="N81" s="822"/>
      <c r="O81" s="822">
        <v>1016</v>
      </c>
      <c r="P81" s="831">
        <v>16</v>
      </c>
      <c r="Q81" s="831">
        <v>16720</v>
      </c>
      <c r="R81" s="827"/>
      <c r="S81" s="832">
        <v>1045</v>
      </c>
    </row>
    <row r="82" spans="1:19" ht="14.45" customHeight="1" x14ac:dyDescent="0.2">
      <c r="A82" s="821" t="s">
        <v>3699</v>
      </c>
      <c r="B82" s="822" t="s">
        <v>3700</v>
      </c>
      <c r="C82" s="822" t="s">
        <v>607</v>
      </c>
      <c r="D82" s="822" t="s">
        <v>1696</v>
      </c>
      <c r="E82" s="822" t="s">
        <v>3701</v>
      </c>
      <c r="F82" s="822" t="s">
        <v>3726</v>
      </c>
      <c r="G82" s="822" t="s">
        <v>3727</v>
      </c>
      <c r="H82" s="831">
        <v>1</v>
      </c>
      <c r="I82" s="831">
        <v>877</v>
      </c>
      <c r="J82" s="822"/>
      <c r="K82" s="822">
        <v>877</v>
      </c>
      <c r="L82" s="831"/>
      <c r="M82" s="831"/>
      <c r="N82" s="822"/>
      <c r="O82" s="822"/>
      <c r="P82" s="831"/>
      <c r="Q82" s="831"/>
      <c r="R82" s="827"/>
      <c r="S82" s="832"/>
    </row>
    <row r="83" spans="1:19" ht="14.45" customHeight="1" x14ac:dyDescent="0.2">
      <c r="A83" s="821" t="s">
        <v>3699</v>
      </c>
      <c r="B83" s="822" t="s">
        <v>3700</v>
      </c>
      <c r="C83" s="822" t="s">
        <v>607</v>
      </c>
      <c r="D83" s="822" t="s">
        <v>1696</v>
      </c>
      <c r="E83" s="822" t="s">
        <v>3701</v>
      </c>
      <c r="F83" s="822" t="s">
        <v>3728</v>
      </c>
      <c r="G83" s="822" t="s">
        <v>3729</v>
      </c>
      <c r="H83" s="831">
        <v>94</v>
      </c>
      <c r="I83" s="831">
        <v>3133.34</v>
      </c>
      <c r="J83" s="822"/>
      <c r="K83" s="822">
        <v>33.333404255319152</v>
      </c>
      <c r="L83" s="831">
        <v>66</v>
      </c>
      <c r="M83" s="831">
        <v>2493.33</v>
      </c>
      <c r="N83" s="822"/>
      <c r="O83" s="822">
        <v>37.777727272727269</v>
      </c>
      <c r="P83" s="831">
        <v>16</v>
      </c>
      <c r="Q83" s="831">
        <v>728.89</v>
      </c>
      <c r="R83" s="827"/>
      <c r="S83" s="832">
        <v>45.555624999999999</v>
      </c>
    </row>
    <row r="84" spans="1:19" ht="14.45" customHeight="1" x14ac:dyDescent="0.2">
      <c r="A84" s="821" t="s">
        <v>3699</v>
      </c>
      <c r="B84" s="822" t="s">
        <v>3700</v>
      </c>
      <c r="C84" s="822" t="s">
        <v>607</v>
      </c>
      <c r="D84" s="822" t="s">
        <v>1696</v>
      </c>
      <c r="E84" s="822" t="s">
        <v>3701</v>
      </c>
      <c r="F84" s="822" t="s">
        <v>3740</v>
      </c>
      <c r="G84" s="822" t="s">
        <v>3741</v>
      </c>
      <c r="H84" s="831">
        <v>89</v>
      </c>
      <c r="I84" s="831">
        <v>31862</v>
      </c>
      <c r="J84" s="822"/>
      <c r="K84" s="822">
        <v>358</v>
      </c>
      <c r="L84" s="831">
        <v>65</v>
      </c>
      <c r="M84" s="831">
        <v>23400</v>
      </c>
      <c r="N84" s="822"/>
      <c r="O84" s="822">
        <v>360</v>
      </c>
      <c r="P84" s="831">
        <v>14</v>
      </c>
      <c r="Q84" s="831">
        <v>5432</v>
      </c>
      <c r="R84" s="827"/>
      <c r="S84" s="832">
        <v>388</v>
      </c>
    </row>
    <row r="85" spans="1:19" ht="14.45" customHeight="1" x14ac:dyDescent="0.2">
      <c r="A85" s="821" t="s">
        <v>3699</v>
      </c>
      <c r="B85" s="822" t="s">
        <v>3700</v>
      </c>
      <c r="C85" s="822" t="s">
        <v>607</v>
      </c>
      <c r="D85" s="822" t="s">
        <v>1696</v>
      </c>
      <c r="E85" s="822" t="s">
        <v>3701</v>
      </c>
      <c r="F85" s="822" t="s">
        <v>3742</v>
      </c>
      <c r="G85" s="822" t="s">
        <v>3743</v>
      </c>
      <c r="H85" s="831">
        <v>1</v>
      </c>
      <c r="I85" s="831">
        <v>226</v>
      </c>
      <c r="J85" s="822"/>
      <c r="K85" s="822">
        <v>226</v>
      </c>
      <c r="L85" s="831"/>
      <c r="M85" s="831"/>
      <c r="N85" s="822"/>
      <c r="O85" s="822"/>
      <c r="P85" s="831"/>
      <c r="Q85" s="831"/>
      <c r="R85" s="827"/>
      <c r="S85" s="832"/>
    </row>
    <row r="86" spans="1:19" ht="14.45" customHeight="1" x14ac:dyDescent="0.2">
      <c r="A86" s="821" t="s">
        <v>3699</v>
      </c>
      <c r="B86" s="822" t="s">
        <v>3700</v>
      </c>
      <c r="C86" s="822" t="s">
        <v>607</v>
      </c>
      <c r="D86" s="822" t="s">
        <v>1696</v>
      </c>
      <c r="E86" s="822" t="s">
        <v>3701</v>
      </c>
      <c r="F86" s="822" t="s">
        <v>3744</v>
      </c>
      <c r="G86" s="822" t="s">
        <v>3745</v>
      </c>
      <c r="H86" s="831">
        <v>6</v>
      </c>
      <c r="I86" s="831">
        <v>1074</v>
      </c>
      <c r="J86" s="822"/>
      <c r="K86" s="822">
        <v>179</v>
      </c>
      <c r="L86" s="831">
        <v>1</v>
      </c>
      <c r="M86" s="831">
        <v>180</v>
      </c>
      <c r="N86" s="822"/>
      <c r="O86" s="822">
        <v>180</v>
      </c>
      <c r="P86" s="831">
        <v>2</v>
      </c>
      <c r="Q86" s="831">
        <v>388</v>
      </c>
      <c r="R86" s="827"/>
      <c r="S86" s="832">
        <v>194</v>
      </c>
    </row>
    <row r="87" spans="1:19" ht="14.45" customHeight="1" x14ac:dyDescent="0.2">
      <c r="A87" s="821" t="s">
        <v>3699</v>
      </c>
      <c r="B87" s="822" t="s">
        <v>3700</v>
      </c>
      <c r="C87" s="822" t="s">
        <v>607</v>
      </c>
      <c r="D87" s="822" t="s">
        <v>1700</v>
      </c>
      <c r="E87" s="822" t="s">
        <v>3701</v>
      </c>
      <c r="F87" s="822" t="s">
        <v>3704</v>
      </c>
      <c r="G87" s="822" t="s">
        <v>3705</v>
      </c>
      <c r="H87" s="831"/>
      <c r="I87" s="831"/>
      <c r="J87" s="822"/>
      <c r="K87" s="822"/>
      <c r="L87" s="831"/>
      <c r="M87" s="831"/>
      <c r="N87" s="822"/>
      <c r="O87" s="822"/>
      <c r="P87" s="831">
        <v>1</v>
      </c>
      <c r="Q87" s="831">
        <v>112</v>
      </c>
      <c r="R87" s="827"/>
      <c r="S87" s="832">
        <v>112</v>
      </c>
    </row>
    <row r="88" spans="1:19" ht="14.45" customHeight="1" x14ac:dyDescent="0.2">
      <c r="A88" s="821" t="s">
        <v>3699</v>
      </c>
      <c r="B88" s="822" t="s">
        <v>3700</v>
      </c>
      <c r="C88" s="822" t="s">
        <v>607</v>
      </c>
      <c r="D88" s="822" t="s">
        <v>1700</v>
      </c>
      <c r="E88" s="822" t="s">
        <v>3701</v>
      </c>
      <c r="F88" s="822" t="s">
        <v>3706</v>
      </c>
      <c r="G88" s="822" t="s">
        <v>3707</v>
      </c>
      <c r="H88" s="831"/>
      <c r="I88" s="831"/>
      <c r="J88" s="822"/>
      <c r="K88" s="822"/>
      <c r="L88" s="831"/>
      <c r="M88" s="831"/>
      <c r="N88" s="822"/>
      <c r="O88" s="822"/>
      <c r="P88" s="831">
        <v>1</v>
      </c>
      <c r="Q88" s="831">
        <v>40</v>
      </c>
      <c r="R88" s="827"/>
      <c r="S88" s="832">
        <v>40</v>
      </c>
    </row>
    <row r="89" spans="1:19" ht="14.45" customHeight="1" x14ac:dyDescent="0.2">
      <c r="A89" s="821" t="s">
        <v>3699</v>
      </c>
      <c r="B89" s="822" t="s">
        <v>3700</v>
      </c>
      <c r="C89" s="822" t="s">
        <v>607</v>
      </c>
      <c r="D89" s="822" t="s">
        <v>1700</v>
      </c>
      <c r="E89" s="822" t="s">
        <v>3701</v>
      </c>
      <c r="F89" s="822" t="s">
        <v>3728</v>
      </c>
      <c r="G89" s="822" t="s">
        <v>3729</v>
      </c>
      <c r="H89" s="831"/>
      <c r="I89" s="831"/>
      <c r="J89" s="822"/>
      <c r="K89" s="822"/>
      <c r="L89" s="831">
        <v>1</v>
      </c>
      <c r="M89" s="831">
        <v>45.56</v>
      </c>
      <c r="N89" s="822"/>
      <c r="O89" s="822">
        <v>45.56</v>
      </c>
      <c r="P89" s="831"/>
      <c r="Q89" s="831"/>
      <c r="R89" s="827"/>
      <c r="S89" s="832"/>
    </row>
    <row r="90" spans="1:19" ht="14.45" customHeight="1" x14ac:dyDescent="0.2">
      <c r="A90" s="821" t="s">
        <v>3699</v>
      </c>
      <c r="B90" s="822" t="s">
        <v>3700</v>
      </c>
      <c r="C90" s="822" t="s">
        <v>607</v>
      </c>
      <c r="D90" s="822" t="s">
        <v>1700</v>
      </c>
      <c r="E90" s="822" t="s">
        <v>3701</v>
      </c>
      <c r="F90" s="822" t="s">
        <v>3732</v>
      </c>
      <c r="G90" s="822" t="s">
        <v>3733</v>
      </c>
      <c r="H90" s="831"/>
      <c r="I90" s="831"/>
      <c r="J90" s="822"/>
      <c r="K90" s="822"/>
      <c r="L90" s="831">
        <v>1</v>
      </c>
      <c r="M90" s="831">
        <v>88</v>
      </c>
      <c r="N90" s="822"/>
      <c r="O90" s="822">
        <v>88</v>
      </c>
      <c r="P90" s="831"/>
      <c r="Q90" s="831"/>
      <c r="R90" s="827"/>
      <c r="S90" s="832"/>
    </row>
    <row r="91" spans="1:19" ht="14.45" customHeight="1" x14ac:dyDescent="0.2">
      <c r="A91" s="821" t="s">
        <v>3699</v>
      </c>
      <c r="B91" s="822" t="s">
        <v>3700</v>
      </c>
      <c r="C91" s="822" t="s">
        <v>619</v>
      </c>
      <c r="D91" s="822" t="s">
        <v>3691</v>
      </c>
      <c r="E91" s="822" t="s">
        <v>3750</v>
      </c>
      <c r="F91" s="822" t="s">
        <v>3751</v>
      </c>
      <c r="G91" s="822" t="s">
        <v>3752</v>
      </c>
      <c r="H91" s="831">
        <v>1</v>
      </c>
      <c r="I91" s="831">
        <v>4856.3599999999997</v>
      </c>
      <c r="J91" s="822"/>
      <c r="K91" s="822">
        <v>4856.3599999999997</v>
      </c>
      <c r="L91" s="831">
        <v>1</v>
      </c>
      <c r="M91" s="831">
        <v>4856.3599999999997</v>
      </c>
      <c r="N91" s="822"/>
      <c r="O91" s="822">
        <v>4856.3599999999997</v>
      </c>
      <c r="P91" s="831"/>
      <c r="Q91" s="831"/>
      <c r="R91" s="827"/>
      <c r="S91" s="832"/>
    </row>
    <row r="92" spans="1:19" ht="14.45" customHeight="1" x14ac:dyDescent="0.2">
      <c r="A92" s="821" t="s">
        <v>3699</v>
      </c>
      <c r="B92" s="822" t="s">
        <v>3700</v>
      </c>
      <c r="C92" s="822" t="s">
        <v>619</v>
      </c>
      <c r="D92" s="822" t="s">
        <v>3691</v>
      </c>
      <c r="E92" s="822" t="s">
        <v>3750</v>
      </c>
      <c r="F92" s="822" t="s">
        <v>3757</v>
      </c>
      <c r="G92" s="822" t="s">
        <v>3756</v>
      </c>
      <c r="H92" s="831">
        <v>18</v>
      </c>
      <c r="I92" s="831">
        <v>95263.5</v>
      </c>
      <c r="J92" s="822"/>
      <c r="K92" s="822">
        <v>5292.416666666667</v>
      </c>
      <c r="L92" s="831">
        <v>58</v>
      </c>
      <c r="M92" s="831">
        <v>297695.75</v>
      </c>
      <c r="N92" s="822"/>
      <c r="O92" s="822">
        <v>5132.6853448275861</v>
      </c>
      <c r="P92" s="831">
        <v>3</v>
      </c>
      <c r="Q92" s="831">
        <v>15592.439999999999</v>
      </c>
      <c r="R92" s="827"/>
      <c r="S92" s="832">
        <v>5197.4799999999996</v>
      </c>
    </row>
    <row r="93" spans="1:19" ht="14.45" customHeight="1" x14ac:dyDescent="0.2">
      <c r="A93" s="821" t="s">
        <v>3699</v>
      </c>
      <c r="B93" s="822" t="s">
        <v>3700</v>
      </c>
      <c r="C93" s="822" t="s">
        <v>619</v>
      </c>
      <c r="D93" s="822" t="s">
        <v>3691</v>
      </c>
      <c r="E93" s="822" t="s">
        <v>3750</v>
      </c>
      <c r="F93" s="822" t="s">
        <v>3758</v>
      </c>
      <c r="G93" s="822" t="s">
        <v>3759</v>
      </c>
      <c r="H93" s="831">
        <v>8</v>
      </c>
      <c r="I93" s="831">
        <v>19213.600000000002</v>
      </c>
      <c r="J93" s="822"/>
      <c r="K93" s="822">
        <v>2401.7000000000003</v>
      </c>
      <c r="L93" s="831">
        <v>9</v>
      </c>
      <c r="M93" s="831">
        <v>20254.080000000002</v>
      </c>
      <c r="N93" s="822"/>
      <c r="O93" s="822">
        <v>2250.4533333333334</v>
      </c>
      <c r="P93" s="831"/>
      <c r="Q93" s="831"/>
      <c r="R93" s="827"/>
      <c r="S93" s="832"/>
    </row>
    <row r="94" spans="1:19" ht="14.45" customHeight="1" x14ac:dyDescent="0.2">
      <c r="A94" s="821" t="s">
        <v>3699</v>
      </c>
      <c r="B94" s="822" t="s">
        <v>3700</v>
      </c>
      <c r="C94" s="822" t="s">
        <v>619</v>
      </c>
      <c r="D94" s="822" t="s">
        <v>3691</v>
      </c>
      <c r="E94" s="822" t="s">
        <v>3750</v>
      </c>
      <c r="F94" s="822" t="s">
        <v>3760</v>
      </c>
      <c r="G94" s="822" t="s">
        <v>3761</v>
      </c>
      <c r="H94" s="831"/>
      <c r="I94" s="831"/>
      <c r="J94" s="822"/>
      <c r="K94" s="822"/>
      <c r="L94" s="831"/>
      <c r="M94" s="831"/>
      <c r="N94" s="822"/>
      <c r="O94" s="822"/>
      <c r="P94" s="831">
        <v>1</v>
      </c>
      <c r="Q94" s="831">
        <v>2478.56</v>
      </c>
      <c r="R94" s="827"/>
      <c r="S94" s="832">
        <v>2478.56</v>
      </c>
    </row>
    <row r="95" spans="1:19" ht="14.45" customHeight="1" x14ac:dyDescent="0.2">
      <c r="A95" s="821" t="s">
        <v>3699</v>
      </c>
      <c r="B95" s="822" t="s">
        <v>3700</v>
      </c>
      <c r="C95" s="822" t="s">
        <v>619</v>
      </c>
      <c r="D95" s="822" t="s">
        <v>3691</v>
      </c>
      <c r="E95" s="822" t="s">
        <v>3750</v>
      </c>
      <c r="F95" s="822" t="s">
        <v>3762</v>
      </c>
      <c r="G95" s="822" t="s">
        <v>3761</v>
      </c>
      <c r="H95" s="831">
        <v>4</v>
      </c>
      <c r="I95" s="831">
        <v>11563.65</v>
      </c>
      <c r="J95" s="822"/>
      <c r="K95" s="822">
        <v>2890.9124999999999</v>
      </c>
      <c r="L95" s="831">
        <v>9</v>
      </c>
      <c r="M95" s="831">
        <v>21398.85</v>
      </c>
      <c r="N95" s="822"/>
      <c r="O95" s="822">
        <v>2377.6499999999996</v>
      </c>
      <c r="P95" s="831">
        <v>5</v>
      </c>
      <c r="Q95" s="831">
        <v>12426.46</v>
      </c>
      <c r="R95" s="827"/>
      <c r="S95" s="832">
        <v>2485.2919999999999</v>
      </c>
    </row>
    <row r="96" spans="1:19" ht="14.45" customHeight="1" x14ac:dyDescent="0.2">
      <c r="A96" s="821" t="s">
        <v>3699</v>
      </c>
      <c r="B96" s="822" t="s">
        <v>3700</v>
      </c>
      <c r="C96" s="822" t="s">
        <v>619</v>
      </c>
      <c r="D96" s="822" t="s">
        <v>3691</v>
      </c>
      <c r="E96" s="822" t="s">
        <v>3750</v>
      </c>
      <c r="F96" s="822" t="s">
        <v>3763</v>
      </c>
      <c r="G96" s="822" t="s">
        <v>3764</v>
      </c>
      <c r="H96" s="831"/>
      <c r="I96" s="831"/>
      <c r="J96" s="822"/>
      <c r="K96" s="822"/>
      <c r="L96" s="831">
        <v>9</v>
      </c>
      <c r="M96" s="831">
        <v>13949.91</v>
      </c>
      <c r="N96" s="822"/>
      <c r="O96" s="822">
        <v>1549.99</v>
      </c>
      <c r="P96" s="831">
        <v>3</v>
      </c>
      <c r="Q96" s="831">
        <v>4649.97</v>
      </c>
      <c r="R96" s="827"/>
      <c r="S96" s="832">
        <v>1549.99</v>
      </c>
    </row>
    <row r="97" spans="1:19" ht="14.45" customHeight="1" x14ac:dyDescent="0.2">
      <c r="A97" s="821" t="s">
        <v>3699</v>
      </c>
      <c r="B97" s="822" t="s">
        <v>3700</v>
      </c>
      <c r="C97" s="822" t="s">
        <v>619</v>
      </c>
      <c r="D97" s="822" t="s">
        <v>3691</v>
      </c>
      <c r="E97" s="822" t="s">
        <v>3701</v>
      </c>
      <c r="F97" s="822" t="s">
        <v>3704</v>
      </c>
      <c r="G97" s="822" t="s">
        <v>3705</v>
      </c>
      <c r="H97" s="831">
        <v>379</v>
      </c>
      <c r="I97" s="831">
        <v>40553</v>
      </c>
      <c r="J97" s="822"/>
      <c r="K97" s="822">
        <v>107</v>
      </c>
      <c r="L97" s="831">
        <v>2115</v>
      </c>
      <c r="M97" s="831">
        <v>228420</v>
      </c>
      <c r="N97" s="822"/>
      <c r="O97" s="822">
        <v>108</v>
      </c>
      <c r="P97" s="831">
        <v>630</v>
      </c>
      <c r="Q97" s="831">
        <v>70560</v>
      </c>
      <c r="R97" s="827"/>
      <c r="S97" s="832">
        <v>112</v>
      </c>
    </row>
    <row r="98" spans="1:19" ht="14.45" customHeight="1" x14ac:dyDescent="0.2">
      <c r="A98" s="821" t="s">
        <v>3699</v>
      </c>
      <c r="B98" s="822" t="s">
        <v>3700</v>
      </c>
      <c r="C98" s="822" t="s">
        <v>619</v>
      </c>
      <c r="D98" s="822" t="s">
        <v>3691</v>
      </c>
      <c r="E98" s="822" t="s">
        <v>3701</v>
      </c>
      <c r="F98" s="822" t="s">
        <v>3765</v>
      </c>
      <c r="G98" s="822" t="s">
        <v>3766</v>
      </c>
      <c r="H98" s="831">
        <v>63</v>
      </c>
      <c r="I98" s="831">
        <v>74214</v>
      </c>
      <c r="J98" s="822"/>
      <c r="K98" s="822">
        <v>1178</v>
      </c>
      <c r="L98" s="831">
        <v>97</v>
      </c>
      <c r="M98" s="831">
        <v>114460</v>
      </c>
      <c r="N98" s="822"/>
      <c r="O98" s="822">
        <v>1180</v>
      </c>
      <c r="P98" s="831">
        <v>16</v>
      </c>
      <c r="Q98" s="831">
        <v>19120</v>
      </c>
      <c r="R98" s="827"/>
      <c r="S98" s="832">
        <v>1195</v>
      </c>
    </row>
    <row r="99" spans="1:19" ht="14.45" customHeight="1" x14ac:dyDescent="0.2">
      <c r="A99" s="821" t="s">
        <v>3699</v>
      </c>
      <c r="B99" s="822" t="s">
        <v>3700</v>
      </c>
      <c r="C99" s="822" t="s">
        <v>619</v>
      </c>
      <c r="D99" s="822" t="s">
        <v>3695</v>
      </c>
      <c r="E99" s="822" t="s">
        <v>3701</v>
      </c>
      <c r="F99" s="822" t="s">
        <v>3765</v>
      </c>
      <c r="G99" s="822" t="s">
        <v>3766</v>
      </c>
      <c r="H99" s="831">
        <v>1</v>
      </c>
      <c r="I99" s="831">
        <v>1178</v>
      </c>
      <c r="J99" s="822"/>
      <c r="K99" s="822">
        <v>1178</v>
      </c>
      <c r="L99" s="831"/>
      <c r="M99" s="831"/>
      <c r="N99" s="822"/>
      <c r="O99" s="822"/>
      <c r="P99" s="831"/>
      <c r="Q99" s="831"/>
      <c r="R99" s="827"/>
      <c r="S99" s="832"/>
    </row>
    <row r="100" spans="1:19" ht="14.45" customHeight="1" x14ac:dyDescent="0.2">
      <c r="A100" s="821" t="s">
        <v>3699</v>
      </c>
      <c r="B100" s="822" t="s">
        <v>3700</v>
      </c>
      <c r="C100" s="822" t="s">
        <v>619</v>
      </c>
      <c r="D100" s="822" t="s">
        <v>3696</v>
      </c>
      <c r="E100" s="822" t="s">
        <v>3701</v>
      </c>
      <c r="F100" s="822" t="s">
        <v>3765</v>
      </c>
      <c r="G100" s="822" t="s">
        <v>3766</v>
      </c>
      <c r="H100" s="831">
        <v>14</v>
      </c>
      <c r="I100" s="831">
        <v>16492</v>
      </c>
      <c r="J100" s="822"/>
      <c r="K100" s="822">
        <v>1178</v>
      </c>
      <c r="L100" s="831">
        <v>4</v>
      </c>
      <c r="M100" s="831">
        <v>4720</v>
      </c>
      <c r="N100" s="822"/>
      <c r="O100" s="822">
        <v>1180</v>
      </c>
      <c r="P100" s="831"/>
      <c r="Q100" s="831"/>
      <c r="R100" s="827"/>
      <c r="S100" s="832"/>
    </row>
    <row r="101" spans="1:19" ht="14.45" customHeight="1" x14ac:dyDescent="0.2">
      <c r="A101" s="821" t="s">
        <v>3699</v>
      </c>
      <c r="B101" s="822" t="s">
        <v>3700</v>
      </c>
      <c r="C101" s="822" t="s">
        <v>619</v>
      </c>
      <c r="D101" s="822" t="s">
        <v>1709</v>
      </c>
      <c r="E101" s="822" t="s">
        <v>3750</v>
      </c>
      <c r="F101" s="822" t="s">
        <v>3751</v>
      </c>
      <c r="G101" s="822" t="s">
        <v>3752</v>
      </c>
      <c r="H101" s="831">
        <v>1</v>
      </c>
      <c r="I101" s="831">
        <v>4856.3599999999997</v>
      </c>
      <c r="J101" s="822"/>
      <c r="K101" s="822">
        <v>4856.3599999999997</v>
      </c>
      <c r="L101" s="831"/>
      <c r="M101" s="831"/>
      <c r="N101" s="822"/>
      <c r="O101" s="822"/>
      <c r="P101" s="831"/>
      <c r="Q101" s="831"/>
      <c r="R101" s="827"/>
      <c r="S101" s="832"/>
    </row>
    <row r="102" spans="1:19" ht="14.45" customHeight="1" x14ac:dyDescent="0.2">
      <c r="A102" s="821" t="s">
        <v>3699</v>
      </c>
      <c r="B102" s="822" t="s">
        <v>3700</v>
      </c>
      <c r="C102" s="822" t="s">
        <v>619</v>
      </c>
      <c r="D102" s="822" t="s">
        <v>1709</v>
      </c>
      <c r="E102" s="822" t="s">
        <v>3750</v>
      </c>
      <c r="F102" s="822" t="s">
        <v>3753</v>
      </c>
      <c r="G102" s="822" t="s">
        <v>3754</v>
      </c>
      <c r="H102" s="831"/>
      <c r="I102" s="831"/>
      <c r="J102" s="822"/>
      <c r="K102" s="822"/>
      <c r="L102" s="831"/>
      <c r="M102" s="831"/>
      <c r="N102" s="822"/>
      <c r="O102" s="822"/>
      <c r="P102" s="831">
        <v>1</v>
      </c>
      <c r="Q102" s="831">
        <v>4387.84</v>
      </c>
      <c r="R102" s="827"/>
      <c r="S102" s="832">
        <v>4387.84</v>
      </c>
    </row>
    <row r="103" spans="1:19" ht="14.45" customHeight="1" x14ac:dyDescent="0.2">
      <c r="A103" s="821" t="s">
        <v>3699</v>
      </c>
      <c r="B103" s="822" t="s">
        <v>3700</v>
      </c>
      <c r="C103" s="822" t="s">
        <v>619</v>
      </c>
      <c r="D103" s="822" t="s">
        <v>1709</v>
      </c>
      <c r="E103" s="822" t="s">
        <v>3750</v>
      </c>
      <c r="F103" s="822" t="s">
        <v>3755</v>
      </c>
      <c r="G103" s="822" t="s">
        <v>3756</v>
      </c>
      <c r="H103" s="831">
        <v>1</v>
      </c>
      <c r="I103" s="831">
        <v>5526.06</v>
      </c>
      <c r="J103" s="822"/>
      <c r="K103" s="822">
        <v>5526.06</v>
      </c>
      <c r="L103" s="831">
        <v>2</v>
      </c>
      <c r="M103" s="831">
        <v>13354.96</v>
      </c>
      <c r="N103" s="822"/>
      <c r="O103" s="822">
        <v>6677.48</v>
      </c>
      <c r="P103" s="831"/>
      <c r="Q103" s="831"/>
      <c r="R103" s="827"/>
      <c r="S103" s="832"/>
    </row>
    <row r="104" spans="1:19" ht="14.45" customHeight="1" x14ac:dyDescent="0.2">
      <c r="A104" s="821" t="s">
        <v>3699</v>
      </c>
      <c r="B104" s="822" t="s">
        <v>3700</v>
      </c>
      <c r="C104" s="822" t="s">
        <v>619</v>
      </c>
      <c r="D104" s="822" t="s">
        <v>1709</v>
      </c>
      <c r="E104" s="822" t="s">
        <v>3750</v>
      </c>
      <c r="F104" s="822" t="s">
        <v>3757</v>
      </c>
      <c r="G104" s="822" t="s">
        <v>3756</v>
      </c>
      <c r="H104" s="831">
        <v>9</v>
      </c>
      <c r="I104" s="831">
        <v>47672.7</v>
      </c>
      <c r="J104" s="822"/>
      <c r="K104" s="822">
        <v>5296.9666666666662</v>
      </c>
      <c r="L104" s="831">
        <v>30</v>
      </c>
      <c r="M104" s="831">
        <v>156054.57999999999</v>
      </c>
      <c r="N104" s="822"/>
      <c r="O104" s="822">
        <v>5201.8193333333329</v>
      </c>
      <c r="P104" s="831">
        <v>22</v>
      </c>
      <c r="Q104" s="831">
        <v>116230.64000000001</v>
      </c>
      <c r="R104" s="827"/>
      <c r="S104" s="832">
        <v>5283.2109090909098</v>
      </c>
    </row>
    <row r="105" spans="1:19" ht="14.45" customHeight="1" x14ac:dyDescent="0.2">
      <c r="A105" s="821" t="s">
        <v>3699</v>
      </c>
      <c r="B105" s="822" t="s">
        <v>3700</v>
      </c>
      <c r="C105" s="822" t="s">
        <v>619</v>
      </c>
      <c r="D105" s="822" t="s">
        <v>1709</v>
      </c>
      <c r="E105" s="822" t="s">
        <v>3750</v>
      </c>
      <c r="F105" s="822" t="s">
        <v>3758</v>
      </c>
      <c r="G105" s="822" t="s">
        <v>3759</v>
      </c>
      <c r="H105" s="831">
        <v>3</v>
      </c>
      <c r="I105" s="831">
        <v>6751.37</v>
      </c>
      <c r="J105" s="822"/>
      <c r="K105" s="822">
        <v>2250.4566666666665</v>
      </c>
      <c r="L105" s="831"/>
      <c r="M105" s="831"/>
      <c r="N105" s="822"/>
      <c r="O105" s="822"/>
      <c r="P105" s="831"/>
      <c r="Q105" s="831"/>
      <c r="R105" s="827"/>
      <c r="S105" s="832"/>
    </row>
    <row r="106" spans="1:19" ht="14.45" customHeight="1" x14ac:dyDescent="0.2">
      <c r="A106" s="821" t="s">
        <v>3699</v>
      </c>
      <c r="B106" s="822" t="s">
        <v>3700</v>
      </c>
      <c r="C106" s="822" t="s">
        <v>619</v>
      </c>
      <c r="D106" s="822" t="s">
        <v>1709</v>
      </c>
      <c r="E106" s="822" t="s">
        <v>3750</v>
      </c>
      <c r="F106" s="822" t="s">
        <v>3760</v>
      </c>
      <c r="G106" s="822" t="s">
        <v>3761</v>
      </c>
      <c r="H106" s="831"/>
      <c r="I106" s="831"/>
      <c r="J106" s="822"/>
      <c r="K106" s="822"/>
      <c r="L106" s="831"/>
      <c r="M106" s="831"/>
      <c r="N106" s="822"/>
      <c r="O106" s="822"/>
      <c r="P106" s="831">
        <v>3</v>
      </c>
      <c r="Q106" s="831">
        <v>7486.14</v>
      </c>
      <c r="R106" s="827"/>
      <c r="S106" s="832">
        <v>2495.38</v>
      </c>
    </row>
    <row r="107" spans="1:19" ht="14.45" customHeight="1" x14ac:dyDescent="0.2">
      <c r="A107" s="821" t="s">
        <v>3699</v>
      </c>
      <c r="B107" s="822" t="s">
        <v>3700</v>
      </c>
      <c r="C107" s="822" t="s">
        <v>619</v>
      </c>
      <c r="D107" s="822" t="s">
        <v>1709</v>
      </c>
      <c r="E107" s="822" t="s">
        <v>3750</v>
      </c>
      <c r="F107" s="822" t="s">
        <v>3762</v>
      </c>
      <c r="G107" s="822" t="s">
        <v>3761</v>
      </c>
      <c r="H107" s="831">
        <v>1</v>
      </c>
      <c r="I107" s="831">
        <v>2377.65</v>
      </c>
      <c r="J107" s="822"/>
      <c r="K107" s="822">
        <v>2377.65</v>
      </c>
      <c r="L107" s="831">
        <v>2</v>
      </c>
      <c r="M107" s="831">
        <v>4755.3</v>
      </c>
      <c r="N107" s="822"/>
      <c r="O107" s="822">
        <v>2377.65</v>
      </c>
      <c r="P107" s="831">
        <v>2</v>
      </c>
      <c r="Q107" s="831">
        <v>4990.7700000000004</v>
      </c>
      <c r="R107" s="827"/>
      <c r="S107" s="832">
        <v>2495.3850000000002</v>
      </c>
    </row>
    <row r="108" spans="1:19" ht="14.45" customHeight="1" x14ac:dyDescent="0.2">
      <c r="A108" s="821" t="s">
        <v>3699</v>
      </c>
      <c r="B108" s="822" t="s">
        <v>3700</v>
      </c>
      <c r="C108" s="822" t="s">
        <v>619</v>
      </c>
      <c r="D108" s="822" t="s">
        <v>1709</v>
      </c>
      <c r="E108" s="822" t="s">
        <v>3701</v>
      </c>
      <c r="F108" s="822" t="s">
        <v>3704</v>
      </c>
      <c r="G108" s="822" t="s">
        <v>3705</v>
      </c>
      <c r="H108" s="831"/>
      <c r="I108" s="831"/>
      <c r="J108" s="822"/>
      <c r="K108" s="822"/>
      <c r="L108" s="831">
        <v>1</v>
      </c>
      <c r="M108" s="831">
        <v>108</v>
      </c>
      <c r="N108" s="822"/>
      <c r="O108" s="822">
        <v>108</v>
      </c>
      <c r="P108" s="831"/>
      <c r="Q108" s="831"/>
      <c r="R108" s="827"/>
      <c r="S108" s="832"/>
    </row>
    <row r="109" spans="1:19" ht="14.45" customHeight="1" x14ac:dyDescent="0.2">
      <c r="A109" s="821" t="s">
        <v>3699</v>
      </c>
      <c r="B109" s="822" t="s">
        <v>3700</v>
      </c>
      <c r="C109" s="822" t="s">
        <v>619</v>
      </c>
      <c r="D109" s="822" t="s">
        <v>1709</v>
      </c>
      <c r="E109" s="822" t="s">
        <v>3701</v>
      </c>
      <c r="F109" s="822" t="s">
        <v>3765</v>
      </c>
      <c r="G109" s="822" t="s">
        <v>3766</v>
      </c>
      <c r="H109" s="831">
        <v>10</v>
      </c>
      <c r="I109" s="831">
        <v>11780</v>
      </c>
      <c r="J109" s="822"/>
      <c r="K109" s="822">
        <v>1178</v>
      </c>
      <c r="L109" s="831">
        <v>41</v>
      </c>
      <c r="M109" s="831">
        <v>48380</v>
      </c>
      <c r="N109" s="822"/>
      <c r="O109" s="822">
        <v>1180</v>
      </c>
      <c r="P109" s="831">
        <v>31</v>
      </c>
      <c r="Q109" s="831">
        <v>37045</v>
      </c>
      <c r="R109" s="827"/>
      <c r="S109" s="832">
        <v>1195</v>
      </c>
    </row>
    <row r="110" spans="1:19" ht="14.45" customHeight="1" x14ac:dyDescent="0.2">
      <c r="A110" s="821" t="s">
        <v>3699</v>
      </c>
      <c r="B110" s="822" t="s">
        <v>3767</v>
      </c>
      <c r="C110" s="822" t="s">
        <v>607</v>
      </c>
      <c r="D110" s="822" t="s">
        <v>3691</v>
      </c>
      <c r="E110" s="822" t="s">
        <v>3701</v>
      </c>
      <c r="F110" s="822" t="s">
        <v>3768</v>
      </c>
      <c r="G110" s="822" t="s">
        <v>3769</v>
      </c>
      <c r="H110" s="831"/>
      <c r="I110" s="831"/>
      <c r="J110" s="822"/>
      <c r="K110" s="822"/>
      <c r="L110" s="831">
        <v>1</v>
      </c>
      <c r="M110" s="831">
        <v>85</v>
      </c>
      <c r="N110" s="822"/>
      <c r="O110" s="822">
        <v>85</v>
      </c>
      <c r="P110" s="831"/>
      <c r="Q110" s="831"/>
      <c r="R110" s="827"/>
      <c r="S110" s="832"/>
    </row>
    <row r="111" spans="1:19" ht="14.45" customHeight="1" x14ac:dyDescent="0.2">
      <c r="A111" s="821" t="s">
        <v>3699</v>
      </c>
      <c r="B111" s="822" t="s">
        <v>3767</v>
      </c>
      <c r="C111" s="822" t="s">
        <v>607</v>
      </c>
      <c r="D111" s="822" t="s">
        <v>3691</v>
      </c>
      <c r="E111" s="822" t="s">
        <v>3701</v>
      </c>
      <c r="F111" s="822" t="s">
        <v>3770</v>
      </c>
      <c r="G111" s="822" t="s">
        <v>3771</v>
      </c>
      <c r="H111" s="831"/>
      <c r="I111" s="831"/>
      <c r="J111" s="822"/>
      <c r="K111" s="822"/>
      <c r="L111" s="831">
        <v>2</v>
      </c>
      <c r="M111" s="831">
        <v>254</v>
      </c>
      <c r="N111" s="822"/>
      <c r="O111" s="822">
        <v>127</v>
      </c>
      <c r="P111" s="831"/>
      <c r="Q111" s="831"/>
      <c r="R111" s="827"/>
      <c r="S111" s="832"/>
    </row>
    <row r="112" spans="1:19" ht="14.45" customHeight="1" x14ac:dyDescent="0.2">
      <c r="A112" s="821" t="s">
        <v>3699</v>
      </c>
      <c r="B112" s="822" t="s">
        <v>3767</v>
      </c>
      <c r="C112" s="822" t="s">
        <v>607</v>
      </c>
      <c r="D112" s="822" t="s">
        <v>3691</v>
      </c>
      <c r="E112" s="822" t="s">
        <v>3701</v>
      </c>
      <c r="F112" s="822" t="s">
        <v>3728</v>
      </c>
      <c r="G112" s="822" t="s">
        <v>3729</v>
      </c>
      <c r="H112" s="831"/>
      <c r="I112" s="831"/>
      <c r="J112" s="822"/>
      <c r="K112" s="822"/>
      <c r="L112" s="831">
        <v>2</v>
      </c>
      <c r="M112" s="831">
        <v>91.12</v>
      </c>
      <c r="N112" s="822"/>
      <c r="O112" s="822">
        <v>45.56</v>
      </c>
      <c r="P112" s="831"/>
      <c r="Q112" s="831"/>
      <c r="R112" s="827"/>
      <c r="S112" s="832"/>
    </row>
    <row r="113" spans="1:19" ht="14.45" customHeight="1" x14ac:dyDescent="0.2">
      <c r="A113" s="821" t="s">
        <v>3699</v>
      </c>
      <c r="B113" s="822" t="s">
        <v>3767</v>
      </c>
      <c r="C113" s="822" t="s">
        <v>607</v>
      </c>
      <c r="D113" s="822" t="s">
        <v>3691</v>
      </c>
      <c r="E113" s="822" t="s">
        <v>3701</v>
      </c>
      <c r="F113" s="822" t="s">
        <v>3730</v>
      </c>
      <c r="G113" s="822" t="s">
        <v>3731</v>
      </c>
      <c r="H113" s="831"/>
      <c r="I113" s="831"/>
      <c r="J113" s="822"/>
      <c r="K113" s="822"/>
      <c r="L113" s="831">
        <v>1</v>
      </c>
      <c r="M113" s="831">
        <v>38</v>
      </c>
      <c r="N113" s="822"/>
      <c r="O113" s="822">
        <v>38</v>
      </c>
      <c r="P113" s="831">
        <v>3</v>
      </c>
      <c r="Q113" s="831">
        <v>117</v>
      </c>
      <c r="R113" s="827"/>
      <c r="S113" s="832">
        <v>39</v>
      </c>
    </row>
    <row r="114" spans="1:19" ht="14.45" customHeight="1" x14ac:dyDescent="0.2">
      <c r="A114" s="821" t="s">
        <v>3699</v>
      </c>
      <c r="B114" s="822" t="s">
        <v>3767</v>
      </c>
      <c r="C114" s="822" t="s">
        <v>607</v>
      </c>
      <c r="D114" s="822" t="s">
        <v>3691</v>
      </c>
      <c r="E114" s="822" t="s">
        <v>3701</v>
      </c>
      <c r="F114" s="822" t="s">
        <v>3746</v>
      </c>
      <c r="G114" s="822" t="s">
        <v>3747</v>
      </c>
      <c r="H114" s="831"/>
      <c r="I114" s="831"/>
      <c r="J114" s="822"/>
      <c r="K114" s="822"/>
      <c r="L114" s="831"/>
      <c r="M114" s="831"/>
      <c r="N114" s="822"/>
      <c r="O114" s="822"/>
      <c r="P114" s="831">
        <v>1</v>
      </c>
      <c r="Q114" s="831">
        <v>66</v>
      </c>
      <c r="R114" s="827"/>
      <c r="S114" s="832">
        <v>66</v>
      </c>
    </row>
    <row r="115" spans="1:19" ht="14.45" customHeight="1" x14ac:dyDescent="0.2">
      <c r="A115" s="821" t="s">
        <v>3699</v>
      </c>
      <c r="B115" s="822" t="s">
        <v>3767</v>
      </c>
      <c r="C115" s="822" t="s">
        <v>607</v>
      </c>
      <c r="D115" s="822" t="s">
        <v>1697</v>
      </c>
      <c r="E115" s="822" t="s">
        <v>3701</v>
      </c>
      <c r="F115" s="822" t="s">
        <v>3768</v>
      </c>
      <c r="G115" s="822" t="s">
        <v>3769</v>
      </c>
      <c r="H115" s="831"/>
      <c r="I115" s="831"/>
      <c r="J115" s="822"/>
      <c r="K115" s="822"/>
      <c r="L115" s="831">
        <v>2</v>
      </c>
      <c r="M115" s="831">
        <v>170</v>
      </c>
      <c r="N115" s="822"/>
      <c r="O115" s="822">
        <v>85</v>
      </c>
      <c r="P115" s="831"/>
      <c r="Q115" s="831"/>
      <c r="R115" s="827"/>
      <c r="S115" s="832"/>
    </row>
    <row r="116" spans="1:19" ht="14.45" customHeight="1" x14ac:dyDescent="0.2">
      <c r="A116" s="821" t="s">
        <v>3699</v>
      </c>
      <c r="B116" s="822" t="s">
        <v>3767</v>
      </c>
      <c r="C116" s="822" t="s">
        <v>607</v>
      </c>
      <c r="D116" s="822" t="s">
        <v>1697</v>
      </c>
      <c r="E116" s="822" t="s">
        <v>3701</v>
      </c>
      <c r="F116" s="822" t="s">
        <v>3770</v>
      </c>
      <c r="G116" s="822" t="s">
        <v>3771</v>
      </c>
      <c r="H116" s="831">
        <v>1</v>
      </c>
      <c r="I116" s="831">
        <v>126</v>
      </c>
      <c r="J116" s="822"/>
      <c r="K116" s="822">
        <v>126</v>
      </c>
      <c r="L116" s="831">
        <v>3</v>
      </c>
      <c r="M116" s="831">
        <v>381</v>
      </c>
      <c r="N116" s="822"/>
      <c r="O116" s="822">
        <v>127</v>
      </c>
      <c r="P116" s="831"/>
      <c r="Q116" s="831"/>
      <c r="R116" s="827"/>
      <c r="S116" s="832"/>
    </row>
    <row r="117" spans="1:19" ht="14.45" customHeight="1" x14ac:dyDescent="0.2">
      <c r="A117" s="821" t="s">
        <v>3699</v>
      </c>
      <c r="B117" s="822" t="s">
        <v>3767</v>
      </c>
      <c r="C117" s="822" t="s">
        <v>607</v>
      </c>
      <c r="D117" s="822" t="s">
        <v>1697</v>
      </c>
      <c r="E117" s="822" t="s">
        <v>3701</v>
      </c>
      <c r="F117" s="822" t="s">
        <v>3728</v>
      </c>
      <c r="G117" s="822" t="s">
        <v>3729</v>
      </c>
      <c r="H117" s="831">
        <v>1</v>
      </c>
      <c r="I117" s="831">
        <v>33.33</v>
      </c>
      <c r="J117" s="822"/>
      <c r="K117" s="822">
        <v>33.33</v>
      </c>
      <c r="L117" s="831">
        <v>3</v>
      </c>
      <c r="M117" s="831">
        <v>112.23</v>
      </c>
      <c r="N117" s="822"/>
      <c r="O117" s="822">
        <v>37.410000000000004</v>
      </c>
      <c r="P117" s="831"/>
      <c r="Q117" s="831"/>
      <c r="R117" s="827"/>
      <c r="S117" s="832"/>
    </row>
    <row r="118" spans="1:19" ht="14.45" customHeight="1" x14ac:dyDescent="0.2">
      <c r="A118" s="821" t="s">
        <v>3699</v>
      </c>
      <c r="B118" s="822" t="s">
        <v>3767</v>
      </c>
      <c r="C118" s="822" t="s">
        <v>607</v>
      </c>
      <c r="D118" s="822" t="s">
        <v>1698</v>
      </c>
      <c r="E118" s="822" t="s">
        <v>3701</v>
      </c>
      <c r="F118" s="822" t="s">
        <v>3768</v>
      </c>
      <c r="G118" s="822" t="s">
        <v>3769</v>
      </c>
      <c r="H118" s="831">
        <v>1</v>
      </c>
      <c r="I118" s="831">
        <v>84</v>
      </c>
      <c r="J118" s="822"/>
      <c r="K118" s="822">
        <v>84</v>
      </c>
      <c r="L118" s="831"/>
      <c r="M118" s="831"/>
      <c r="N118" s="822"/>
      <c r="O118" s="822"/>
      <c r="P118" s="831"/>
      <c r="Q118" s="831"/>
      <c r="R118" s="827"/>
      <c r="S118" s="832"/>
    </row>
    <row r="119" spans="1:19" ht="14.45" customHeight="1" x14ac:dyDescent="0.2">
      <c r="A119" s="821" t="s">
        <v>3699</v>
      </c>
      <c r="B119" s="822" t="s">
        <v>3767</v>
      </c>
      <c r="C119" s="822" t="s">
        <v>607</v>
      </c>
      <c r="D119" s="822" t="s">
        <v>1698</v>
      </c>
      <c r="E119" s="822" t="s">
        <v>3701</v>
      </c>
      <c r="F119" s="822" t="s">
        <v>3704</v>
      </c>
      <c r="G119" s="822" t="s">
        <v>3705</v>
      </c>
      <c r="H119" s="831">
        <v>2</v>
      </c>
      <c r="I119" s="831">
        <v>214</v>
      </c>
      <c r="J119" s="822"/>
      <c r="K119" s="822">
        <v>107</v>
      </c>
      <c r="L119" s="831"/>
      <c r="M119" s="831"/>
      <c r="N119" s="822"/>
      <c r="O119" s="822"/>
      <c r="P119" s="831"/>
      <c r="Q119" s="831"/>
      <c r="R119" s="827"/>
      <c r="S119" s="832"/>
    </row>
    <row r="120" spans="1:19" ht="14.45" customHeight="1" x14ac:dyDescent="0.2">
      <c r="A120" s="821" t="s">
        <v>3699</v>
      </c>
      <c r="B120" s="822" t="s">
        <v>3767</v>
      </c>
      <c r="C120" s="822" t="s">
        <v>607</v>
      </c>
      <c r="D120" s="822" t="s">
        <v>1698</v>
      </c>
      <c r="E120" s="822" t="s">
        <v>3701</v>
      </c>
      <c r="F120" s="822" t="s">
        <v>3706</v>
      </c>
      <c r="G120" s="822" t="s">
        <v>3707</v>
      </c>
      <c r="H120" s="831">
        <v>5</v>
      </c>
      <c r="I120" s="831">
        <v>190</v>
      </c>
      <c r="J120" s="822"/>
      <c r="K120" s="822">
        <v>38</v>
      </c>
      <c r="L120" s="831"/>
      <c r="M120" s="831"/>
      <c r="N120" s="822"/>
      <c r="O120" s="822"/>
      <c r="P120" s="831"/>
      <c r="Q120" s="831"/>
      <c r="R120" s="827"/>
      <c r="S120" s="832"/>
    </row>
    <row r="121" spans="1:19" ht="14.45" customHeight="1" x14ac:dyDescent="0.2">
      <c r="A121" s="821" t="s">
        <v>3699</v>
      </c>
      <c r="B121" s="822" t="s">
        <v>3767</v>
      </c>
      <c r="C121" s="822" t="s">
        <v>607</v>
      </c>
      <c r="D121" s="822" t="s">
        <v>1698</v>
      </c>
      <c r="E121" s="822" t="s">
        <v>3701</v>
      </c>
      <c r="F121" s="822" t="s">
        <v>3712</v>
      </c>
      <c r="G121" s="822" t="s">
        <v>3713</v>
      </c>
      <c r="H121" s="831">
        <v>4</v>
      </c>
      <c r="I121" s="831">
        <v>568</v>
      </c>
      <c r="J121" s="822"/>
      <c r="K121" s="822">
        <v>142</v>
      </c>
      <c r="L121" s="831"/>
      <c r="M121" s="831"/>
      <c r="N121" s="822"/>
      <c r="O121" s="822"/>
      <c r="P121" s="831"/>
      <c r="Q121" s="831"/>
      <c r="R121" s="827"/>
      <c r="S121" s="832"/>
    </row>
    <row r="122" spans="1:19" ht="14.45" customHeight="1" x14ac:dyDescent="0.2">
      <c r="A122" s="821" t="s">
        <v>3699</v>
      </c>
      <c r="B122" s="822" t="s">
        <v>3767</v>
      </c>
      <c r="C122" s="822" t="s">
        <v>607</v>
      </c>
      <c r="D122" s="822" t="s">
        <v>1698</v>
      </c>
      <c r="E122" s="822" t="s">
        <v>3701</v>
      </c>
      <c r="F122" s="822" t="s">
        <v>3770</v>
      </c>
      <c r="G122" s="822" t="s">
        <v>3771</v>
      </c>
      <c r="H122" s="831">
        <v>3</v>
      </c>
      <c r="I122" s="831">
        <v>378</v>
      </c>
      <c r="J122" s="822"/>
      <c r="K122" s="822">
        <v>126</v>
      </c>
      <c r="L122" s="831"/>
      <c r="M122" s="831"/>
      <c r="N122" s="822"/>
      <c r="O122" s="822"/>
      <c r="P122" s="831"/>
      <c r="Q122" s="831"/>
      <c r="R122" s="827"/>
      <c r="S122" s="832"/>
    </row>
    <row r="123" spans="1:19" ht="14.45" customHeight="1" x14ac:dyDescent="0.2">
      <c r="A123" s="821" t="s">
        <v>3699</v>
      </c>
      <c r="B123" s="822" t="s">
        <v>3767</v>
      </c>
      <c r="C123" s="822" t="s">
        <v>607</v>
      </c>
      <c r="D123" s="822" t="s">
        <v>1698</v>
      </c>
      <c r="E123" s="822" t="s">
        <v>3701</v>
      </c>
      <c r="F123" s="822" t="s">
        <v>3772</v>
      </c>
      <c r="G123" s="822" t="s">
        <v>3773</v>
      </c>
      <c r="H123" s="831">
        <v>1</v>
      </c>
      <c r="I123" s="831">
        <v>430</v>
      </c>
      <c r="J123" s="822"/>
      <c r="K123" s="822">
        <v>430</v>
      </c>
      <c r="L123" s="831"/>
      <c r="M123" s="831"/>
      <c r="N123" s="822"/>
      <c r="O123" s="822"/>
      <c r="P123" s="831">
        <v>1</v>
      </c>
      <c r="Q123" s="831">
        <v>448</v>
      </c>
      <c r="R123" s="827"/>
      <c r="S123" s="832">
        <v>448</v>
      </c>
    </row>
    <row r="124" spans="1:19" ht="14.45" customHeight="1" x14ac:dyDescent="0.2">
      <c r="A124" s="821" t="s">
        <v>3699</v>
      </c>
      <c r="B124" s="822" t="s">
        <v>3767</v>
      </c>
      <c r="C124" s="822" t="s">
        <v>607</v>
      </c>
      <c r="D124" s="822" t="s">
        <v>1698</v>
      </c>
      <c r="E124" s="822" t="s">
        <v>3701</v>
      </c>
      <c r="F124" s="822" t="s">
        <v>3728</v>
      </c>
      <c r="G124" s="822" t="s">
        <v>3729</v>
      </c>
      <c r="H124" s="831">
        <v>4</v>
      </c>
      <c r="I124" s="831">
        <v>133.33000000000001</v>
      </c>
      <c r="J124" s="822"/>
      <c r="K124" s="822">
        <v>33.332500000000003</v>
      </c>
      <c r="L124" s="831"/>
      <c r="M124" s="831"/>
      <c r="N124" s="822"/>
      <c r="O124" s="822"/>
      <c r="P124" s="831"/>
      <c r="Q124" s="831"/>
      <c r="R124" s="827"/>
      <c r="S124" s="832"/>
    </row>
    <row r="125" spans="1:19" ht="14.45" customHeight="1" x14ac:dyDescent="0.2">
      <c r="A125" s="821" t="s">
        <v>3699</v>
      </c>
      <c r="B125" s="822" t="s">
        <v>3767</v>
      </c>
      <c r="C125" s="822" t="s">
        <v>607</v>
      </c>
      <c r="D125" s="822" t="s">
        <v>1698</v>
      </c>
      <c r="E125" s="822" t="s">
        <v>3701</v>
      </c>
      <c r="F125" s="822" t="s">
        <v>3730</v>
      </c>
      <c r="G125" s="822" t="s">
        <v>3731</v>
      </c>
      <c r="H125" s="831"/>
      <c r="I125" s="831"/>
      <c r="J125" s="822"/>
      <c r="K125" s="822"/>
      <c r="L125" s="831"/>
      <c r="M125" s="831"/>
      <c r="N125" s="822"/>
      <c r="O125" s="822"/>
      <c r="P125" s="831">
        <v>1</v>
      </c>
      <c r="Q125" s="831">
        <v>39</v>
      </c>
      <c r="R125" s="827"/>
      <c r="S125" s="832">
        <v>39</v>
      </c>
    </row>
    <row r="126" spans="1:19" ht="14.45" customHeight="1" x14ac:dyDescent="0.2">
      <c r="A126" s="821" t="s">
        <v>3699</v>
      </c>
      <c r="B126" s="822" t="s">
        <v>3767</v>
      </c>
      <c r="C126" s="822" t="s">
        <v>607</v>
      </c>
      <c r="D126" s="822" t="s">
        <v>1698</v>
      </c>
      <c r="E126" s="822" t="s">
        <v>3701</v>
      </c>
      <c r="F126" s="822" t="s">
        <v>3732</v>
      </c>
      <c r="G126" s="822" t="s">
        <v>3733</v>
      </c>
      <c r="H126" s="831">
        <v>1</v>
      </c>
      <c r="I126" s="831">
        <v>87</v>
      </c>
      <c r="J126" s="822"/>
      <c r="K126" s="822">
        <v>87</v>
      </c>
      <c r="L126" s="831"/>
      <c r="M126" s="831"/>
      <c r="N126" s="822"/>
      <c r="O126" s="822"/>
      <c r="P126" s="831"/>
      <c r="Q126" s="831"/>
      <c r="R126" s="827"/>
      <c r="S126" s="832"/>
    </row>
    <row r="127" spans="1:19" ht="14.45" customHeight="1" x14ac:dyDescent="0.2">
      <c r="A127" s="821" t="s">
        <v>3699</v>
      </c>
      <c r="B127" s="822" t="s">
        <v>3767</v>
      </c>
      <c r="C127" s="822" t="s">
        <v>607</v>
      </c>
      <c r="D127" s="822" t="s">
        <v>1698</v>
      </c>
      <c r="E127" s="822" t="s">
        <v>3701</v>
      </c>
      <c r="F127" s="822" t="s">
        <v>3734</v>
      </c>
      <c r="G127" s="822" t="s">
        <v>3735</v>
      </c>
      <c r="H127" s="831">
        <v>1</v>
      </c>
      <c r="I127" s="831">
        <v>33</v>
      </c>
      <c r="J127" s="822"/>
      <c r="K127" s="822">
        <v>33</v>
      </c>
      <c r="L127" s="831"/>
      <c r="M127" s="831"/>
      <c r="N127" s="822"/>
      <c r="O127" s="822"/>
      <c r="P127" s="831"/>
      <c r="Q127" s="831"/>
      <c r="R127" s="827"/>
      <c r="S127" s="832"/>
    </row>
    <row r="128" spans="1:19" ht="14.45" customHeight="1" x14ac:dyDescent="0.2">
      <c r="A128" s="821" t="s">
        <v>3699</v>
      </c>
      <c r="B128" s="822" t="s">
        <v>3767</v>
      </c>
      <c r="C128" s="822" t="s">
        <v>607</v>
      </c>
      <c r="D128" s="822" t="s">
        <v>1698</v>
      </c>
      <c r="E128" s="822" t="s">
        <v>3701</v>
      </c>
      <c r="F128" s="822" t="s">
        <v>3746</v>
      </c>
      <c r="G128" s="822" t="s">
        <v>3747</v>
      </c>
      <c r="H128" s="831">
        <v>1</v>
      </c>
      <c r="I128" s="831">
        <v>61</v>
      </c>
      <c r="J128" s="822"/>
      <c r="K128" s="822">
        <v>61</v>
      </c>
      <c r="L128" s="831"/>
      <c r="M128" s="831"/>
      <c r="N128" s="822"/>
      <c r="O128" s="822"/>
      <c r="P128" s="831"/>
      <c r="Q128" s="831"/>
      <c r="R128" s="827"/>
      <c r="S128" s="832"/>
    </row>
    <row r="129" spans="1:19" ht="14.45" customHeight="1" x14ac:dyDescent="0.2">
      <c r="A129" s="821" t="s">
        <v>3699</v>
      </c>
      <c r="B129" s="822" t="s">
        <v>3767</v>
      </c>
      <c r="C129" s="822" t="s">
        <v>607</v>
      </c>
      <c r="D129" s="822" t="s">
        <v>1699</v>
      </c>
      <c r="E129" s="822" t="s">
        <v>3701</v>
      </c>
      <c r="F129" s="822" t="s">
        <v>3768</v>
      </c>
      <c r="G129" s="822" t="s">
        <v>3769</v>
      </c>
      <c r="H129" s="831">
        <v>8</v>
      </c>
      <c r="I129" s="831">
        <v>672</v>
      </c>
      <c r="J129" s="822"/>
      <c r="K129" s="822">
        <v>84</v>
      </c>
      <c r="L129" s="831">
        <v>7</v>
      </c>
      <c r="M129" s="831">
        <v>595</v>
      </c>
      <c r="N129" s="822"/>
      <c r="O129" s="822">
        <v>85</v>
      </c>
      <c r="P129" s="831"/>
      <c r="Q129" s="831"/>
      <c r="R129" s="827"/>
      <c r="S129" s="832"/>
    </row>
    <row r="130" spans="1:19" ht="14.45" customHeight="1" x14ac:dyDescent="0.2">
      <c r="A130" s="821" t="s">
        <v>3699</v>
      </c>
      <c r="B130" s="822" t="s">
        <v>3767</v>
      </c>
      <c r="C130" s="822" t="s">
        <v>607</v>
      </c>
      <c r="D130" s="822" t="s">
        <v>1699</v>
      </c>
      <c r="E130" s="822" t="s">
        <v>3701</v>
      </c>
      <c r="F130" s="822" t="s">
        <v>3704</v>
      </c>
      <c r="G130" s="822" t="s">
        <v>3705</v>
      </c>
      <c r="H130" s="831">
        <v>2</v>
      </c>
      <c r="I130" s="831">
        <v>214</v>
      </c>
      <c r="J130" s="822"/>
      <c r="K130" s="822">
        <v>107</v>
      </c>
      <c r="L130" s="831">
        <v>3</v>
      </c>
      <c r="M130" s="831">
        <v>324</v>
      </c>
      <c r="N130" s="822"/>
      <c r="O130" s="822">
        <v>108</v>
      </c>
      <c r="P130" s="831"/>
      <c r="Q130" s="831"/>
      <c r="R130" s="827"/>
      <c r="S130" s="832"/>
    </row>
    <row r="131" spans="1:19" ht="14.45" customHeight="1" x14ac:dyDescent="0.2">
      <c r="A131" s="821" t="s">
        <v>3699</v>
      </c>
      <c r="B131" s="822" t="s">
        <v>3767</v>
      </c>
      <c r="C131" s="822" t="s">
        <v>607</v>
      </c>
      <c r="D131" s="822" t="s">
        <v>1699</v>
      </c>
      <c r="E131" s="822" t="s">
        <v>3701</v>
      </c>
      <c r="F131" s="822" t="s">
        <v>3770</v>
      </c>
      <c r="G131" s="822" t="s">
        <v>3771</v>
      </c>
      <c r="H131" s="831">
        <v>14</v>
      </c>
      <c r="I131" s="831">
        <v>1764</v>
      </c>
      <c r="J131" s="822"/>
      <c r="K131" s="822">
        <v>126</v>
      </c>
      <c r="L131" s="831">
        <v>11</v>
      </c>
      <c r="M131" s="831">
        <v>1397</v>
      </c>
      <c r="N131" s="822"/>
      <c r="O131" s="822">
        <v>127</v>
      </c>
      <c r="P131" s="831"/>
      <c r="Q131" s="831"/>
      <c r="R131" s="827"/>
      <c r="S131" s="832"/>
    </row>
    <row r="132" spans="1:19" ht="14.45" customHeight="1" x14ac:dyDescent="0.2">
      <c r="A132" s="821" t="s">
        <v>3699</v>
      </c>
      <c r="B132" s="822" t="s">
        <v>3767</v>
      </c>
      <c r="C132" s="822" t="s">
        <v>607</v>
      </c>
      <c r="D132" s="822" t="s">
        <v>1699</v>
      </c>
      <c r="E132" s="822" t="s">
        <v>3701</v>
      </c>
      <c r="F132" s="822" t="s">
        <v>3728</v>
      </c>
      <c r="G132" s="822" t="s">
        <v>3729</v>
      </c>
      <c r="H132" s="831">
        <v>14</v>
      </c>
      <c r="I132" s="831">
        <v>466.65999999999997</v>
      </c>
      <c r="J132" s="822"/>
      <c r="K132" s="822">
        <v>33.332857142857144</v>
      </c>
      <c r="L132" s="831">
        <v>11</v>
      </c>
      <c r="M132" s="831">
        <v>452.23</v>
      </c>
      <c r="N132" s="822"/>
      <c r="O132" s="822">
        <v>41.111818181818187</v>
      </c>
      <c r="P132" s="831"/>
      <c r="Q132" s="831"/>
      <c r="R132" s="827"/>
      <c r="S132" s="832"/>
    </row>
    <row r="133" spans="1:19" ht="14.45" customHeight="1" x14ac:dyDescent="0.2">
      <c r="A133" s="821" t="s">
        <v>3699</v>
      </c>
      <c r="B133" s="822" t="s">
        <v>3767</v>
      </c>
      <c r="C133" s="822" t="s">
        <v>607</v>
      </c>
      <c r="D133" s="822" t="s">
        <v>1701</v>
      </c>
      <c r="E133" s="822" t="s">
        <v>3701</v>
      </c>
      <c r="F133" s="822" t="s">
        <v>3768</v>
      </c>
      <c r="G133" s="822" t="s">
        <v>3769</v>
      </c>
      <c r="H133" s="831">
        <v>3</v>
      </c>
      <c r="I133" s="831">
        <v>252</v>
      </c>
      <c r="J133" s="822"/>
      <c r="K133" s="822">
        <v>84</v>
      </c>
      <c r="L133" s="831">
        <v>8</v>
      </c>
      <c r="M133" s="831">
        <v>680</v>
      </c>
      <c r="N133" s="822"/>
      <c r="O133" s="822">
        <v>85</v>
      </c>
      <c r="P133" s="831"/>
      <c r="Q133" s="831"/>
      <c r="R133" s="827"/>
      <c r="S133" s="832"/>
    </row>
    <row r="134" spans="1:19" ht="14.45" customHeight="1" x14ac:dyDescent="0.2">
      <c r="A134" s="821" t="s">
        <v>3699</v>
      </c>
      <c r="B134" s="822" t="s">
        <v>3767</v>
      </c>
      <c r="C134" s="822" t="s">
        <v>607</v>
      </c>
      <c r="D134" s="822" t="s">
        <v>1701</v>
      </c>
      <c r="E134" s="822" t="s">
        <v>3701</v>
      </c>
      <c r="F134" s="822" t="s">
        <v>3704</v>
      </c>
      <c r="G134" s="822" t="s">
        <v>3705</v>
      </c>
      <c r="H134" s="831"/>
      <c r="I134" s="831"/>
      <c r="J134" s="822"/>
      <c r="K134" s="822"/>
      <c r="L134" s="831">
        <v>3</v>
      </c>
      <c r="M134" s="831">
        <v>324</v>
      </c>
      <c r="N134" s="822"/>
      <c r="O134" s="822">
        <v>108</v>
      </c>
      <c r="P134" s="831"/>
      <c r="Q134" s="831"/>
      <c r="R134" s="827"/>
      <c r="S134" s="832"/>
    </row>
    <row r="135" spans="1:19" ht="14.45" customHeight="1" x14ac:dyDescent="0.2">
      <c r="A135" s="821" t="s">
        <v>3699</v>
      </c>
      <c r="B135" s="822" t="s">
        <v>3767</v>
      </c>
      <c r="C135" s="822" t="s">
        <v>607</v>
      </c>
      <c r="D135" s="822" t="s">
        <v>1701</v>
      </c>
      <c r="E135" s="822" t="s">
        <v>3701</v>
      </c>
      <c r="F135" s="822" t="s">
        <v>3706</v>
      </c>
      <c r="G135" s="822" t="s">
        <v>3707</v>
      </c>
      <c r="H135" s="831">
        <v>3</v>
      </c>
      <c r="I135" s="831">
        <v>114</v>
      </c>
      <c r="J135" s="822"/>
      <c r="K135" s="822">
        <v>38</v>
      </c>
      <c r="L135" s="831">
        <v>7</v>
      </c>
      <c r="M135" s="831">
        <v>266</v>
      </c>
      <c r="N135" s="822"/>
      <c r="O135" s="822">
        <v>38</v>
      </c>
      <c r="P135" s="831">
        <v>3</v>
      </c>
      <c r="Q135" s="831">
        <v>120</v>
      </c>
      <c r="R135" s="827"/>
      <c r="S135" s="832">
        <v>40</v>
      </c>
    </row>
    <row r="136" spans="1:19" ht="14.45" customHeight="1" x14ac:dyDescent="0.2">
      <c r="A136" s="821" t="s">
        <v>3699</v>
      </c>
      <c r="B136" s="822" t="s">
        <v>3767</v>
      </c>
      <c r="C136" s="822" t="s">
        <v>607</v>
      </c>
      <c r="D136" s="822" t="s">
        <v>1701</v>
      </c>
      <c r="E136" s="822" t="s">
        <v>3701</v>
      </c>
      <c r="F136" s="822" t="s">
        <v>3770</v>
      </c>
      <c r="G136" s="822" t="s">
        <v>3771</v>
      </c>
      <c r="H136" s="831">
        <v>12</v>
      </c>
      <c r="I136" s="831">
        <v>1512</v>
      </c>
      <c r="J136" s="822"/>
      <c r="K136" s="822">
        <v>126</v>
      </c>
      <c r="L136" s="831">
        <v>21</v>
      </c>
      <c r="M136" s="831">
        <v>2667</v>
      </c>
      <c r="N136" s="822"/>
      <c r="O136" s="822">
        <v>127</v>
      </c>
      <c r="P136" s="831"/>
      <c r="Q136" s="831"/>
      <c r="R136" s="827"/>
      <c r="S136" s="832"/>
    </row>
    <row r="137" spans="1:19" ht="14.45" customHeight="1" x14ac:dyDescent="0.2">
      <c r="A137" s="821" t="s">
        <v>3699</v>
      </c>
      <c r="B137" s="822" t="s">
        <v>3767</v>
      </c>
      <c r="C137" s="822" t="s">
        <v>607</v>
      </c>
      <c r="D137" s="822" t="s">
        <v>1701</v>
      </c>
      <c r="E137" s="822" t="s">
        <v>3701</v>
      </c>
      <c r="F137" s="822" t="s">
        <v>3728</v>
      </c>
      <c r="G137" s="822" t="s">
        <v>3729</v>
      </c>
      <c r="H137" s="831">
        <v>12</v>
      </c>
      <c r="I137" s="831">
        <v>400.01000000000005</v>
      </c>
      <c r="J137" s="822"/>
      <c r="K137" s="822">
        <v>33.334166666666668</v>
      </c>
      <c r="L137" s="831">
        <v>20</v>
      </c>
      <c r="M137" s="831">
        <v>776.67000000000007</v>
      </c>
      <c r="N137" s="822"/>
      <c r="O137" s="822">
        <v>38.833500000000001</v>
      </c>
      <c r="P137" s="831"/>
      <c r="Q137" s="831"/>
      <c r="R137" s="827"/>
      <c r="S137" s="832"/>
    </row>
    <row r="138" spans="1:19" ht="14.45" customHeight="1" x14ac:dyDescent="0.2">
      <c r="A138" s="821" t="s">
        <v>3699</v>
      </c>
      <c r="B138" s="822" t="s">
        <v>3767</v>
      </c>
      <c r="C138" s="822" t="s">
        <v>607</v>
      </c>
      <c r="D138" s="822" t="s">
        <v>1702</v>
      </c>
      <c r="E138" s="822" t="s">
        <v>3701</v>
      </c>
      <c r="F138" s="822" t="s">
        <v>3768</v>
      </c>
      <c r="G138" s="822" t="s">
        <v>3769</v>
      </c>
      <c r="H138" s="831">
        <v>2</v>
      </c>
      <c r="I138" s="831">
        <v>168</v>
      </c>
      <c r="J138" s="822"/>
      <c r="K138" s="822">
        <v>84</v>
      </c>
      <c r="L138" s="831">
        <v>6</v>
      </c>
      <c r="M138" s="831">
        <v>510</v>
      </c>
      <c r="N138" s="822"/>
      <c r="O138" s="822">
        <v>85</v>
      </c>
      <c r="P138" s="831">
        <v>2</v>
      </c>
      <c r="Q138" s="831">
        <v>178</v>
      </c>
      <c r="R138" s="827"/>
      <c r="S138" s="832">
        <v>89</v>
      </c>
    </row>
    <row r="139" spans="1:19" ht="14.45" customHeight="1" x14ac:dyDescent="0.2">
      <c r="A139" s="821" t="s">
        <v>3699</v>
      </c>
      <c r="B139" s="822" t="s">
        <v>3767</v>
      </c>
      <c r="C139" s="822" t="s">
        <v>607</v>
      </c>
      <c r="D139" s="822" t="s">
        <v>1702</v>
      </c>
      <c r="E139" s="822" t="s">
        <v>3701</v>
      </c>
      <c r="F139" s="822" t="s">
        <v>3704</v>
      </c>
      <c r="G139" s="822" t="s">
        <v>3705</v>
      </c>
      <c r="H139" s="831">
        <v>2</v>
      </c>
      <c r="I139" s="831">
        <v>214</v>
      </c>
      <c r="J139" s="822"/>
      <c r="K139" s="822">
        <v>107</v>
      </c>
      <c r="L139" s="831"/>
      <c r="M139" s="831"/>
      <c r="N139" s="822"/>
      <c r="O139" s="822"/>
      <c r="P139" s="831"/>
      <c r="Q139" s="831"/>
      <c r="R139" s="827"/>
      <c r="S139" s="832"/>
    </row>
    <row r="140" spans="1:19" ht="14.45" customHeight="1" x14ac:dyDescent="0.2">
      <c r="A140" s="821" t="s">
        <v>3699</v>
      </c>
      <c r="B140" s="822" t="s">
        <v>3767</v>
      </c>
      <c r="C140" s="822" t="s">
        <v>607</v>
      </c>
      <c r="D140" s="822" t="s">
        <v>1702</v>
      </c>
      <c r="E140" s="822" t="s">
        <v>3701</v>
      </c>
      <c r="F140" s="822" t="s">
        <v>3770</v>
      </c>
      <c r="G140" s="822" t="s">
        <v>3771</v>
      </c>
      <c r="H140" s="831">
        <v>5</v>
      </c>
      <c r="I140" s="831">
        <v>630</v>
      </c>
      <c r="J140" s="822"/>
      <c r="K140" s="822">
        <v>126</v>
      </c>
      <c r="L140" s="831">
        <v>13</v>
      </c>
      <c r="M140" s="831">
        <v>1651</v>
      </c>
      <c r="N140" s="822"/>
      <c r="O140" s="822">
        <v>127</v>
      </c>
      <c r="P140" s="831">
        <v>3</v>
      </c>
      <c r="Q140" s="831">
        <v>411</v>
      </c>
      <c r="R140" s="827"/>
      <c r="S140" s="832">
        <v>137</v>
      </c>
    </row>
    <row r="141" spans="1:19" ht="14.45" customHeight="1" x14ac:dyDescent="0.2">
      <c r="A141" s="821" t="s">
        <v>3699</v>
      </c>
      <c r="B141" s="822" t="s">
        <v>3767</v>
      </c>
      <c r="C141" s="822" t="s">
        <v>607</v>
      </c>
      <c r="D141" s="822" t="s">
        <v>1702</v>
      </c>
      <c r="E141" s="822" t="s">
        <v>3701</v>
      </c>
      <c r="F141" s="822" t="s">
        <v>3728</v>
      </c>
      <c r="G141" s="822" t="s">
        <v>3729</v>
      </c>
      <c r="H141" s="831">
        <v>5</v>
      </c>
      <c r="I141" s="831">
        <v>166.67000000000002</v>
      </c>
      <c r="J141" s="822"/>
      <c r="K141" s="822">
        <v>33.334000000000003</v>
      </c>
      <c r="L141" s="831">
        <v>13</v>
      </c>
      <c r="M141" s="831">
        <v>470</v>
      </c>
      <c r="N141" s="822"/>
      <c r="O141" s="822">
        <v>36.153846153846153</v>
      </c>
      <c r="P141" s="831">
        <v>3</v>
      </c>
      <c r="Q141" s="831">
        <v>136.68</v>
      </c>
      <c r="R141" s="827"/>
      <c r="S141" s="832">
        <v>45.56</v>
      </c>
    </row>
    <row r="142" spans="1:19" ht="14.45" customHeight="1" x14ac:dyDescent="0.2">
      <c r="A142" s="821" t="s">
        <v>3699</v>
      </c>
      <c r="B142" s="822" t="s">
        <v>3767</v>
      </c>
      <c r="C142" s="822" t="s">
        <v>607</v>
      </c>
      <c r="D142" s="822" t="s">
        <v>1703</v>
      </c>
      <c r="E142" s="822" t="s">
        <v>3701</v>
      </c>
      <c r="F142" s="822" t="s">
        <v>3768</v>
      </c>
      <c r="G142" s="822" t="s">
        <v>3769</v>
      </c>
      <c r="H142" s="831"/>
      <c r="I142" s="831"/>
      <c r="J142" s="822"/>
      <c r="K142" s="822"/>
      <c r="L142" s="831">
        <v>2</v>
      </c>
      <c r="M142" s="831">
        <v>170</v>
      </c>
      <c r="N142" s="822"/>
      <c r="O142" s="822">
        <v>85</v>
      </c>
      <c r="P142" s="831"/>
      <c r="Q142" s="831"/>
      <c r="R142" s="827"/>
      <c r="S142" s="832"/>
    </row>
    <row r="143" spans="1:19" ht="14.45" customHeight="1" x14ac:dyDescent="0.2">
      <c r="A143" s="821" t="s">
        <v>3699</v>
      </c>
      <c r="B143" s="822" t="s">
        <v>3767</v>
      </c>
      <c r="C143" s="822" t="s">
        <v>607</v>
      </c>
      <c r="D143" s="822" t="s">
        <v>1703</v>
      </c>
      <c r="E143" s="822" t="s">
        <v>3701</v>
      </c>
      <c r="F143" s="822" t="s">
        <v>3770</v>
      </c>
      <c r="G143" s="822" t="s">
        <v>3771</v>
      </c>
      <c r="H143" s="831"/>
      <c r="I143" s="831"/>
      <c r="J143" s="822"/>
      <c r="K143" s="822"/>
      <c r="L143" s="831">
        <v>2</v>
      </c>
      <c r="M143" s="831">
        <v>254</v>
      </c>
      <c r="N143" s="822"/>
      <c r="O143" s="822">
        <v>127</v>
      </c>
      <c r="P143" s="831"/>
      <c r="Q143" s="831"/>
      <c r="R143" s="827"/>
      <c r="S143" s="832"/>
    </row>
    <row r="144" spans="1:19" ht="14.45" customHeight="1" x14ac:dyDescent="0.2">
      <c r="A144" s="821" t="s">
        <v>3699</v>
      </c>
      <c r="B144" s="822" t="s">
        <v>3767</v>
      </c>
      <c r="C144" s="822" t="s">
        <v>607</v>
      </c>
      <c r="D144" s="822" t="s">
        <v>1703</v>
      </c>
      <c r="E144" s="822" t="s">
        <v>3701</v>
      </c>
      <c r="F144" s="822" t="s">
        <v>3728</v>
      </c>
      <c r="G144" s="822" t="s">
        <v>3729</v>
      </c>
      <c r="H144" s="831"/>
      <c r="I144" s="831"/>
      <c r="J144" s="822"/>
      <c r="K144" s="822"/>
      <c r="L144" s="831">
        <v>2</v>
      </c>
      <c r="M144" s="831">
        <v>66.67</v>
      </c>
      <c r="N144" s="822"/>
      <c r="O144" s="822">
        <v>33.335000000000001</v>
      </c>
      <c r="P144" s="831"/>
      <c r="Q144" s="831"/>
      <c r="R144" s="827"/>
      <c r="S144" s="832"/>
    </row>
    <row r="145" spans="1:19" ht="14.45" customHeight="1" x14ac:dyDescent="0.2">
      <c r="A145" s="821" t="s">
        <v>3699</v>
      </c>
      <c r="B145" s="822" t="s">
        <v>3767</v>
      </c>
      <c r="C145" s="822" t="s">
        <v>607</v>
      </c>
      <c r="D145" s="822" t="s">
        <v>1704</v>
      </c>
      <c r="E145" s="822" t="s">
        <v>3701</v>
      </c>
      <c r="F145" s="822" t="s">
        <v>3706</v>
      </c>
      <c r="G145" s="822" t="s">
        <v>3707</v>
      </c>
      <c r="H145" s="831"/>
      <c r="I145" s="831"/>
      <c r="J145" s="822"/>
      <c r="K145" s="822"/>
      <c r="L145" s="831">
        <v>6</v>
      </c>
      <c r="M145" s="831">
        <v>228</v>
      </c>
      <c r="N145" s="822"/>
      <c r="O145" s="822">
        <v>38</v>
      </c>
      <c r="P145" s="831"/>
      <c r="Q145" s="831"/>
      <c r="R145" s="827"/>
      <c r="S145" s="832"/>
    </row>
    <row r="146" spans="1:19" ht="14.45" customHeight="1" x14ac:dyDescent="0.2">
      <c r="A146" s="821" t="s">
        <v>3699</v>
      </c>
      <c r="B146" s="822" t="s">
        <v>3767</v>
      </c>
      <c r="C146" s="822" t="s">
        <v>607</v>
      </c>
      <c r="D146" s="822" t="s">
        <v>1704</v>
      </c>
      <c r="E146" s="822" t="s">
        <v>3701</v>
      </c>
      <c r="F146" s="822" t="s">
        <v>3772</v>
      </c>
      <c r="G146" s="822" t="s">
        <v>3773</v>
      </c>
      <c r="H146" s="831">
        <v>1</v>
      </c>
      <c r="I146" s="831">
        <v>430</v>
      </c>
      <c r="J146" s="822"/>
      <c r="K146" s="822">
        <v>430</v>
      </c>
      <c r="L146" s="831">
        <v>5</v>
      </c>
      <c r="M146" s="831">
        <v>2160</v>
      </c>
      <c r="N146" s="822"/>
      <c r="O146" s="822">
        <v>432</v>
      </c>
      <c r="P146" s="831"/>
      <c r="Q146" s="831"/>
      <c r="R146" s="827"/>
      <c r="S146" s="832"/>
    </row>
    <row r="147" spans="1:19" ht="14.45" customHeight="1" x14ac:dyDescent="0.2">
      <c r="A147" s="821" t="s">
        <v>3699</v>
      </c>
      <c r="B147" s="822" t="s">
        <v>3767</v>
      </c>
      <c r="C147" s="822" t="s">
        <v>607</v>
      </c>
      <c r="D147" s="822" t="s">
        <v>1704</v>
      </c>
      <c r="E147" s="822" t="s">
        <v>3701</v>
      </c>
      <c r="F147" s="822" t="s">
        <v>3732</v>
      </c>
      <c r="G147" s="822" t="s">
        <v>3733</v>
      </c>
      <c r="H147" s="831"/>
      <c r="I147" s="831"/>
      <c r="J147" s="822"/>
      <c r="K147" s="822"/>
      <c r="L147" s="831">
        <v>2</v>
      </c>
      <c r="M147" s="831">
        <v>176</v>
      </c>
      <c r="N147" s="822"/>
      <c r="O147" s="822">
        <v>88</v>
      </c>
      <c r="P147" s="831"/>
      <c r="Q147" s="831"/>
      <c r="R147" s="827"/>
      <c r="S147" s="832"/>
    </row>
    <row r="148" spans="1:19" ht="14.45" customHeight="1" x14ac:dyDescent="0.2">
      <c r="A148" s="821" t="s">
        <v>3699</v>
      </c>
      <c r="B148" s="822" t="s">
        <v>3767</v>
      </c>
      <c r="C148" s="822" t="s">
        <v>607</v>
      </c>
      <c r="D148" s="822" t="s">
        <v>1704</v>
      </c>
      <c r="E148" s="822" t="s">
        <v>3701</v>
      </c>
      <c r="F148" s="822" t="s">
        <v>3734</v>
      </c>
      <c r="G148" s="822" t="s">
        <v>3735</v>
      </c>
      <c r="H148" s="831"/>
      <c r="I148" s="831"/>
      <c r="J148" s="822"/>
      <c r="K148" s="822"/>
      <c r="L148" s="831">
        <v>2</v>
      </c>
      <c r="M148" s="831">
        <v>66</v>
      </c>
      <c r="N148" s="822"/>
      <c r="O148" s="822">
        <v>33</v>
      </c>
      <c r="P148" s="831"/>
      <c r="Q148" s="831"/>
      <c r="R148" s="827"/>
      <c r="S148" s="832"/>
    </row>
    <row r="149" spans="1:19" ht="14.45" customHeight="1" x14ac:dyDescent="0.2">
      <c r="A149" s="821" t="s">
        <v>3699</v>
      </c>
      <c r="B149" s="822" t="s">
        <v>3767</v>
      </c>
      <c r="C149" s="822" t="s">
        <v>607</v>
      </c>
      <c r="D149" s="822" t="s">
        <v>1706</v>
      </c>
      <c r="E149" s="822" t="s">
        <v>3701</v>
      </c>
      <c r="F149" s="822" t="s">
        <v>3770</v>
      </c>
      <c r="G149" s="822" t="s">
        <v>3771</v>
      </c>
      <c r="H149" s="831">
        <v>1</v>
      </c>
      <c r="I149" s="831">
        <v>126</v>
      </c>
      <c r="J149" s="822"/>
      <c r="K149" s="822">
        <v>126</v>
      </c>
      <c r="L149" s="831"/>
      <c r="M149" s="831"/>
      <c r="N149" s="822"/>
      <c r="O149" s="822"/>
      <c r="P149" s="831"/>
      <c r="Q149" s="831"/>
      <c r="R149" s="827"/>
      <c r="S149" s="832"/>
    </row>
    <row r="150" spans="1:19" ht="14.45" customHeight="1" x14ac:dyDescent="0.2">
      <c r="A150" s="821" t="s">
        <v>3699</v>
      </c>
      <c r="B150" s="822" t="s">
        <v>3767</v>
      </c>
      <c r="C150" s="822" t="s">
        <v>607</v>
      </c>
      <c r="D150" s="822" t="s">
        <v>1706</v>
      </c>
      <c r="E150" s="822" t="s">
        <v>3701</v>
      </c>
      <c r="F150" s="822" t="s">
        <v>3728</v>
      </c>
      <c r="G150" s="822" t="s">
        <v>3729</v>
      </c>
      <c r="H150" s="831">
        <v>1</v>
      </c>
      <c r="I150" s="831">
        <v>33.33</v>
      </c>
      <c r="J150" s="822"/>
      <c r="K150" s="822">
        <v>33.33</v>
      </c>
      <c r="L150" s="831"/>
      <c r="M150" s="831"/>
      <c r="N150" s="822"/>
      <c r="O150" s="822"/>
      <c r="P150" s="831"/>
      <c r="Q150" s="831"/>
      <c r="R150" s="827"/>
      <c r="S150" s="832"/>
    </row>
    <row r="151" spans="1:19" ht="14.45" customHeight="1" x14ac:dyDescent="0.2">
      <c r="A151" s="821" t="s">
        <v>3699</v>
      </c>
      <c r="B151" s="822" t="s">
        <v>3767</v>
      </c>
      <c r="C151" s="822" t="s">
        <v>607</v>
      </c>
      <c r="D151" s="822" t="s">
        <v>1707</v>
      </c>
      <c r="E151" s="822" t="s">
        <v>3701</v>
      </c>
      <c r="F151" s="822" t="s">
        <v>3768</v>
      </c>
      <c r="G151" s="822" t="s">
        <v>3769</v>
      </c>
      <c r="H151" s="831"/>
      <c r="I151" s="831"/>
      <c r="J151" s="822"/>
      <c r="K151" s="822"/>
      <c r="L151" s="831">
        <v>2</v>
      </c>
      <c r="M151" s="831">
        <v>170</v>
      </c>
      <c r="N151" s="822"/>
      <c r="O151" s="822">
        <v>85</v>
      </c>
      <c r="P151" s="831"/>
      <c r="Q151" s="831"/>
      <c r="R151" s="827"/>
      <c r="S151" s="832"/>
    </row>
    <row r="152" spans="1:19" ht="14.45" customHeight="1" x14ac:dyDescent="0.2">
      <c r="A152" s="821" t="s">
        <v>3699</v>
      </c>
      <c r="B152" s="822" t="s">
        <v>3767</v>
      </c>
      <c r="C152" s="822" t="s">
        <v>607</v>
      </c>
      <c r="D152" s="822" t="s">
        <v>1707</v>
      </c>
      <c r="E152" s="822" t="s">
        <v>3701</v>
      </c>
      <c r="F152" s="822" t="s">
        <v>3770</v>
      </c>
      <c r="G152" s="822" t="s">
        <v>3771</v>
      </c>
      <c r="H152" s="831"/>
      <c r="I152" s="831"/>
      <c r="J152" s="822"/>
      <c r="K152" s="822"/>
      <c r="L152" s="831">
        <v>3</v>
      </c>
      <c r="M152" s="831">
        <v>381</v>
      </c>
      <c r="N152" s="822"/>
      <c r="O152" s="822">
        <v>127</v>
      </c>
      <c r="P152" s="831"/>
      <c r="Q152" s="831"/>
      <c r="R152" s="827"/>
      <c r="S152" s="832"/>
    </row>
    <row r="153" spans="1:19" ht="14.45" customHeight="1" x14ac:dyDescent="0.2">
      <c r="A153" s="821" t="s">
        <v>3699</v>
      </c>
      <c r="B153" s="822" t="s">
        <v>3767</v>
      </c>
      <c r="C153" s="822" t="s">
        <v>607</v>
      </c>
      <c r="D153" s="822" t="s">
        <v>1707</v>
      </c>
      <c r="E153" s="822" t="s">
        <v>3701</v>
      </c>
      <c r="F153" s="822" t="s">
        <v>3728</v>
      </c>
      <c r="G153" s="822" t="s">
        <v>3729</v>
      </c>
      <c r="H153" s="831"/>
      <c r="I153" s="831"/>
      <c r="J153" s="822"/>
      <c r="K153" s="822"/>
      <c r="L153" s="831">
        <v>11</v>
      </c>
      <c r="M153" s="831">
        <v>391.12</v>
      </c>
      <c r="N153" s="822"/>
      <c r="O153" s="822">
        <v>35.556363636363635</v>
      </c>
      <c r="P153" s="831"/>
      <c r="Q153" s="831"/>
      <c r="R153" s="827"/>
      <c r="S153" s="832"/>
    </row>
    <row r="154" spans="1:19" ht="14.45" customHeight="1" x14ac:dyDescent="0.2">
      <c r="A154" s="821" t="s">
        <v>3699</v>
      </c>
      <c r="B154" s="822" t="s">
        <v>3767</v>
      </c>
      <c r="C154" s="822" t="s">
        <v>607</v>
      </c>
      <c r="D154" s="822" t="s">
        <v>1707</v>
      </c>
      <c r="E154" s="822" t="s">
        <v>3701</v>
      </c>
      <c r="F154" s="822" t="s">
        <v>3742</v>
      </c>
      <c r="G154" s="822" t="s">
        <v>3743</v>
      </c>
      <c r="H154" s="831"/>
      <c r="I154" s="831"/>
      <c r="J154" s="822"/>
      <c r="K154" s="822"/>
      <c r="L154" s="831">
        <v>1</v>
      </c>
      <c r="M154" s="831">
        <v>228</v>
      </c>
      <c r="N154" s="822"/>
      <c r="O154" s="822">
        <v>228</v>
      </c>
      <c r="P154" s="831"/>
      <c r="Q154" s="831"/>
      <c r="R154" s="827"/>
      <c r="S154" s="832"/>
    </row>
    <row r="155" spans="1:19" ht="14.45" customHeight="1" x14ac:dyDescent="0.2">
      <c r="A155" s="821" t="s">
        <v>3699</v>
      </c>
      <c r="B155" s="822" t="s">
        <v>3767</v>
      </c>
      <c r="C155" s="822" t="s">
        <v>607</v>
      </c>
      <c r="D155" s="822" t="s">
        <v>1707</v>
      </c>
      <c r="E155" s="822" t="s">
        <v>3701</v>
      </c>
      <c r="F155" s="822" t="s">
        <v>3776</v>
      </c>
      <c r="G155" s="822" t="s">
        <v>3777</v>
      </c>
      <c r="H155" s="831"/>
      <c r="I155" s="831"/>
      <c r="J155" s="822"/>
      <c r="K155" s="822"/>
      <c r="L155" s="831">
        <v>8</v>
      </c>
      <c r="M155" s="831">
        <v>3032</v>
      </c>
      <c r="N155" s="822"/>
      <c r="O155" s="822">
        <v>379</v>
      </c>
      <c r="P155" s="831"/>
      <c r="Q155" s="831"/>
      <c r="R155" s="827"/>
      <c r="S155" s="832"/>
    </row>
    <row r="156" spans="1:19" ht="14.45" customHeight="1" x14ac:dyDescent="0.2">
      <c r="A156" s="821" t="s">
        <v>3699</v>
      </c>
      <c r="B156" s="822" t="s">
        <v>3767</v>
      </c>
      <c r="C156" s="822" t="s">
        <v>607</v>
      </c>
      <c r="D156" s="822" t="s">
        <v>1708</v>
      </c>
      <c r="E156" s="822" t="s">
        <v>3701</v>
      </c>
      <c r="F156" s="822" t="s">
        <v>3768</v>
      </c>
      <c r="G156" s="822" t="s">
        <v>3769</v>
      </c>
      <c r="H156" s="831"/>
      <c r="I156" s="831"/>
      <c r="J156" s="822"/>
      <c r="K156" s="822"/>
      <c r="L156" s="831">
        <v>6</v>
      </c>
      <c r="M156" s="831">
        <v>510</v>
      </c>
      <c r="N156" s="822"/>
      <c r="O156" s="822">
        <v>85</v>
      </c>
      <c r="P156" s="831"/>
      <c r="Q156" s="831"/>
      <c r="R156" s="827"/>
      <c r="S156" s="832"/>
    </row>
    <row r="157" spans="1:19" ht="14.45" customHeight="1" x14ac:dyDescent="0.2">
      <c r="A157" s="821" t="s">
        <v>3699</v>
      </c>
      <c r="B157" s="822" t="s">
        <v>3767</v>
      </c>
      <c r="C157" s="822" t="s">
        <v>607</v>
      </c>
      <c r="D157" s="822" t="s">
        <v>1708</v>
      </c>
      <c r="E157" s="822" t="s">
        <v>3701</v>
      </c>
      <c r="F157" s="822" t="s">
        <v>3704</v>
      </c>
      <c r="G157" s="822" t="s">
        <v>3705</v>
      </c>
      <c r="H157" s="831"/>
      <c r="I157" s="831"/>
      <c r="J157" s="822"/>
      <c r="K157" s="822"/>
      <c r="L157" s="831">
        <v>1</v>
      </c>
      <c r="M157" s="831">
        <v>108</v>
      </c>
      <c r="N157" s="822"/>
      <c r="O157" s="822">
        <v>108</v>
      </c>
      <c r="P157" s="831"/>
      <c r="Q157" s="831"/>
      <c r="R157" s="827"/>
      <c r="S157" s="832"/>
    </row>
    <row r="158" spans="1:19" ht="14.45" customHeight="1" x14ac:dyDescent="0.2">
      <c r="A158" s="821" t="s">
        <v>3699</v>
      </c>
      <c r="B158" s="822" t="s">
        <v>3767</v>
      </c>
      <c r="C158" s="822" t="s">
        <v>607</v>
      </c>
      <c r="D158" s="822" t="s">
        <v>1708</v>
      </c>
      <c r="E158" s="822" t="s">
        <v>3701</v>
      </c>
      <c r="F158" s="822" t="s">
        <v>3770</v>
      </c>
      <c r="G158" s="822" t="s">
        <v>3771</v>
      </c>
      <c r="H158" s="831">
        <v>6</v>
      </c>
      <c r="I158" s="831">
        <v>756</v>
      </c>
      <c r="J158" s="822"/>
      <c r="K158" s="822">
        <v>126</v>
      </c>
      <c r="L158" s="831">
        <v>22</v>
      </c>
      <c r="M158" s="831">
        <v>2794</v>
      </c>
      <c r="N158" s="822"/>
      <c r="O158" s="822">
        <v>127</v>
      </c>
      <c r="P158" s="831">
        <v>5</v>
      </c>
      <c r="Q158" s="831">
        <v>685</v>
      </c>
      <c r="R158" s="827"/>
      <c r="S158" s="832">
        <v>137</v>
      </c>
    </row>
    <row r="159" spans="1:19" ht="14.45" customHeight="1" x14ac:dyDescent="0.2">
      <c r="A159" s="821" t="s">
        <v>3699</v>
      </c>
      <c r="B159" s="822" t="s">
        <v>3767</v>
      </c>
      <c r="C159" s="822" t="s">
        <v>607</v>
      </c>
      <c r="D159" s="822" t="s">
        <v>1708</v>
      </c>
      <c r="E159" s="822" t="s">
        <v>3701</v>
      </c>
      <c r="F159" s="822" t="s">
        <v>3728</v>
      </c>
      <c r="G159" s="822" t="s">
        <v>3729</v>
      </c>
      <c r="H159" s="831">
        <v>6</v>
      </c>
      <c r="I159" s="831">
        <v>200</v>
      </c>
      <c r="J159" s="822"/>
      <c r="K159" s="822">
        <v>33.333333333333336</v>
      </c>
      <c r="L159" s="831">
        <v>22</v>
      </c>
      <c r="M159" s="831">
        <v>806.67</v>
      </c>
      <c r="N159" s="822"/>
      <c r="O159" s="822">
        <v>36.666818181818179</v>
      </c>
      <c r="P159" s="831">
        <v>5</v>
      </c>
      <c r="Q159" s="831">
        <v>227.8</v>
      </c>
      <c r="R159" s="827"/>
      <c r="S159" s="832">
        <v>45.56</v>
      </c>
    </row>
    <row r="160" spans="1:19" ht="14.45" customHeight="1" x14ac:dyDescent="0.2">
      <c r="A160" s="821" t="s">
        <v>3699</v>
      </c>
      <c r="B160" s="822" t="s">
        <v>3767</v>
      </c>
      <c r="C160" s="822" t="s">
        <v>607</v>
      </c>
      <c r="D160" s="822" t="s">
        <v>1709</v>
      </c>
      <c r="E160" s="822" t="s">
        <v>3701</v>
      </c>
      <c r="F160" s="822" t="s">
        <v>3772</v>
      </c>
      <c r="G160" s="822" t="s">
        <v>3773</v>
      </c>
      <c r="H160" s="831"/>
      <c r="I160" s="831"/>
      <c r="J160" s="822"/>
      <c r="K160" s="822"/>
      <c r="L160" s="831">
        <v>2</v>
      </c>
      <c r="M160" s="831">
        <v>864</v>
      </c>
      <c r="N160" s="822"/>
      <c r="O160" s="822">
        <v>432</v>
      </c>
      <c r="P160" s="831">
        <v>1</v>
      </c>
      <c r="Q160" s="831">
        <v>448</v>
      </c>
      <c r="R160" s="827"/>
      <c r="S160" s="832">
        <v>448</v>
      </c>
    </row>
    <row r="161" spans="1:19" ht="14.45" customHeight="1" x14ac:dyDescent="0.2">
      <c r="A161" s="821" t="s">
        <v>3699</v>
      </c>
      <c r="B161" s="822" t="s">
        <v>3767</v>
      </c>
      <c r="C161" s="822" t="s">
        <v>607</v>
      </c>
      <c r="D161" s="822" t="s">
        <v>1695</v>
      </c>
      <c r="E161" s="822" t="s">
        <v>3701</v>
      </c>
      <c r="F161" s="822" t="s">
        <v>3768</v>
      </c>
      <c r="G161" s="822" t="s">
        <v>3769</v>
      </c>
      <c r="H161" s="831">
        <v>3</v>
      </c>
      <c r="I161" s="831">
        <v>252</v>
      </c>
      <c r="J161" s="822"/>
      <c r="K161" s="822">
        <v>84</v>
      </c>
      <c r="L161" s="831">
        <v>14</v>
      </c>
      <c r="M161" s="831">
        <v>1190</v>
      </c>
      <c r="N161" s="822"/>
      <c r="O161" s="822">
        <v>85</v>
      </c>
      <c r="P161" s="831">
        <v>2</v>
      </c>
      <c r="Q161" s="831">
        <v>178</v>
      </c>
      <c r="R161" s="827"/>
      <c r="S161" s="832">
        <v>89</v>
      </c>
    </row>
    <row r="162" spans="1:19" ht="14.45" customHeight="1" x14ac:dyDescent="0.2">
      <c r="A162" s="821" t="s">
        <v>3699</v>
      </c>
      <c r="B162" s="822" t="s">
        <v>3767</v>
      </c>
      <c r="C162" s="822" t="s">
        <v>607</v>
      </c>
      <c r="D162" s="822" t="s">
        <v>1695</v>
      </c>
      <c r="E162" s="822" t="s">
        <v>3701</v>
      </c>
      <c r="F162" s="822" t="s">
        <v>3704</v>
      </c>
      <c r="G162" s="822" t="s">
        <v>3705</v>
      </c>
      <c r="H162" s="831"/>
      <c r="I162" s="831"/>
      <c r="J162" s="822"/>
      <c r="K162" s="822"/>
      <c r="L162" s="831">
        <v>2</v>
      </c>
      <c r="M162" s="831">
        <v>216</v>
      </c>
      <c r="N162" s="822"/>
      <c r="O162" s="822">
        <v>108</v>
      </c>
      <c r="P162" s="831"/>
      <c r="Q162" s="831"/>
      <c r="R162" s="827"/>
      <c r="S162" s="832"/>
    </row>
    <row r="163" spans="1:19" ht="14.45" customHeight="1" x14ac:dyDescent="0.2">
      <c r="A163" s="821" t="s">
        <v>3699</v>
      </c>
      <c r="B163" s="822" t="s">
        <v>3767</v>
      </c>
      <c r="C163" s="822" t="s">
        <v>607</v>
      </c>
      <c r="D163" s="822" t="s">
        <v>1695</v>
      </c>
      <c r="E163" s="822" t="s">
        <v>3701</v>
      </c>
      <c r="F163" s="822" t="s">
        <v>3706</v>
      </c>
      <c r="G163" s="822" t="s">
        <v>3707</v>
      </c>
      <c r="H163" s="831">
        <v>1</v>
      </c>
      <c r="I163" s="831">
        <v>38</v>
      </c>
      <c r="J163" s="822"/>
      <c r="K163" s="822">
        <v>38</v>
      </c>
      <c r="L163" s="831"/>
      <c r="M163" s="831"/>
      <c r="N163" s="822"/>
      <c r="O163" s="822"/>
      <c r="P163" s="831"/>
      <c r="Q163" s="831"/>
      <c r="R163" s="827"/>
      <c r="S163" s="832"/>
    </row>
    <row r="164" spans="1:19" ht="14.45" customHeight="1" x14ac:dyDescent="0.2">
      <c r="A164" s="821" t="s">
        <v>3699</v>
      </c>
      <c r="B164" s="822" t="s">
        <v>3767</v>
      </c>
      <c r="C164" s="822" t="s">
        <v>607</v>
      </c>
      <c r="D164" s="822" t="s">
        <v>1695</v>
      </c>
      <c r="E164" s="822" t="s">
        <v>3701</v>
      </c>
      <c r="F164" s="822" t="s">
        <v>3770</v>
      </c>
      <c r="G164" s="822" t="s">
        <v>3771</v>
      </c>
      <c r="H164" s="831">
        <v>6</v>
      </c>
      <c r="I164" s="831">
        <v>756</v>
      </c>
      <c r="J164" s="822"/>
      <c r="K164" s="822">
        <v>126</v>
      </c>
      <c r="L164" s="831">
        <v>17</v>
      </c>
      <c r="M164" s="831">
        <v>2159</v>
      </c>
      <c r="N164" s="822"/>
      <c r="O164" s="822">
        <v>127</v>
      </c>
      <c r="P164" s="831">
        <v>3</v>
      </c>
      <c r="Q164" s="831">
        <v>411</v>
      </c>
      <c r="R164" s="827"/>
      <c r="S164" s="832">
        <v>137</v>
      </c>
    </row>
    <row r="165" spans="1:19" ht="14.45" customHeight="1" x14ac:dyDescent="0.2">
      <c r="A165" s="821" t="s">
        <v>3699</v>
      </c>
      <c r="B165" s="822" t="s">
        <v>3767</v>
      </c>
      <c r="C165" s="822" t="s">
        <v>607</v>
      </c>
      <c r="D165" s="822" t="s">
        <v>1695</v>
      </c>
      <c r="E165" s="822" t="s">
        <v>3701</v>
      </c>
      <c r="F165" s="822" t="s">
        <v>3728</v>
      </c>
      <c r="G165" s="822" t="s">
        <v>3729</v>
      </c>
      <c r="H165" s="831">
        <v>7</v>
      </c>
      <c r="I165" s="831">
        <v>233.33000000000004</v>
      </c>
      <c r="J165" s="822"/>
      <c r="K165" s="822">
        <v>33.332857142857151</v>
      </c>
      <c r="L165" s="831">
        <v>18</v>
      </c>
      <c r="M165" s="831">
        <v>697.78</v>
      </c>
      <c r="N165" s="822"/>
      <c r="O165" s="822">
        <v>38.765555555555551</v>
      </c>
      <c r="P165" s="831">
        <v>3</v>
      </c>
      <c r="Q165" s="831">
        <v>136.67000000000002</v>
      </c>
      <c r="R165" s="827"/>
      <c r="S165" s="832">
        <v>45.556666666666672</v>
      </c>
    </row>
    <row r="166" spans="1:19" ht="14.45" customHeight="1" x14ac:dyDescent="0.2">
      <c r="A166" s="821" t="s">
        <v>3699</v>
      </c>
      <c r="B166" s="822" t="s">
        <v>3767</v>
      </c>
      <c r="C166" s="822" t="s">
        <v>607</v>
      </c>
      <c r="D166" s="822" t="s">
        <v>1695</v>
      </c>
      <c r="E166" s="822" t="s">
        <v>3701</v>
      </c>
      <c r="F166" s="822" t="s">
        <v>3738</v>
      </c>
      <c r="G166" s="822" t="s">
        <v>3739</v>
      </c>
      <c r="H166" s="831">
        <v>1</v>
      </c>
      <c r="I166" s="831">
        <v>135</v>
      </c>
      <c r="J166" s="822"/>
      <c r="K166" s="822">
        <v>135</v>
      </c>
      <c r="L166" s="831"/>
      <c r="M166" s="831"/>
      <c r="N166" s="822"/>
      <c r="O166" s="822"/>
      <c r="P166" s="831"/>
      <c r="Q166" s="831"/>
      <c r="R166" s="827"/>
      <c r="S166" s="832"/>
    </row>
    <row r="167" spans="1:19" ht="14.45" customHeight="1" x14ac:dyDescent="0.2">
      <c r="A167" s="821" t="s">
        <v>3699</v>
      </c>
      <c r="B167" s="822" t="s">
        <v>3767</v>
      </c>
      <c r="C167" s="822" t="s">
        <v>607</v>
      </c>
      <c r="D167" s="822" t="s">
        <v>1695</v>
      </c>
      <c r="E167" s="822" t="s">
        <v>3701</v>
      </c>
      <c r="F167" s="822" t="s">
        <v>3774</v>
      </c>
      <c r="G167" s="822" t="s">
        <v>3775</v>
      </c>
      <c r="H167" s="831">
        <v>1</v>
      </c>
      <c r="I167" s="831">
        <v>448</v>
      </c>
      <c r="J167" s="822"/>
      <c r="K167" s="822">
        <v>448</v>
      </c>
      <c r="L167" s="831"/>
      <c r="M167" s="831"/>
      <c r="N167" s="822"/>
      <c r="O167" s="822"/>
      <c r="P167" s="831"/>
      <c r="Q167" s="831"/>
      <c r="R167" s="827"/>
      <c r="S167" s="832"/>
    </row>
    <row r="168" spans="1:19" ht="14.45" customHeight="1" x14ac:dyDescent="0.2">
      <c r="A168" s="821" t="s">
        <v>3699</v>
      </c>
      <c r="B168" s="822" t="s">
        <v>3767</v>
      </c>
      <c r="C168" s="822" t="s">
        <v>607</v>
      </c>
      <c r="D168" s="822" t="s">
        <v>1695</v>
      </c>
      <c r="E168" s="822" t="s">
        <v>3701</v>
      </c>
      <c r="F168" s="822" t="s">
        <v>3778</v>
      </c>
      <c r="G168" s="822" t="s">
        <v>3779</v>
      </c>
      <c r="H168" s="831">
        <v>1</v>
      </c>
      <c r="I168" s="831">
        <v>254</v>
      </c>
      <c r="J168" s="822"/>
      <c r="K168" s="822">
        <v>254</v>
      </c>
      <c r="L168" s="831">
        <v>1</v>
      </c>
      <c r="M168" s="831">
        <v>255</v>
      </c>
      <c r="N168" s="822"/>
      <c r="O168" s="822">
        <v>255</v>
      </c>
      <c r="P168" s="831"/>
      <c r="Q168" s="831"/>
      <c r="R168" s="827"/>
      <c r="S168" s="832"/>
    </row>
    <row r="169" spans="1:19" ht="14.45" customHeight="1" x14ac:dyDescent="0.2">
      <c r="A169" s="821" t="s">
        <v>3699</v>
      </c>
      <c r="B169" s="822" t="s">
        <v>3767</v>
      </c>
      <c r="C169" s="822" t="s">
        <v>607</v>
      </c>
      <c r="D169" s="822" t="s">
        <v>1696</v>
      </c>
      <c r="E169" s="822" t="s">
        <v>3701</v>
      </c>
      <c r="F169" s="822" t="s">
        <v>3712</v>
      </c>
      <c r="G169" s="822" t="s">
        <v>3713</v>
      </c>
      <c r="H169" s="831">
        <v>10</v>
      </c>
      <c r="I169" s="831">
        <v>1420</v>
      </c>
      <c r="J169" s="822"/>
      <c r="K169" s="822">
        <v>142</v>
      </c>
      <c r="L169" s="831"/>
      <c r="M169" s="831"/>
      <c r="N169" s="822"/>
      <c r="O169" s="822"/>
      <c r="P169" s="831"/>
      <c r="Q169" s="831"/>
      <c r="R169" s="827"/>
      <c r="S169" s="832"/>
    </row>
    <row r="170" spans="1:19" ht="14.45" customHeight="1" x14ac:dyDescent="0.2">
      <c r="A170" s="821" t="s">
        <v>3699</v>
      </c>
      <c r="B170" s="822" t="s">
        <v>3767</v>
      </c>
      <c r="C170" s="822" t="s">
        <v>607</v>
      </c>
      <c r="D170" s="822" t="s">
        <v>1696</v>
      </c>
      <c r="E170" s="822" t="s">
        <v>3701</v>
      </c>
      <c r="F170" s="822" t="s">
        <v>3770</v>
      </c>
      <c r="G170" s="822" t="s">
        <v>3771</v>
      </c>
      <c r="H170" s="831">
        <v>1</v>
      </c>
      <c r="I170" s="831">
        <v>126</v>
      </c>
      <c r="J170" s="822"/>
      <c r="K170" s="822">
        <v>126</v>
      </c>
      <c r="L170" s="831"/>
      <c r="M170" s="831"/>
      <c r="N170" s="822"/>
      <c r="O170" s="822"/>
      <c r="P170" s="831"/>
      <c r="Q170" s="831"/>
      <c r="R170" s="827"/>
      <c r="S170" s="832"/>
    </row>
    <row r="171" spans="1:19" ht="14.45" customHeight="1" x14ac:dyDescent="0.2">
      <c r="A171" s="821" t="s">
        <v>3699</v>
      </c>
      <c r="B171" s="822" t="s">
        <v>3767</v>
      </c>
      <c r="C171" s="822" t="s">
        <v>607</v>
      </c>
      <c r="D171" s="822" t="s">
        <v>1696</v>
      </c>
      <c r="E171" s="822" t="s">
        <v>3701</v>
      </c>
      <c r="F171" s="822" t="s">
        <v>3728</v>
      </c>
      <c r="G171" s="822" t="s">
        <v>3729</v>
      </c>
      <c r="H171" s="831">
        <v>1</v>
      </c>
      <c r="I171" s="831">
        <v>33.33</v>
      </c>
      <c r="J171" s="822"/>
      <c r="K171" s="822">
        <v>33.33</v>
      </c>
      <c r="L171" s="831"/>
      <c r="M171" s="831"/>
      <c r="N171" s="822"/>
      <c r="O171" s="822"/>
      <c r="P171" s="831"/>
      <c r="Q171" s="831"/>
      <c r="R171" s="827"/>
      <c r="S171" s="832"/>
    </row>
    <row r="172" spans="1:19" ht="14.45" customHeight="1" x14ac:dyDescent="0.2">
      <c r="A172" s="821" t="s">
        <v>3699</v>
      </c>
      <c r="B172" s="822" t="s">
        <v>3767</v>
      </c>
      <c r="C172" s="822" t="s">
        <v>607</v>
      </c>
      <c r="D172" s="822" t="s">
        <v>1700</v>
      </c>
      <c r="E172" s="822" t="s">
        <v>3701</v>
      </c>
      <c r="F172" s="822" t="s">
        <v>3768</v>
      </c>
      <c r="G172" s="822" t="s">
        <v>3769</v>
      </c>
      <c r="H172" s="831">
        <v>1</v>
      </c>
      <c r="I172" s="831">
        <v>84</v>
      </c>
      <c r="J172" s="822"/>
      <c r="K172" s="822">
        <v>84</v>
      </c>
      <c r="L172" s="831">
        <v>5</v>
      </c>
      <c r="M172" s="831">
        <v>425</v>
      </c>
      <c r="N172" s="822"/>
      <c r="O172" s="822">
        <v>85</v>
      </c>
      <c r="P172" s="831">
        <v>5</v>
      </c>
      <c r="Q172" s="831">
        <v>445</v>
      </c>
      <c r="R172" s="827"/>
      <c r="S172" s="832">
        <v>89</v>
      </c>
    </row>
    <row r="173" spans="1:19" ht="14.45" customHeight="1" x14ac:dyDescent="0.2">
      <c r="A173" s="821" t="s">
        <v>3699</v>
      </c>
      <c r="B173" s="822" t="s">
        <v>3767</v>
      </c>
      <c r="C173" s="822" t="s">
        <v>607</v>
      </c>
      <c r="D173" s="822" t="s">
        <v>1700</v>
      </c>
      <c r="E173" s="822" t="s">
        <v>3701</v>
      </c>
      <c r="F173" s="822" t="s">
        <v>3770</v>
      </c>
      <c r="G173" s="822" t="s">
        <v>3771</v>
      </c>
      <c r="H173" s="831">
        <v>1</v>
      </c>
      <c r="I173" s="831">
        <v>126</v>
      </c>
      <c r="J173" s="822"/>
      <c r="K173" s="822">
        <v>126</v>
      </c>
      <c r="L173" s="831">
        <v>7</v>
      </c>
      <c r="M173" s="831">
        <v>889</v>
      </c>
      <c r="N173" s="822"/>
      <c r="O173" s="822">
        <v>127</v>
      </c>
      <c r="P173" s="831">
        <v>3</v>
      </c>
      <c r="Q173" s="831">
        <v>411</v>
      </c>
      <c r="R173" s="827"/>
      <c r="S173" s="832">
        <v>137</v>
      </c>
    </row>
    <row r="174" spans="1:19" ht="14.45" customHeight="1" x14ac:dyDescent="0.2">
      <c r="A174" s="821" t="s">
        <v>3699</v>
      </c>
      <c r="B174" s="822" t="s">
        <v>3767</v>
      </c>
      <c r="C174" s="822" t="s">
        <v>607</v>
      </c>
      <c r="D174" s="822" t="s">
        <v>1700</v>
      </c>
      <c r="E174" s="822" t="s">
        <v>3701</v>
      </c>
      <c r="F174" s="822" t="s">
        <v>3728</v>
      </c>
      <c r="G174" s="822" t="s">
        <v>3729</v>
      </c>
      <c r="H174" s="831">
        <v>1</v>
      </c>
      <c r="I174" s="831">
        <v>33.33</v>
      </c>
      <c r="J174" s="822"/>
      <c r="K174" s="822">
        <v>33.33</v>
      </c>
      <c r="L174" s="831">
        <v>6</v>
      </c>
      <c r="M174" s="831">
        <v>273.34000000000003</v>
      </c>
      <c r="N174" s="822"/>
      <c r="O174" s="822">
        <v>45.556666666666672</v>
      </c>
      <c r="P174" s="831">
        <v>6</v>
      </c>
      <c r="Q174" s="831">
        <v>273.34000000000003</v>
      </c>
      <c r="R174" s="827"/>
      <c r="S174" s="832">
        <v>45.556666666666672</v>
      </c>
    </row>
    <row r="175" spans="1:19" ht="14.45" customHeight="1" x14ac:dyDescent="0.2">
      <c r="A175" s="821" t="s">
        <v>3699</v>
      </c>
      <c r="B175" s="822" t="s">
        <v>3767</v>
      </c>
      <c r="C175" s="822" t="s">
        <v>607</v>
      </c>
      <c r="D175" s="822" t="s">
        <v>1700</v>
      </c>
      <c r="E175" s="822" t="s">
        <v>3701</v>
      </c>
      <c r="F175" s="822" t="s">
        <v>3776</v>
      </c>
      <c r="G175" s="822" t="s">
        <v>3777</v>
      </c>
      <c r="H175" s="831"/>
      <c r="I175" s="831"/>
      <c r="J175" s="822"/>
      <c r="K175" s="822"/>
      <c r="L175" s="831"/>
      <c r="M175" s="831"/>
      <c r="N175" s="822"/>
      <c r="O175" s="822"/>
      <c r="P175" s="831">
        <v>1</v>
      </c>
      <c r="Q175" s="831">
        <v>408</v>
      </c>
      <c r="R175" s="827"/>
      <c r="S175" s="832">
        <v>408</v>
      </c>
    </row>
    <row r="176" spans="1:19" ht="14.45" customHeight="1" x14ac:dyDescent="0.2">
      <c r="A176" s="821" t="s">
        <v>3699</v>
      </c>
      <c r="B176" s="822" t="s">
        <v>3767</v>
      </c>
      <c r="C176" s="822" t="s">
        <v>607</v>
      </c>
      <c r="D176" s="822" t="s">
        <v>1700</v>
      </c>
      <c r="E176" s="822" t="s">
        <v>3701</v>
      </c>
      <c r="F176" s="822" t="s">
        <v>3778</v>
      </c>
      <c r="G176" s="822" t="s">
        <v>3779</v>
      </c>
      <c r="H176" s="831"/>
      <c r="I176" s="831"/>
      <c r="J176" s="822"/>
      <c r="K176" s="822"/>
      <c r="L176" s="831"/>
      <c r="M176" s="831"/>
      <c r="N176" s="822"/>
      <c r="O176" s="822"/>
      <c r="P176" s="831">
        <v>2</v>
      </c>
      <c r="Q176" s="831">
        <v>550</v>
      </c>
      <c r="R176" s="827"/>
      <c r="S176" s="832">
        <v>275</v>
      </c>
    </row>
    <row r="177" spans="1:19" ht="14.45" customHeight="1" x14ac:dyDescent="0.2">
      <c r="A177" s="821" t="s">
        <v>3699</v>
      </c>
      <c r="B177" s="822" t="s">
        <v>3780</v>
      </c>
      <c r="C177" s="822" t="s">
        <v>619</v>
      </c>
      <c r="D177" s="822" t="s">
        <v>3691</v>
      </c>
      <c r="E177" s="822" t="s">
        <v>3750</v>
      </c>
      <c r="F177" s="822" t="s">
        <v>3755</v>
      </c>
      <c r="G177" s="822" t="s">
        <v>3756</v>
      </c>
      <c r="H177" s="831">
        <v>2</v>
      </c>
      <c r="I177" s="831">
        <v>13354.96</v>
      </c>
      <c r="J177" s="822"/>
      <c r="K177" s="822">
        <v>6677.48</v>
      </c>
      <c r="L177" s="831"/>
      <c r="M177" s="831"/>
      <c r="N177" s="822"/>
      <c r="O177" s="822"/>
      <c r="P177" s="831"/>
      <c r="Q177" s="831"/>
      <c r="R177" s="827"/>
      <c r="S177" s="832"/>
    </row>
    <row r="178" spans="1:19" ht="14.45" customHeight="1" x14ac:dyDescent="0.2">
      <c r="A178" s="821" t="s">
        <v>3699</v>
      </c>
      <c r="B178" s="822" t="s">
        <v>3780</v>
      </c>
      <c r="C178" s="822" t="s">
        <v>619</v>
      </c>
      <c r="D178" s="822" t="s">
        <v>3691</v>
      </c>
      <c r="E178" s="822" t="s">
        <v>3750</v>
      </c>
      <c r="F178" s="822" t="s">
        <v>3757</v>
      </c>
      <c r="G178" s="822" t="s">
        <v>3756</v>
      </c>
      <c r="H178" s="831">
        <v>14</v>
      </c>
      <c r="I178" s="831">
        <v>77952</v>
      </c>
      <c r="J178" s="822"/>
      <c r="K178" s="822">
        <v>5568</v>
      </c>
      <c r="L178" s="831"/>
      <c r="M178" s="831"/>
      <c r="N178" s="822"/>
      <c r="O178" s="822"/>
      <c r="P178" s="831"/>
      <c r="Q178" s="831"/>
      <c r="R178" s="827"/>
      <c r="S178" s="832"/>
    </row>
    <row r="179" spans="1:19" ht="14.45" customHeight="1" x14ac:dyDescent="0.2">
      <c r="A179" s="821" t="s">
        <v>3699</v>
      </c>
      <c r="B179" s="822" t="s">
        <v>3780</v>
      </c>
      <c r="C179" s="822" t="s">
        <v>619</v>
      </c>
      <c r="D179" s="822" t="s">
        <v>3691</v>
      </c>
      <c r="E179" s="822" t="s">
        <v>3750</v>
      </c>
      <c r="F179" s="822" t="s">
        <v>3758</v>
      </c>
      <c r="G179" s="822" t="s">
        <v>3759</v>
      </c>
      <c r="H179" s="831">
        <v>22</v>
      </c>
      <c r="I179" s="831">
        <v>54833.9</v>
      </c>
      <c r="J179" s="822"/>
      <c r="K179" s="822">
        <v>2492.4500000000003</v>
      </c>
      <c r="L179" s="831"/>
      <c r="M179" s="831"/>
      <c r="N179" s="822"/>
      <c r="O179" s="822"/>
      <c r="P179" s="831"/>
      <c r="Q179" s="831"/>
      <c r="R179" s="827"/>
      <c r="S179" s="832"/>
    </row>
    <row r="180" spans="1:19" ht="14.45" customHeight="1" x14ac:dyDescent="0.2">
      <c r="A180" s="821" t="s">
        <v>3699</v>
      </c>
      <c r="B180" s="822" t="s">
        <v>3780</v>
      </c>
      <c r="C180" s="822" t="s">
        <v>619</v>
      </c>
      <c r="D180" s="822" t="s">
        <v>3691</v>
      </c>
      <c r="E180" s="822" t="s">
        <v>3750</v>
      </c>
      <c r="F180" s="822" t="s">
        <v>3762</v>
      </c>
      <c r="G180" s="822" t="s">
        <v>3761</v>
      </c>
      <c r="H180" s="831">
        <v>2</v>
      </c>
      <c r="I180" s="831">
        <v>6124</v>
      </c>
      <c r="J180" s="822"/>
      <c r="K180" s="822">
        <v>3062</v>
      </c>
      <c r="L180" s="831"/>
      <c r="M180" s="831"/>
      <c r="N180" s="822"/>
      <c r="O180" s="822"/>
      <c r="P180" s="831"/>
      <c r="Q180" s="831"/>
      <c r="R180" s="827"/>
      <c r="S180" s="832"/>
    </row>
    <row r="181" spans="1:19" ht="14.45" customHeight="1" x14ac:dyDescent="0.2">
      <c r="A181" s="821" t="s">
        <v>3699</v>
      </c>
      <c r="B181" s="822" t="s">
        <v>3780</v>
      </c>
      <c r="C181" s="822" t="s">
        <v>619</v>
      </c>
      <c r="D181" s="822" t="s">
        <v>3691</v>
      </c>
      <c r="E181" s="822" t="s">
        <v>3701</v>
      </c>
      <c r="F181" s="822" t="s">
        <v>3781</v>
      </c>
      <c r="G181" s="822" t="s">
        <v>3782</v>
      </c>
      <c r="H181" s="831">
        <v>39</v>
      </c>
      <c r="I181" s="831">
        <v>22815</v>
      </c>
      <c r="J181" s="822"/>
      <c r="K181" s="822">
        <v>585</v>
      </c>
      <c r="L181" s="831"/>
      <c r="M181" s="831"/>
      <c r="N181" s="822"/>
      <c r="O181" s="822"/>
      <c r="P181" s="831"/>
      <c r="Q181" s="831"/>
      <c r="R181" s="827"/>
      <c r="S181" s="832"/>
    </row>
    <row r="182" spans="1:19" ht="14.45" customHeight="1" x14ac:dyDescent="0.2">
      <c r="A182" s="821" t="s">
        <v>3699</v>
      </c>
      <c r="B182" s="822" t="s">
        <v>3780</v>
      </c>
      <c r="C182" s="822" t="s">
        <v>619</v>
      </c>
      <c r="D182" s="822" t="s">
        <v>3696</v>
      </c>
      <c r="E182" s="822" t="s">
        <v>3701</v>
      </c>
      <c r="F182" s="822" t="s">
        <v>3781</v>
      </c>
      <c r="G182" s="822" t="s">
        <v>3782</v>
      </c>
      <c r="H182" s="831">
        <v>10</v>
      </c>
      <c r="I182" s="831">
        <v>5850</v>
      </c>
      <c r="J182" s="822"/>
      <c r="K182" s="822">
        <v>585</v>
      </c>
      <c r="L182" s="831"/>
      <c r="M182" s="831"/>
      <c r="N182" s="822"/>
      <c r="O182" s="822"/>
      <c r="P182" s="831"/>
      <c r="Q182" s="831"/>
      <c r="R182" s="827"/>
      <c r="S182" s="832"/>
    </row>
    <row r="183" spans="1:19" ht="14.45" customHeight="1" x14ac:dyDescent="0.2">
      <c r="A183" s="821" t="s">
        <v>3699</v>
      </c>
      <c r="B183" s="822" t="s">
        <v>3780</v>
      </c>
      <c r="C183" s="822" t="s">
        <v>619</v>
      </c>
      <c r="D183" s="822" t="s">
        <v>1709</v>
      </c>
      <c r="E183" s="822" t="s">
        <v>3750</v>
      </c>
      <c r="F183" s="822" t="s">
        <v>3751</v>
      </c>
      <c r="G183" s="822" t="s">
        <v>3752</v>
      </c>
      <c r="H183" s="831">
        <v>2</v>
      </c>
      <c r="I183" s="831">
        <v>9712.7199999999993</v>
      </c>
      <c r="J183" s="822"/>
      <c r="K183" s="822">
        <v>4856.3599999999997</v>
      </c>
      <c r="L183" s="831"/>
      <c r="M183" s="831"/>
      <c r="N183" s="822"/>
      <c r="O183" s="822"/>
      <c r="P183" s="831"/>
      <c r="Q183" s="831"/>
      <c r="R183" s="827"/>
      <c r="S183" s="832"/>
    </row>
    <row r="184" spans="1:19" ht="14.45" customHeight="1" x14ac:dyDescent="0.2">
      <c r="A184" s="821" t="s">
        <v>3699</v>
      </c>
      <c r="B184" s="822" t="s">
        <v>3780</v>
      </c>
      <c r="C184" s="822" t="s">
        <v>619</v>
      </c>
      <c r="D184" s="822" t="s">
        <v>1709</v>
      </c>
      <c r="E184" s="822" t="s">
        <v>3750</v>
      </c>
      <c r="F184" s="822" t="s">
        <v>3757</v>
      </c>
      <c r="G184" s="822" t="s">
        <v>3756</v>
      </c>
      <c r="H184" s="831">
        <v>7</v>
      </c>
      <c r="I184" s="831">
        <v>38976</v>
      </c>
      <c r="J184" s="822"/>
      <c r="K184" s="822">
        <v>5568</v>
      </c>
      <c r="L184" s="831"/>
      <c r="M184" s="831"/>
      <c r="N184" s="822"/>
      <c r="O184" s="822"/>
      <c r="P184" s="831"/>
      <c r="Q184" s="831"/>
      <c r="R184" s="827"/>
      <c r="S184" s="832"/>
    </row>
    <row r="185" spans="1:19" ht="14.45" customHeight="1" thickBot="1" x14ac:dyDescent="0.25">
      <c r="A185" s="813" t="s">
        <v>3699</v>
      </c>
      <c r="B185" s="814" t="s">
        <v>3780</v>
      </c>
      <c r="C185" s="814" t="s">
        <v>619</v>
      </c>
      <c r="D185" s="814" t="s">
        <v>1709</v>
      </c>
      <c r="E185" s="814" t="s">
        <v>3701</v>
      </c>
      <c r="F185" s="814" t="s">
        <v>3781</v>
      </c>
      <c r="G185" s="814" t="s">
        <v>3782</v>
      </c>
      <c r="H185" s="833">
        <v>10</v>
      </c>
      <c r="I185" s="833">
        <v>5850</v>
      </c>
      <c r="J185" s="814"/>
      <c r="K185" s="814">
        <v>585</v>
      </c>
      <c r="L185" s="833"/>
      <c r="M185" s="833"/>
      <c r="N185" s="814"/>
      <c r="O185" s="814"/>
      <c r="P185" s="833"/>
      <c r="Q185" s="833"/>
      <c r="R185" s="819"/>
      <c r="S185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3EC75690-DDC2-455E-A111-53AEF4DB6FBB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142219395</v>
      </c>
      <c r="C3" s="343">
        <f t="shared" ref="C3:R3" si="0">SUBTOTAL(9,C6:C1048576)</f>
        <v>0</v>
      </c>
      <c r="D3" s="343">
        <f t="shared" si="0"/>
        <v>122834984.45</v>
      </c>
      <c r="E3" s="343">
        <f t="shared" si="0"/>
        <v>0</v>
      </c>
      <c r="F3" s="343">
        <f t="shared" si="0"/>
        <v>24380836</v>
      </c>
      <c r="G3" s="346">
        <f>IF(D3&lt;&gt;0,F3/D3,"")</f>
        <v>0.19848446360103722</v>
      </c>
      <c r="H3" s="342">
        <f t="shared" si="0"/>
        <v>60235023.900000043</v>
      </c>
      <c r="I3" s="343">
        <f t="shared" si="0"/>
        <v>0</v>
      </c>
      <c r="J3" s="343">
        <f t="shared" si="0"/>
        <v>53466943.440000035</v>
      </c>
      <c r="K3" s="343">
        <f t="shared" si="0"/>
        <v>0</v>
      </c>
      <c r="L3" s="343">
        <f t="shared" si="0"/>
        <v>7215304.5299999984</v>
      </c>
      <c r="M3" s="344">
        <f>IF(J3&lt;&gt;0,L3/J3,"")</f>
        <v>0.13494888740174435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3785</v>
      </c>
      <c r="B6" s="863">
        <v>45035</v>
      </c>
      <c r="C6" s="807"/>
      <c r="D6" s="863">
        <v>50623.56</v>
      </c>
      <c r="E6" s="807"/>
      <c r="F6" s="863">
        <v>21965</v>
      </c>
      <c r="G6" s="812"/>
      <c r="H6" s="863">
        <v>58063.219999999994</v>
      </c>
      <c r="I6" s="807"/>
      <c r="J6" s="863">
        <v>39866.26</v>
      </c>
      <c r="K6" s="807"/>
      <c r="L6" s="863">
        <v>33469.550000000003</v>
      </c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3786</v>
      </c>
      <c r="B7" s="865">
        <v>82178</v>
      </c>
      <c r="C7" s="822"/>
      <c r="D7" s="865">
        <v>78896</v>
      </c>
      <c r="E7" s="822"/>
      <c r="F7" s="865">
        <v>20015</v>
      </c>
      <c r="G7" s="827"/>
      <c r="H7" s="865">
        <v>127539.44999999997</v>
      </c>
      <c r="I7" s="822"/>
      <c r="J7" s="865">
        <v>120399.02</v>
      </c>
      <c r="K7" s="822"/>
      <c r="L7" s="865">
        <v>43043.520000000004</v>
      </c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3787</v>
      </c>
      <c r="B8" s="865">
        <v>20632</v>
      </c>
      <c r="C8" s="822"/>
      <c r="D8" s="865">
        <v>17708</v>
      </c>
      <c r="E8" s="822"/>
      <c r="F8" s="865">
        <v>1182</v>
      </c>
      <c r="G8" s="827"/>
      <c r="H8" s="865">
        <v>14697.02</v>
      </c>
      <c r="I8" s="822"/>
      <c r="J8" s="865">
        <v>17803.47</v>
      </c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3788</v>
      </c>
      <c r="B9" s="865">
        <v>108463</v>
      </c>
      <c r="C9" s="822"/>
      <c r="D9" s="865">
        <v>78405</v>
      </c>
      <c r="E9" s="822"/>
      <c r="F9" s="865">
        <v>13481</v>
      </c>
      <c r="G9" s="827"/>
      <c r="H9" s="865">
        <v>280643.03999999998</v>
      </c>
      <c r="I9" s="822"/>
      <c r="J9" s="865">
        <v>211984.93999999997</v>
      </c>
      <c r="K9" s="822"/>
      <c r="L9" s="865">
        <v>27135.969999999998</v>
      </c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3789</v>
      </c>
      <c r="B10" s="865">
        <v>6730</v>
      </c>
      <c r="C10" s="822"/>
      <c r="D10" s="865">
        <v>9314</v>
      </c>
      <c r="E10" s="822"/>
      <c r="F10" s="865">
        <v>2390</v>
      </c>
      <c r="G10" s="827"/>
      <c r="H10" s="865">
        <v>4500.8999999999996</v>
      </c>
      <c r="I10" s="822"/>
      <c r="J10" s="865">
        <v>13256.949999999999</v>
      </c>
      <c r="K10" s="822"/>
      <c r="L10" s="865">
        <v>4796.3</v>
      </c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3790</v>
      </c>
      <c r="B11" s="865">
        <v>11187</v>
      </c>
      <c r="C11" s="822"/>
      <c r="D11" s="865">
        <v>33040</v>
      </c>
      <c r="E11" s="822"/>
      <c r="F11" s="865">
        <v>13145</v>
      </c>
      <c r="G11" s="827"/>
      <c r="H11" s="865">
        <v>37231.78</v>
      </c>
      <c r="I11" s="822"/>
      <c r="J11" s="865">
        <v>79620.44</v>
      </c>
      <c r="K11" s="822"/>
      <c r="L11" s="865">
        <v>28731.270000000004</v>
      </c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3791</v>
      </c>
      <c r="B12" s="865">
        <v>52550</v>
      </c>
      <c r="C12" s="822"/>
      <c r="D12" s="865">
        <v>72810</v>
      </c>
      <c r="E12" s="822"/>
      <c r="F12" s="865">
        <v>3559</v>
      </c>
      <c r="G12" s="827"/>
      <c r="H12" s="865">
        <v>95762.659999999989</v>
      </c>
      <c r="I12" s="822"/>
      <c r="J12" s="865">
        <v>107840.96999999999</v>
      </c>
      <c r="K12" s="822"/>
      <c r="L12" s="865">
        <v>6677.48</v>
      </c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3792</v>
      </c>
      <c r="B13" s="865">
        <v>4119</v>
      </c>
      <c r="C13" s="822"/>
      <c r="D13" s="865">
        <v>8260</v>
      </c>
      <c r="E13" s="822"/>
      <c r="F13" s="865">
        <v>1195</v>
      </c>
      <c r="G13" s="827"/>
      <c r="H13" s="865">
        <v>2492.4499999999998</v>
      </c>
      <c r="I13" s="822"/>
      <c r="J13" s="865">
        <v>17073.510000000002</v>
      </c>
      <c r="K13" s="822"/>
      <c r="L13" s="865">
        <v>5433.24</v>
      </c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3793</v>
      </c>
      <c r="B14" s="865">
        <v>7166</v>
      </c>
      <c r="C14" s="822"/>
      <c r="D14" s="865">
        <v>12980</v>
      </c>
      <c r="E14" s="822"/>
      <c r="F14" s="865">
        <v>5328</v>
      </c>
      <c r="G14" s="827"/>
      <c r="H14" s="865">
        <v>4500.8999999999996</v>
      </c>
      <c r="I14" s="822"/>
      <c r="J14" s="865">
        <v>44418.879999999997</v>
      </c>
      <c r="K14" s="822"/>
      <c r="L14" s="865">
        <v>9712.7199999999993</v>
      </c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3794</v>
      </c>
      <c r="B15" s="865">
        <v>34146</v>
      </c>
      <c r="C15" s="822"/>
      <c r="D15" s="865">
        <v>57820</v>
      </c>
      <c r="E15" s="822"/>
      <c r="F15" s="865">
        <v>8365</v>
      </c>
      <c r="G15" s="827"/>
      <c r="H15" s="865">
        <v>33673.480000000003</v>
      </c>
      <c r="I15" s="822"/>
      <c r="J15" s="865">
        <v>95633.500000000015</v>
      </c>
      <c r="K15" s="822"/>
      <c r="L15" s="865">
        <v>18050.89</v>
      </c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3795</v>
      </c>
      <c r="B16" s="865">
        <v>1304</v>
      </c>
      <c r="C16" s="822"/>
      <c r="D16" s="865">
        <v>10861.56</v>
      </c>
      <c r="E16" s="822"/>
      <c r="F16" s="865">
        <v>1195</v>
      </c>
      <c r="G16" s="827"/>
      <c r="H16" s="865">
        <v>5526.06</v>
      </c>
      <c r="I16" s="822"/>
      <c r="J16" s="865">
        <v>32102.989999999998</v>
      </c>
      <c r="K16" s="822"/>
      <c r="L16" s="865">
        <v>2545.84</v>
      </c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3796</v>
      </c>
      <c r="B17" s="865">
        <v>10009</v>
      </c>
      <c r="C17" s="822"/>
      <c r="D17" s="865">
        <v>17700</v>
      </c>
      <c r="E17" s="822"/>
      <c r="F17" s="865">
        <v>13145</v>
      </c>
      <c r="G17" s="827"/>
      <c r="H17" s="865">
        <v>27869.500000000004</v>
      </c>
      <c r="I17" s="822"/>
      <c r="J17" s="865">
        <v>38107.74</v>
      </c>
      <c r="K17" s="822"/>
      <c r="L17" s="865">
        <v>39264.630000000005</v>
      </c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3797</v>
      </c>
      <c r="B18" s="865"/>
      <c r="C18" s="822"/>
      <c r="D18" s="865">
        <v>3362</v>
      </c>
      <c r="E18" s="822"/>
      <c r="F18" s="865"/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3798</v>
      </c>
      <c r="B19" s="865">
        <v>33364</v>
      </c>
      <c r="C19" s="822"/>
      <c r="D19" s="865">
        <v>67260</v>
      </c>
      <c r="E19" s="822"/>
      <c r="F19" s="865">
        <v>13145</v>
      </c>
      <c r="G19" s="827"/>
      <c r="H19" s="865">
        <v>76839.349999999991</v>
      </c>
      <c r="I19" s="822"/>
      <c r="J19" s="865">
        <v>167101.73000000001</v>
      </c>
      <c r="K19" s="822"/>
      <c r="L19" s="865">
        <v>26318.160000000003</v>
      </c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3799</v>
      </c>
      <c r="B20" s="865">
        <v>21431</v>
      </c>
      <c r="C20" s="822"/>
      <c r="D20" s="865">
        <v>21692</v>
      </c>
      <c r="E20" s="822"/>
      <c r="F20" s="865">
        <v>4780</v>
      </c>
      <c r="G20" s="827"/>
      <c r="H20" s="865">
        <v>2250.4499999999998</v>
      </c>
      <c r="I20" s="822"/>
      <c r="J20" s="865">
        <v>22924.260000000002</v>
      </c>
      <c r="K20" s="822"/>
      <c r="L20" s="865">
        <v>10048.81</v>
      </c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3800</v>
      </c>
      <c r="B21" s="865"/>
      <c r="C21" s="822"/>
      <c r="D21" s="865">
        <v>5900</v>
      </c>
      <c r="E21" s="822"/>
      <c r="F21" s="865">
        <v>4780</v>
      </c>
      <c r="G21" s="827"/>
      <c r="H21" s="865"/>
      <c r="I21" s="822"/>
      <c r="J21" s="865">
        <v>11621.449999999999</v>
      </c>
      <c r="K21" s="822"/>
      <c r="L21" s="865">
        <v>9196.2899999999991</v>
      </c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3801</v>
      </c>
      <c r="B22" s="865">
        <v>84095</v>
      </c>
      <c r="C22" s="822"/>
      <c r="D22" s="865">
        <v>146320</v>
      </c>
      <c r="E22" s="822"/>
      <c r="F22" s="865">
        <v>40966</v>
      </c>
      <c r="G22" s="827"/>
      <c r="H22" s="865">
        <v>324893.87999999995</v>
      </c>
      <c r="I22" s="822"/>
      <c r="J22" s="865">
        <v>594537.2699999999</v>
      </c>
      <c r="K22" s="822"/>
      <c r="L22" s="865">
        <v>155563.07999999999</v>
      </c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3802</v>
      </c>
      <c r="B23" s="865">
        <v>29987</v>
      </c>
      <c r="C23" s="822"/>
      <c r="D23" s="865">
        <v>38940</v>
      </c>
      <c r="E23" s="822"/>
      <c r="F23" s="865">
        <v>12188</v>
      </c>
      <c r="G23" s="827"/>
      <c r="H23" s="865">
        <v>130152.55999999998</v>
      </c>
      <c r="I23" s="822"/>
      <c r="J23" s="865">
        <v>104878.29000000002</v>
      </c>
      <c r="K23" s="822"/>
      <c r="L23" s="865">
        <v>24898.03</v>
      </c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3803</v>
      </c>
      <c r="B24" s="865">
        <v>7242</v>
      </c>
      <c r="C24" s="822"/>
      <c r="D24" s="865">
        <v>2360</v>
      </c>
      <c r="E24" s="822"/>
      <c r="F24" s="865"/>
      <c r="G24" s="827"/>
      <c r="H24" s="865"/>
      <c r="I24" s="822"/>
      <c r="J24" s="865">
        <v>3927.6400000000003</v>
      </c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3804</v>
      </c>
      <c r="B25" s="865">
        <v>24706</v>
      </c>
      <c r="C25" s="822"/>
      <c r="D25" s="865">
        <v>44840</v>
      </c>
      <c r="E25" s="822"/>
      <c r="F25" s="865">
        <v>11950</v>
      </c>
      <c r="G25" s="827"/>
      <c r="H25" s="865">
        <v>25238.979999999996</v>
      </c>
      <c r="I25" s="822"/>
      <c r="J25" s="865">
        <v>32058.87</v>
      </c>
      <c r="K25" s="822"/>
      <c r="L25" s="865">
        <v>23830.799999999999</v>
      </c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3805</v>
      </c>
      <c r="B26" s="865">
        <v>8434</v>
      </c>
      <c r="C26" s="822"/>
      <c r="D26" s="865">
        <v>7080</v>
      </c>
      <c r="E26" s="822"/>
      <c r="F26" s="865"/>
      <c r="G26" s="827"/>
      <c r="H26" s="865">
        <v>4500.91</v>
      </c>
      <c r="I26" s="822"/>
      <c r="J26" s="865">
        <v>17428.96</v>
      </c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3806</v>
      </c>
      <c r="B27" s="865">
        <v>33079</v>
      </c>
      <c r="C27" s="822"/>
      <c r="D27" s="865">
        <v>55132</v>
      </c>
      <c r="E27" s="822"/>
      <c r="F27" s="865">
        <v>13145</v>
      </c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1682</v>
      </c>
      <c r="B28" s="865">
        <v>141579905</v>
      </c>
      <c r="C28" s="822"/>
      <c r="D28" s="865">
        <v>121944940.33</v>
      </c>
      <c r="E28" s="822"/>
      <c r="F28" s="865">
        <v>24167910</v>
      </c>
      <c r="G28" s="827"/>
      <c r="H28" s="865">
        <v>58948725.990000047</v>
      </c>
      <c r="I28" s="822"/>
      <c r="J28" s="865">
        <v>51599376.300000034</v>
      </c>
      <c r="K28" s="822"/>
      <c r="L28" s="865">
        <v>6733064.9499999983</v>
      </c>
      <c r="M28" s="827"/>
      <c r="N28" s="865"/>
      <c r="O28" s="822"/>
      <c r="P28" s="865"/>
      <c r="Q28" s="822"/>
      <c r="R28" s="865"/>
      <c r="S28" s="828"/>
    </row>
    <row r="29" spans="1:19" ht="14.45" customHeight="1" thickBot="1" x14ac:dyDescent="0.25">
      <c r="A29" s="869" t="s">
        <v>3807</v>
      </c>
      <c r="B29" s="867">
        <v>13633</v>
      </c>
      <c r="C29" s="814"/>
      <c r="D29" s="867">
        <v>48740</v>
      </c>
      <c r="E29" s="814"/>
      <c r="F29" s="867">
        <v>7007</v>
      </c>
      <c r="G29" s="819"/>
      <c r="H29" s="867">
        <v>29921.32</v>
      </c>
      <c r="I29" s="814"/>
      <c r="J29" s="867">
        <v>94980.000000000015</v>
      </c>
      <c r="K29" s="814"/>
      <c r="L29" s="867">
        <v>13523</v>
      </c>
      <c r="M29" s="819"/>
      <c r="N29" s="867"/>
      <c r="O29" s="814"/>
      <c r="P29" s="867"/>
      <c r="Q29" s="814"/>
      <c r="R29" s="867"/>
      <c r="S29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84E2F2A2-20CA-4D43-A581-F5DC4FA3A19A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5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4801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80949.899999999965</v>
      </c>
      <c r="G3" s="208">
        <f t="shared" si="0"/>
        <v>202454418.89999998</v>
      </c>
      <c r="H3" s="208"/>
      <c r="I3" s="208"/>
      <c r="J3" s="208">
        <f t="shared" si="0"/>
        <v>73053.049999999988</v>
      </c>
      <c r="K3" s="208">
        <f t="shared" si="0"/>
        <v>176301927.89000005</v>
      </c>
      <c r="L3" s="208"/>
      <c r="M3" s="208"/>
      <c r="N3" s="208">
        <f t="shared" si="0"/>
        <v>11174.279999999999</v>
      </c>
      <c r="O3" s="208">
        <f t="shared" si="0"/>
        <v>31596140.530000001</v>
      </c>
      <c r="P3" s="79">
        <f>IF(K3=0,0,O3/K3)</f>
        <v>0.17921608066426684</v>
      </c>
      <c r="Q3" s="209">
        <f>IF(N3=0,0,O3/N3)</f>
        <v>2827.5773052044519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3808</v>
      </c>
      <c r="B6" s="807" t="s">
        <v>3700</v>
      </c>
      <c r="C6" s="807" t="s">
        <v>3750</v>
      </c>
      <c r="D6" s="807" t="s">
        <v>3751</v>
      </c>
      <c r="E6" s="807" t="s">
        <v>3752</v>
      </c>
      <c r="F6" s="225">
        <v>1</v>
      </c>
      <c r="G6" s="225">
        <v>4856.3599999999997</v>
      </c>
      <c r="H6" s="225"/>
      <c r="I6" s="225">
        <v>4856.3599999999997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3808</v>
      </c>
      <c r="B7" s="822" t="s">
        <v>3700</v>
      </c>
      <c r="C7" s="822" t="s">
        <v>3750</v>
      </c>
      <c r="D7" s="822" t="s">
        <v>3753</v>
      </c>
      <c r="E7" s="822" t="s">
        <v>3754</v>
      </c>
      <c r="F7" s="831"/>
      <c r="G7" s="831"/>
      <c r="H7" s="831"/>
      <c r="I7" s="831"/>
      <c r="J7" s="831">
        <v>3</v>
      </c>
      <c r="K7" s="831">
        <v>13658.56</v>
      </c>
      <c r="L7" s="831"/>
      <c r="M7" s="831">
        <v>4552.8533333333335</v>
      </c>
      <c r="N7" s="831"/>
      <c r="O7" s="831"/>
      <c r="P7" s="827"/>
      <c r="Q7" s="832"/>
    </row>
    <row r="8" spans="1:17" ht="14.45" customHeight="1" x14ac:dyDescent="0.2">
      <c r="A8" s="821" t="s">
        <v>3808</v>
      </c>
      <c r="B8" s="822" t="s">
        <v>3700</v>
      </c>
      <c r="C8" s="822" t="s">
        <v>3750</v>
      </c>
      <c r="D8" s="822" t="s">
        <v>3757</v>
      </c>
      <c r="E8" s="822" t="s">
        <v>3756</v>
      </c>
      <c r="F8" s="831">
        <v>2</v>
      </c>
      <c r="G8" s="831">
        <v>9986.2999999999993</v>
      </c>
      <c r="H8" s="831"/>
      <c r="I8" s="831">
        <v>4993.1499999999996</v>
      </c>
      <c r="J8" s="831">
        <v>1</v>
      </c>
      <c r="K8" s="831">
        <v>5158.18</v>
      </c>
      <c r="L8" s="831"/>
      <c r="M8" s="831">
        <v>5158.18</v>
      </c>
      <c r="N8" s="831">
        <v>1</v>
      </c>
      <c r="O8" s="831">
        <v>5433.24</v>
      </c>
      <c r="P8" s="827"/>
      <c r="Q8" s="832">
        <v>5433.24</v>
      </c>
    </row>
    <row r="9" spans="1:17" ht="14.45" customHeight="1" x14ac:dyDescent="0.2">
      <c r="A9" s="821" t="s">
        <v>3808</v>
      </c>
      <c r="B9" s="822" t="s">
        <v>3700</v>
      </c>
      <c r="C9" s="822" t="s">
        <v>3750</v>
      </c>
      <c r="D9" s="822" t="s">
        <v>3758</v>
      </c>
      <c r="E9" s="822" t="s">
        <v>3759</v>
      </c>
      <c r="F9" s="831">
        <v>6</v>
      </c>
      <c r="G9" s="831">
        <v>13744.7</v>
      </c>
      <c r="H9" s="831"/>
      <c r="I9" s="831">
        <v>2290.7833333333333</v>
      </c>
      <c r="J9" s="831">
        <v>2</v>
      </c>
      <c r="K9" s="831">
        <v>4500.92</v>
      </c>
      <c r="L9" s="831"/>
      <c r="M9" s="831">
        <v>2250.46</v>
      </c>
      <c r="N9" s="831">
        <v>4</v>
      </c>
      <c r="O9" s="831">
        <v>9001.82</v>
      </c>
      <c r="P9" s="827"/>
      <c r="Q9" s="832">
        <v>2250.4549999999999</v>
      </c>
    </row>
    <row r="10" spans="1:17" ht="14.45" customHeight="1" x14ac:dyDescent="0.2">
      <c r="A10" s="821" t="s">
        <v>3808</v>
      </c>
      <c r="B10" s="822" t="s">
        <v>3700</v>
      </c>
      <c r="C10" s="822" t="s">
        <v>3750</v>
      </c>
      <c r="D10" s="822" t="s">
        <v>3760</v>
      </c>
      <c r="E10" s="822" t="s">
        <v>3761</v>
      </c>
      <c r="F10" s="831"/>
      <c r="G10" s="831"/>
      <c r="H10" s="831"/>
      <c r="I10" s="831"/>
      <c r="J10" s="831"/>
      <c r="K10" s="831"/>
      <c r="L10" s="831"/>
      <c r="M10" s="831"/>
      <c r="N10" s="831">
        <v>2</v>
      </c>
      <c r="O10" s="831">
        <v>4957.12</v>
      </c>
      <c r="P10" s="827"/>
      <c r="Q10" s="832">
        <v>2478.56</v>
      </c>
    </row>
    <row r="11" spans="1:17" ht="14.45" customHeight="1" x14ac:dyDescent="0.2">
      <c r="A11" s="821" t="s">
        <v>3808</v>
      </c>
      <c r="B11" s="822" t="s">
        <v>3700</v>
      </c>
      <c r="C11" s="822" t="s">
        <v>3750</v>
      </c>
      <c r="D11" s="822" t="s">
        <v>3762</v>
      </c>
      <c r="E11" s="822" t="s">
        <v>3761</v>
      </c>
      <c r="F11" s="831"/>
      <c r="G11" s="831"/>
      <c r="H11" s="831"/>
      <c r="I11" s="831"/>
      <c r="J11" s="831">
        <v>4</v>
      </c>
      <c r="K11" s="831">
        <v>9510.6</v>
      </c>
      <c r="L11" s="831"/>
      <c r="M11" s="831">
        <v>2377.65</v>
      </c>
      <c r="N11" s="831">
        <v>5</v>
      </c>
      <c r="O11" s="831">
        <v>12527.380000000001</v>
      </c>
      <c r="P11" s="827"/>
      <c r="Q11" s="832">
        <v>2505.4760000000001</v>
      </c>
    </row>
    <row r="12" spans="1:17" ht="14.45" customHeight="1" x14ac:dyDescent="0.2">
      <c r="A12" s="821" t="s">
        <v>3808</v>
      </c>
      <c r="B12" s="822" t="s">
        <v>3700</v>
      </c>
      <c r="C12" s="822" t="s">
        <v>3750</v>
      </c>
      <c r="D12" s="822" t="s">
        <v>3763</v>
      </c>
      <c r="E12" s="822" t="s">
        <v>3764</v>
      </c>
      <c r="F12" s="831"/>
      <c r="G12" s="831"/>
      <c r="H12" s="831"/>
      <c r="I12" s="831"/>
      <c r="J12" s="831"/>
      <c r="K12" s="831"/>
      <c r="L12" s="831"/>
      <c r="M12" s="831"/>
      <c r="N12" s="831">
        <v>1</v>
      </c>
      <c r="O12" s="831">
        <v>1549.99</v>
      </c>
      <c r="P12" s="827"/>
      <c r="Q12" s="832">
        <v>1549.99</v>
      </c>
    </row>
    <row r="13" spans="1:17" ht="14.45" customHeight="1" x14ac:dyDescent="0.2">
      <c r="A13" s="821" t="s">
        <v>3808</v>
      </c>
      <c r="B13" s="822" t="s">
        <v>3700</v>
      </c>
      <c r="C13" s="822" t="s">
        <v>3750</v>
      </c>
      <c r="D13" s="822" t="s">
        <v>3809</v>
      </c>
      <c r="E13" s="822" t="s">
        <v>3810</v>
      </c>
      <c r="F13" s="831"/>
      <c r="G13" s="831"/>
      <c r="H13" s="831"/>
      <c r="I13" s="831"/>
      <c r="J13" s="831">
        <v>2</v>
      </c>
      <c r="K13" s="831">
        <v>7038</v>
      </c>
      <c r="L13" s="831"/>
      <c r="M13" s="831">
        <v>3519</v>
      </c>
      <c r="N13" s="831"/>
      <c r="O13" s="831"/>
      <c r="P13" s="827"/>
      <c r="Q13" s="832"/>
    </row>
    <row r="14" spans="1:17" ht="14.45" customHeight="1" x14ac:dyDescent="0.2">
      <c r="A14" s="821" t="s">
        <v>3808</v>
      </c>
      <c r="B14" s="822" t="s">
        <v>3700</v>
      </c>
      <c r="C14" s="822" t="s">
        <v>3701</v>
      </c>
      <c r="D14" s="822" t="s">
        <v>3706</v>
      </c>
      <c r="E14" s="822" t="s">
        <v>3707</v>
      </c>
      <c r="F14" s="831"/>
      <c r="G14" s="831"/>
      <c r="H14" s="831"/>
      <c r="I14" s="831"/>
      <c r="J14" s="831">
        <v>2</v>
      </c>
      <c r="K14" s="831">
        <v>76</v>
      </c>
      <c r="L14" s="831"/>
      <c r="M14" s="831">
        <v>38</v>
      </c>
      <c r="N14" s="831"/>
      <c r="O14" s="831"/>
      <c r="P14" s="827"/>
      <c r="Q14" s="832"/>
    </row>
    <row r="15" spans="1:17" ht="14.45" customHeight="1" x14ac:dyDescent="0.2">
      <c r="A15" s="821" t="s">
        <v>3808</v>
      </c>
      <c r="B15" s="822" t="s">
        <v>3700</v>
      </c>
      <c r="C15" s="822" t="s">
        <v>3701</v>
      </c>
      <c r="D15" s="822" t="s">
        <v>3718</v>
      </c>
      <c r="E15" s="822" t="s">
        <v>3719</v>
      </c>
      <c r="F15" s="831">
        <v>16</v>
      </c>
      <c r="G15" s="831">
        <v>16208</v>
      </c>
      <c r="H15" s="831"/>
      <c r="I15" s="831">
        <v>1013</v>
      </c>
      <c r="J15" s="831">
        <v>18</v>
      </c>
      <c r="K15" s="831">
        <v>18288</v>
      </c>
      <c r="L15" s="831"/>
      <c r="M15" s="831">
        <v>1016</v>
      </c>
      <c r="N15" s="831">
        <v>2</v>
      </c>
      <c r="O15" s="831">
        <v>2090</v>
      </c>
      <c r="P15" s="827"/>
      <c r="Q15" s="832">
        <v>1045</v>
      </c>
    </row>
    <row r="16" spans="1:17" ht="14.45" customHeight="1" x14ac:dyDescent="0.2">
      <c r="A16" s="821" t="s">
        <v>3808</v>
      </c>
      <c r="B16" s="822" t="s">
        <v>3700</v>
      </c>
      <c r="C16" s="822" t="s">
        <v>3701</v>
      </c>
      <c r="D16" s="822" t="s">
        <v>3724</v>
      </c>
      <c r="E16" s="822" t="s">
        <v>3725</v>
      </c>
      <c r="F16" s="831"/>
      <c r="G16" s="831"/>
      <c r="H16" s="831"/>
      <c r="I16" s="831"/>
      <c r="J16" s="831">
        <v>1</v>
      </c>
      <c r="K16" s="831">
        <v>324</v>
      </c>
      <c r="L16" s="831"/>
      <c r="M16" s="831">
        <v>324</v>
      </c>
      <c r="N16" s="831"/>
      <c r="O16" s="831"/>
      <c r="P16" s="827"/>
      <c r="Q16" s="832"/>
    </row>
    <row r="17" spans="1:17" ht="14.45" customHeight="1" x14ac:dyDescent="0.2">
      <c r="A17" s="821" t="s">
        <v>3808</v>
      </c>
      <c r="B17" s="822" t="s">
        <v>3700</v>
      </c>
      <c r="C17" s="822" t="s">
        <v>3701</v>
      </c>
      <c r="D17" s="822" t="s">
        <v>3728</v>
      </c>
      <c r="E17" s="822" t="s">
        <v>3729</v>
      </c>
      <c r="F17" s="831"/>
      <c r="G17" s="831"/>
      <c r="H17" s="831"/>
      <c r="I17" s="831"/>
      <c r="J17" s="831">
        <v>1</v>
      </c>
      <c r="K17" s="831">
        <v>45.56</v>
      </c>
      <c r="L17" s="831"/>
      <c r="M17" s="831">
        <v>45.56</v>
      </c>
      <c r="N17" s="831"/>
      <c r="O17" s="831"/>
      <c r="P17" s="827"/>
      <c r="Q17" s="832"/>
    </row>
    <row r="18" spans="1:17" ht="14.45" customHeight="1" x14ac:dyDescent="0.2">
      <c r="A18" s="821" t="s">
        <v>3808</v>
      </c>
      <c r="B18" s="822" t="s">
        <v>3700</v>
      </c>
      <c r="C18" s="822" t="s">
        <v>3701</v>
      </c>
      <c r="D18" s="822" t="s">
        <v>3736</v>
      </c>
      <c r="E18" s="822" t="s">
        <v>3737</v>
      </c>
      <c r="F18" s="831">
        <v>3</v>
      </c>
      <c r="G18" s="831">
        <v>6057</v>
      </c>
      <c r="H18" s="831"/>
      <c r="I18" s="831">
        <v>2019</v>
      </c>
      <c r="J18" s="831">
        <v>5</v>
      </c>
      <c r="K18" s="831">
        <v>10110</v>
      </c>
      <c r="L18" s="831"/>
      <c r="M18" s="831">
        <v>2022</v>
      </c>
      <c r="N18" s="831">
        <v>1</v>
      </c>
      <c r="O18" s="831">
        <v>2052</v>
      </c>
      <c r="P18" s="827"/>
      <c r="Q18" s="832">
        <v>2052</v>
      </c>
    </row>
    <row r="19" spans="1:17" ht="14.45" customHeight="1" x14ac:dyDescent="0.2">
      <c r="A19" s="821" t="s">
        <v>3808</v>
      </c>
      <c r="B19" s="822" t="s">
        <v>3700</v>
      </c>
      <c r="C19" s="822" t="s">
        <v>3701</v>
      </c>
      <c r="D19" s="822" t="s">
        <v>3740</v>
      </c>
      <c r="E19" s="822" t="s">
        <v>3741</v>
      </c>
      <c r="F19" s="831">
        <v>2</v>
      </c>
      <c r="G19" s="831">
        <v>716</v>
      </c>
      <c r="H19" s="831"/>
      <c r="I19" s="831">
        <v>358</v>
      </c>
      <c r="J19" s="831">
        <v>1</v>
      </c>
      <c r="K19" s="831">
        <v>360</v>
      </c>
      <c r="L19" s="831"/>
      <c r="M19" s="831">
        <v>360</v>
      </c>
      <c r="N19" s="831"/>
      <c r="O19" s="831"/>
      <c r="P19" s="827"/>
      <c r="Q19" s="832"/>
    </row>
    <row r="20" spans="1:17" ht="14.45" customHeight="1" x14ac:dyDescent="0.2">
      <c r="A20" s="821" t="s">
        <v>3808</v>
      </c>
      <c r="B20" s="822" t="s">
        <v>3700</v>
      </c>
      <c r="C20" s="822" t="s">
        <v>3701</v>
      </c>
      <c r="D20" s="822" t="s">
        <v>3765</v>
      </c>
      <c r="E20" s="822" t="s">
        <v>3766</v>
      </c>
      <c r="F20" s="831">
        <v>12</v>
      </c>
      <c r="G20" s="831">
        <v>14136</v>
      </c>
      <c r="H20" s="831"/>
      <c r="I20" s="831">
        <v>1178</v>
      </c>
      <c r="J20" s="831">
        <v>16</v>
      </c>
      <c r="K20" s="831">
        <v>18880</v>
      </c>
      <c r="L20" s="831"/>
      <c r="M20" s="831">
        <v>1180</v>
      </c>
      <c r="N20" s="831">
        <v>14</v>
      </c>
      <c r="O20" s="831">
        <v>16730</v>
      </c>
      <c r="P20" s="827"/>
      <c r="Q20" s="832">
        <v>1195</v>
      </c>
    </row>
    <row r="21" spans="1:17" ht="14.45" customHeight="1" x14ac:dyDescent="0.2">
      <c r="A21" s="821" t="s">
        <v>3808</v>
      </c>
      <c r="B21" s="822" t="s">
        <v>3767</v>
      </c>
      <c r="C21" s="822" t="s">
        <v>3701</v>
      </c>
      <c r="D21" s="822" t="s">
        <v>3770</v>
      </c>
      <c r="E21" s="822" t="s">
        <v>3771</v>
      </c>
      <c r="F21" s="831">
        <v>7</v>
      </c>
      <c r="G21" s="831">
        <v>882</v>
      </c>
      <c r="H21" s="831"/>
      <c r="I21" s="831">
        <v>126</v>
      </c>
      <c r="J21" s="831">
        <v>6</v>
      </c>
      <c r="K21" s="831">
        <v>762</v>
      </c>
      <c r="L21" s="831"/>
      <c r="M21" s="831">
        <v>127</v>
      </c>
      <c r="N21" s="831">
        <v>5</v>
      </c>
      <c r="O21" s="831">
        <v>685</v>
      </c>
      <c r="P21" s="827"/>
      <c r="Q21" s="832">
        <v>137</v>
      </c>
    </row>
    <row r="22" spans="1:17" ht="14.45" customHeight="1" x14ac:dyDescent="0.2">
      <c r="A22" s="821" t="s">
        <v>3808</v>
      </c>
      <c r="B22" s="822" t="s">
        <v>3767</v>
      </c>
      <c r="C22" s="822" t="s">
        <v>3701</v>
      </c>
      <c r="D22" s="822" t="s">
        <v>3776</v>
      </c>
      <c r="E22" s="822" t="s">
        <v>3777</v>
      </c>
      <c r="F22" s="831">
        <v>6</v>
      </c>
      <c r="G22" s="831">
        <v>2256</v>
      </c>
      <c r="H22" s="831"/>
      <c r="I22" s="831">
        <v>376</v>
      </c>
      <c r="J22" s="831">
        <v>2</v>
      </c>
      <c r="K22" s="831">
        <v>758</v>
      </c>
      <c r="L22" s="831"/>
      <c r="M22" s="831">
        <v>379</v>
      </c>
      <c r="N22" s="831">
        <v>1</v>
      </c>
      <c r="O22" s="831">
        <v>408</v>
      </c>
      <c r="P22" s="827"/>
      <c r="Q22" s="832">
        <v>408</v>
      </c>
    </row>
    <row r="23" spans="1:17" ht="14.45" customHeight="1" x14ac:dyDescent="0.2">
      <c r="A23" s="821" t="s">
        <v>3808</v>
      </c>
      <c r="B23" s="822" t="s">
        <v>3767</v>
      </c>
      <c r="C23" s="822" t="s">
        <v>3701</v>
      </c>
      <c r="D23" s="822" t="s">
        <v>3778</v>
      </c>
      <c r="E23" s="822" t="s">
        <v>3779</v>
      </c>
      <c r="F23" s="831">
        <v>5</v>
      </c>
      <c r="G23" s="831">
        <v>1270</v>
      </c>
      <c r="H23" s="831"/>
      <c r="I23" s="831">
        <v>254</v>
      </c>
      <c r="J23" s="831">
        <v>4</v>
      </c>
      <c r="K23" s="831">
        <v>1020</v>
      </c>
      <c r="L23" s="831"/>
      <c r="M23" s="831">
        <v>255</v>
      </c>
      <c r="N23" s="831"/>
      <c r="O23" s="831"/>
      <c r="P23" s="827"/>
      <c r="Q23" s="832"/>
    </row>
    <row r="24" spans="1:17" ht="14.45" customHeight="1" x14ac:dyDescent="0.2">
      <c r="A24" s="821" t="s">
        <v>3808</v>
      </c>
      <c r="B24" s="822" t="s">
        <v>3780</v>
      </c>
      <c r="C24" s="822" t="s">
        <v>3750</v>
      </c>
      <c r="D24" s="822" t="s">
        <v>3755</v>
      </c>
      <c r="E24" s="822" t="s">
        <v>3756</v>
      </c>
      <c r="F24" s="831">
        <v>2</v>
      </c>
      <c r="G24" s="831">
        <v>13354.96</v>
      </c>
      <c r="H24" s="831"/>
      <c r="I24" s="831">
        <v>6677.48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3808</v>
      </c>
      <c r="B25" s="822" t="s">
        <v>3780</v>
      </c>
      <c r="C25" s="822" t="s">
        <v>3750</v>
      </c>
      <c r="D25" s="822" t="s">
        <v>3757</v>
      </c>
      <c r="E25" s="822" t="s">
        <v>3756</v>
      </c>
      <c r="F25" s="831">
        <v>2</v>
      </c>
      <c r="G25" s="831">
        <v>11136</v>
      </c>
      <c r="H25" s="831"/>
      <c r="I25" s="831">
        <v>5568</v>
      </c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3808</v>
      </c>
      <c r="B26" s="822" t="s">
        <v>3780</v>
      </c>
      <c r="C26" s="822" t="s">
        <v>3750</v>
      </c>
      <c r="D26" s="822" t="s">
        <v>3758</v>
      </c>
      <c r="E26" s="822" t="s">
        <v>3759</v>
      </c>
      <c r="F26" s="831">
        <v>2</v>
      </c>
      <c r="G26" s="831">
        <v>4984.8999999999996</v>
      </c>
      <c r="H26" s="831"/>
      <c r="I26" s="831">
        <v>2492.4499999999998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3808</v>
      </c>
      <c r="B27" s="822" t="s">
        <v>3780</v>
      </c>
      <c r="C27" s="822" t="s">
        <v>3701</v>
      </c>
      <c r="D27" s="822" t="s">
        <v>3781</v>
      </c>
      <c r="E27" s="822" t="s">
        <v>3782</v>
      </c>
      <c r="F27" s="831">
        <v>6</v>
      </c>
      <c r="G27" s="831">
        <v>3510</v>
      </c>
      <c r="H27" s="831"/>
      <c r="I27" s="831">
        <v>585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3811</v>
      </c>
      <c r="B28" s="822" t="s">
        <v>3700</v>
      </c>
      <c r="C28" s="822" t="s">
        <v>3750</v>
      </c>
      <c r="D28" s="822" t="s">
        <v>3751</v>
      </c>
      <c r="E28" s="822" t="s">
        <v>3752</v>
      </c>
      <c r="F28" s="831">
        <v>1</v>
      </c>
      <c r="G28" s="831">
        <v>4856.3599999999997</v>
      </c>
      <c r="H28" s="831"/>
      <c r="I28" s="831">
        <v>4856.3599999999997</v>
      </c>
      <c r="J28" s="831">
        <v>3</v>
      </c>
      <c r="K28" s="831">
        <v>14569.079999999998</v>
      </c>
      <c r="L28" s="831"/>
      <c r="M28" s="831">
        <v>4856.3599999999997</v>
      </c>
      <c r="N28" s="831">
        <v>1</v>
      </c>
      <c r="O28" s="831">
        <v>4856.3599999999997</v>
      </c>
      <c r="P28" s="827"/>
      <c r="Q28" s="832">
        <v>4856.3599999999997</v>
      </c>
    </row>
    <row r="29" spans="1:17" ht="14.45" customHeight="1" x14ac:dyDescent="0.2">
      <c r="A29" s="821" t="s">
        <v>3811</v>
      </c>
      <c r="B29" s="822" t="s">
        <v>3700</v>
      </c>
      <c r="C29" s="822" t="s">
        <v>3750</v>
      </c>
      <c r="D29" s="822" t="s">
        <v>3753</v>
      </c>
      <c r="E29" s="822" t="s">
        <v>3754</v>
      </c>
      <c r="F29" s="831">
        <v>4</v>
      </c>
      <c r="G29" s="831">
        <v>20017.82</v>
      </c>
      <c r="H29" s="831"/>
      <c r="I29" s="831">
        <v>5004.4549999999999</v>
      </c>
      <c r="J29" s="831">
        <v>3</v>
      </c>
      <c r="K29" s="831">
        <v>11329.8</v>
      </c>
      <c r="L29" s="831"/>
      <c r="M29" s="831">
        <v>3776.6</v>
      </c>
      <c r="N29" s="831">
        <v>1</v>
      </c>
      <c r="O29" s="831">
        <v>4387.84</v>
      </c>
      <c r="P29" s="827"/>
      <c r="Q29" s="832">
        <v>4387.84</v>
      </c>
    </row>
    <row r="30" spans="1:17" ht="14.45" customHeight="1" x14ac:dyDescent="0.2">
      <c r="A30" s="821" t="s">
        <v>3811</v>
      </c>
      <c r="B30" s="822" t="s">
        <v>3700</v>
      </c>
      <c r="C30" s="822" t="s">
        <v>3750</v>
      </c>
      <c r="D30" s="822" t="s">
        <v>3755</v>
      </c>
      <c r="E30" s="822" t="s">
        <v>3756</v>
      </c>
      <c r="F30" s="831">
        <v>2</v>
      </c>
      <c r="G30" s="831">
        <v>12203.54</v>
      </c>
      <c r="H30" s="831"/>
      <c r="I30" s="831">
        <v>6101.77</v>
      </c>
      <c r="J30" s="831">
        <v>2</v>
      </c>
      <c r="K30" s="831">
        <v>13354.96</v>
      </c>
      <c r="L30" s="831"/>
      <c r="M30" s="831">
        <v>6677.48</v>
      </c>
      <c r="N30" s="831"/>
      <c r="O30" s="831"/>
      <c r="P30" s="827"/>
      <c r="Q30" s="832"/>
    </row>
    <row r="31" spans="1:17" ht="14.45" customHeight="1" x14ac:dyDescent="0.2">
      <c r="A31" s="821" t="s">
        <v>3811</v>
      </c>
      <c r="B31" s="822" t="s">
        <v>3700</v>
      </c>
      <c r="C31" s="822" t="s">
        <v>3750</v>
      </c>
      <c r="D31" s="822" t="s">
        <v>3757</v>
      </c>
      <c r="E31" s="822" t="s">
        <v>3756</v>
      </c>
      <c r="F31" s="831">
        <v>3</v>
      </c>
      <c r="G31" s="831">
        <v>15953.439999999999</v>
      </c>
      <c r="H31" s="831"/>
      <c r="I31" s="831">
        <v>5317.8133333333326</v>
      </c>
      <c r="J31" s="831">
        <v>10</v>
      </c>
      <c r="K31" s="831">
        <v>49529.19</v>
      </c>
      <c r="L31" s="831"/>
      <c r="M31" s="831">
        <v>4952.9189999999999</v>
      </c>
      <c r="N31" s="831">
        <v>1</v>
      </c>
      <c r="O31" s="831">
        <v>5197.4799999999996</v>
      </c>
      <c r="P31" s="827"/>
      <c r="Q31" s="832">
        <v>5197.4799999999996</v>
      </c>
    </row>
    <row r="32" spans="1:17" ht="14.45" customHeight="1" x14ac:dyDescent="0.2">
      <c r="A32" s="821" t="s">
        <v>3811</v>
      </c>
      <c r="B32" s="822" t="s">
        <v>3700</v>
      </c>
      <c r="C32" s="822" t="s">
        <v>3750</v>
      </c>
      <c r="D32" s="822" t="s">
        <v>3812</v>
      </c>
      <c r="E32" s="822" t="s">
        <v>3759</v>
      </c>
      <c r="F32" s="831">
        <v>1</v>
      </c>
      <c r="G32" s="831">
        <v>4368.43</v>
      </c>
      <c r="H32" s="831"/>
      <c r="I32" s="831">
        <v>4368.43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3811</v>
      </c>
      <c r="B33" s="822" t="s">
        <v>3700</v>
      </c>
      <c r="C33" s="822" t="s">
        <v>3750</v>
      </c>
      <c r="D33" s="822" t="s">
        <v>3758</v>
      </c>
      <c r="E33" s="822" t="s">
        <v>3759</v>
      </c>
      <c r="F33" s="831"/>
      <c r="G33" s="831"/>
      <c r="H33" s="831"/>
      <c r="I33" s="831"/>
      <c r="J33" s="831">
        <v>1</v>
      </c>
      <c r="K33" s="831">
        <v>2250.4499999999998</v>
      </c>
      <c r="L33" s="831"/>
      <c r="M33" s="831">
        <v>2250.4499999999998</v>
      </c>
      <c r="N33" s="831">
        <v>1</v>
      </c>
      <c r="O33" s="831">
        <v>2250.4499999999998</v>
      </c>
      <c r="P33" s="827"/>
      <c r="Q33" s="832">
        <v>2250.4499999999998</v>
      </c>
    </row>
    <row r="34" spans="1:17" ht="14.45" customHeight="1" x14ac:dyDescent="0.2">
      <c r="A34" s="821" t="s">
        <v>3811</v>
      </c>
      <c r="B34" s="822" t="s">
        <v>3700</v>
      </c>
      <c r="C34" s="822" t="s">
        <v>3750</v>
      </c>
      <c r="D34" s="822" t="s">
        <v>3760</v>
      </c>
      <c r="E34" s="822" t="s">
        <v>3761</v>
      </c>
      <c r="F34" s="831"/>
      <c r="G34" s="831"/>
      <c r="H34" s="831"/>
      <c r="I34" s="831"/>
      <c r="J34" s="831">
        <v>2</v>
      </c>
      <c r="K34" s="831">
        <v>5655.65</v>
      </c>
      <c r="L34" s="831"/>
      <c r="M34" s="831">
        <v>2827.8249999999998</v>
      </c>
      <c r="N34" s="831">
        <v>6</v>
      </c>
      <c r="O34" s="831">
        <v>15148.89</v>
      </c>
      <c r="P34" s="827"/>
      <c r="Q34" s="832">
        <v>2524.8150000000001</v>
      </c>
    </row>
    <row r="35" spans="1:17" ht="14.45" customHeight="1" x14ac:dyDescent="0.2">
      <c r="A35" s="821" t="s">
        <v>3811</v>
      </c>
      <c r="B35" s="822" t="s">
        <v>3700</v>
      </c>
      <c r="C35" s="822" t="s">
        <v>3750</v>
      </c>
      <c r="D35" s="822" t="s">
        <v>3762</v>
      </c>
      <c r="E35" s="822" t="s">
        <v>3761</v>
      </c>
      <c r="F35" s="831">
        <v>4</v>
      </c>
      <c r="G35" s="831">
        <v>10194.950000000001</v>
      </c>
      <c r="H35" s="831"/>
      <c r="I35" s="831">
        <v>2548.7375000000002</v>
      </c>
      <c r="J35" s="831">
        <v>4</v>
      </c>
      <c r="K35" s="831">
        <v>10194.950000000001</v>
      </c>
      <c r="L35" s="831"/>
      <c r="M35" s="831">
        <v>2548.7375000000002</v>
      </c>
      <c r="N35" s="831">
        <v>3</v>
      </c>
      <c r="O35" s="831">
        <v>7402.0599999999995</v>
      </c>
      <c r="P35" s="827"/>
      <c r="Q35" s="832">
        <v>2467.353333333333</v>
      </c>
    </row>
    <row r="36" spans="1:17" ht="14.45" customHeight="1" x14ac:dyDescent="0.2">
      <c r="A36" s="821" t="s">
        <v>3811</v>
      </c>
      <c r="B36" s="822" t="s">
        <v>3700</v>
      </c>
      <c r="C36" s="822" t="s">
        <v>3750</v>
      </c>
      <c r="D36" s="822" t="s">
        <v>3813</v>
      </c>
      <c r="E36" s="822" t="s">
        <v>3814</v>
      </c>
      <c r="F36" s="831">
        <v>1</v>
      </c>
      <c r="G36" s="831">
        <v>4642.3</v>
      </c>
      <c r="H36" s="831"/>
      <c r="I36" s="831">
        <v>4642.3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3811</v>
      </c>
      <c r="B37" s="822" t="s">
        <v>3700</v>
      </c>
      <c r="C37" s="822" t="s">
        <v>3750</v>
      </c>
      <c r="D37" s="822" t="s">
        <v>3763</v>
      </c>
      <c r="E37" s="822" t="s">
        <v>3764</v>
      </c>
      <c r="F37" s="831"/>
      <c r="G37" s="831"/>
      <c r="H37" s="831"/>
      <c r="I37" s="831"/>
      <c r="J37" s="831">
        <v>6</v>
      </c>
      <c r="K37" s="831">
        <v>9299.94</v>
      </c>
      <c r="L37" s="831"/>
      <c r="M37" s="831">
        <v>1549.99</v>
      </c>
      <c r="N37" s="831">
        <v>1</v>
      </c>
      <c r="O37" s="831">
        <v>1549.99</v>
      </c>
      <c r="P37" s="827"/>
      <c r="Q37" s="832">
        <v>1549.99</v>
      </c>
    </row>
    <row r="38" spans="1:17" ht="14.45" customHeight="1" x14ac:dyDescent="0.2">
      <c r="A38" s="821" t="s">
        <v>3811</v>
      </c>
      <c r="B38" s="822" t="s">
        <v>3700</v>
      </c>
      <c r="C38" s="822" t="s">
        <v>3750</v>
      </c>
      <c r="D38" s="822" t="s">
        <v>3815</v>
      </c>
      <c r="E38" s="822" t="s">
        <v>3816</v>
      </c>
      <c r="F38" s="831"/>
      <c r="G38" s="831"/>
      <c r="H38" s="831"/>
      <c r="I38" s="831"/>
      <c r="J38" s="831"/>
      <c r="K38" s="831"/>
      <c r="L38" s="831"/>
      <c r="M38" s="831"/>
      <c r="N38" s="831">
        <v>1</v>
      </c>
      <c r="O38" s="831">
        <v>2250.4499999999998</v>
      </c>
      <c r="P38" s="827"/>
      <c r="Q38" s="832">
        <v>2250.4499999999998</v>
      </c>
    </row>
    <row r="39" spans="1:17" ht="14.45" customHeight="1" x14ac:dyDescent="0.2">
      <c r="A39" s="821" t="s">
        <v>3811</v>
      </c>
      <c r="B39" s="822" t="s">
        <v>3700</v>
      </c>
      <c r="C39" s="822" t="s">
        <v>3750</v>
      </c>
      <c r="D39" s="822" t="s">
        <v>3817</v>
      </c>
      <c r="E39" s="822" t="s">
        <v>3761</v>
      </c>
      <c r="F39" s="831"/>
      <c r="G39" s="831"/>
      <c r="H39" s="831"/>
      <c r="I39" s="831"/>
      <c r="J39" s="831">
        <v>1</v>
      </c>
      <c r="K39" s="831">
        <v>4215</v>
      </c>
      <c r="L39" s="831"/>
      <c r="M39" s="831">
        <v>4215</v>
      </c>
      <c r="N39" s="831"/>
      <c r="O39" s="831"/>
      <c r="P39" s="827"/>
      <c r="Q39" s="832"/>
    </row>
    <row r="40" spans="1:17" ht="14.45" customHeight="1" x14ac:dyDescent="0.2">
      <c r="A40" s="821" t="s">
        <v>3811</v>
      </c>
      <c r="B40" s="822" t="s">
        <v>3700</v>
      </c>
      <c r="C40" s="822" t="s">
        <v>3701</v>
      </c>
      <c r="D40" s="822" t="s">
        <v>3718</v>
      </c>
      <c r="E40" s="822" t="s">
        <v>3719</v>
      </c>
      <c r="F40" s="831">
        <v>4</v>
      </c>
      <c r="G40" s="831">
        <v>4052</v>
      </c>
      <c r="H40" s="831"/>
      <c r="I40" s="831">
        <v>1013</v>
      </c>
      <c r="J40" s="831">
        <v>1</v>
      </c>
      <c r="K40" s="831">
        <v>1016</v>
      </c>
      <c r="L40" s="831"/>
      <c r="M40" s="831">
        <v>1016</v>
      </c>
      <c r="N40" s="831">
        <v>2</v>
      </c>
      <c r="O40" s="831">
        <v>2090</v>
      </c>
      <c r="P40" s="827"/>
      <c r="Q40" s="832">
        <v>1045</v>
      </c>
    </row>
    <row r="41" spans="1:17" ht="14.45" customHeight="1" x14ac:dyDescent="0.2">
      <c r="A41" s="821" t="s">
        <v>3811</v>
      </c>
      <c r="B41" s="822" t="s">
        <v>3700</v>
      </c>
      <c r="C41" s="822" t="s">
        <v>3701</v>
      </c>
      <c r="D41" s="822" t="s">
        <v>3736</v>
      </c>
      <c r="E41" s="822" t="s">
        <v>3737</v>
      </c>
      <c r="F41" s="831">
        <v>1</v>
      </c>
      <c r="G41" s="831">
        <v>2019</v>
      </c>
      <c r="H41" s="831"/>
      <c r="I41" s="831">
        <v>2019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3811</v>
      </c>
      <c r="B42" s="822" t="s">
        <v>3700</v>
      </c>
      <c r="C42" s="822" t="s">
        <v>3701</v>
      </c>
      <c r="D42" s="822" t="s">
        <v>3765</v>
      </c>
      <c r="E42" s="822" t="s">
        <v>3766</v>
      </c>
      <c r="F42" s="831">
        <v>54</v>
      </c>
      <c r="G42" s="831">
        <v>63612</v>
      </c>
      <c r="H42" s="831"/>
      <c r="I42" s="831">
        <v>1178</v>
      </c>
      <c r="J42" s="831">
        <v>66</v>
      </c>
      <c r="K42" s="831">
        <v>77880</v>
      </c>
      <c r="L42" s="831"/>
      <c r="M42" s="831">
        <v>1180</v>
      </c>
      <c r="N42" s="831">
        <v>15</v>
      </c>
      <c r="O42" s="831">
        <v>17925</v>
      </c>
      <c r="P42" s="827"/>
      <c r="Q42" s="832">
        <v>1195</v>
      </c>
    </row>
    <row r="43" spans="1:17" ht="14.45" customHeight="1" x14ac:dyDescent="0.2">
      <c r="A43" s="821" t="s">
        <v>3811</v>
      </c>
      <c r="B43" s="822" t="s">
        <v>3767</v>
      </c>
      <c r="C43" s="822" t="s">
        <v>3701</v>
      </c>
      <c r="D43" s="822" t="s">
        <v>3770</v>
      </c>
      <c r="E43" s="822" t="s">
        <v>3771</v>
      </c>
      <c r="F43" s="831">
        <v>2</v>
      </c>
      <c r="G43" s="831">
        <v>252</v>
      </c>
      <c r="H43" s="831"/>
      <c r="I43" s="831">
        <v>126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3811</v>
      </c>
      <c r="B44" s="822" t="s">
        <v>3767</v>
      </c>
      <c r="C44" s="822" t="s">
        <v>3701</v>
      </c>
      <c r="D44" s="822" t="s">
        <v>3776</v>
      </c>
      <c r="E44" s="822" t="s">
        <v>3777</v>
      </c>
      <c r="F44" s="831">
        <v>3</v>
      </c>
      <c r="G44" s="831">
        <v>1128</v>
      </c>
      <c r="H44" s="831"/>
      <c r="I44" s="831">
        <v>376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3811</v>
      </c>
      <c r="B45" s="822" t="s">
        <v>3780</v>
      </c>
      <c r="C45" s="822" t="s">
        <v>3750</v>
      </c>
      <c r="D45" s="822" t="s">
        <v>3755</v>
      </c>
      <c r="E45" s="822" t="s">
        <v>3756</v>
      </c>
      <c r="F45" s="831">
        <v>4</v>
      </c>
      <c r="G45" s="831">
        <v>26709.919999999998</v>
      </c>
      <c r="H45" s="831"/>
      <c r="I45" s="831">
        <v>6677.48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3811</v>
      </c>
      <c r="B46" s="822" t="s">
        <v>3780</v>
      </c>
      <c r="C46" s="822" t="s">
        <v>3750</v>
      </c>
      <c r="D46" s="822" t="s">
        <v>3812</v>
      </c>
      <c r="E46" s="822" t="s">
        <v>3759</v>
      </c>
      <c r="F46" s="831">
        <v>3</v>
      </c>
      <c r="G46" s="831">
        <v>13105.29</v>
      </c>
      <c r="H46" s="831"/>
      <c r="I46" s="831">
        <v>4368.43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3811</v>
      </c>
      <c r="B47" s="822" t="s">
        <v>3780</v>
      </c>
      <c r="C47" s="822" t="s">
        <v>3750</v>
      </c>
      <c r="D47" s="822" t="s">
        <v>3758</v>
      </c>
      <c r="E47" s="822" t="s">
        <v>3759</v>
      </c>
      <c r="F47" s="831">
        <v>0</v>
      </c>
      <c r="G47" s="831">
        <v>0</v>
      </c>
      <c r="H47" s="831"/>
      <c r="I47" s="831"/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3811</v>
      </c>
      <c r="B48" s="822" t="s">
        <v>3780</v>
      </c>
      <c r="C48" s="822" t="s">
        <v>3750</v>
      </c>
      <c r="D48" s="822" t="s">
        <v>3818</v>
      </c>
      <c r="E48" s="822" t="s">
        <v>3819</v>
      </c>
      <c r="F48" s="831">
        <v>1</v>
      </c>
      <c r="G48" s="831">
        <v>12209.4</v>
      </c>
      <c r="H48" s="831"/>
      <c r="I48" s="831">
        <v>12209.4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3811</v>
      </c>
      <c r="B49" s="822" t="s">
        <v>3780</v>
      </c>
      <c r="C49" s="822" t="s">
        <v>3750</v>
      </c>
      <c r="D49" s="822" t="s">
        <v>3760</v>
      </c>
      <c r="E49" s="822" t="s">
        <v>3761</v>
      </c>
      <c r="F49" s="831">
        <v>1</v>
      </c>
      <c r="G49" s="831">
        <v>3278</v>
      </c>
      <c r="H49" s="831"/>
      <c r="I49" s="831">
        <v>3278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3811</v>
      </c>
      <c r="B50" s="822" t="s">
        <v>3780</v>
      </c>
      <c r="C50" s="822" t="s">
        <v>3701</v>
      </c>
      <c r="D50" s="822" t="s">
        <v>3781</v>
      </c>
      <c r="E50" s="822" t="s">
        <v>3782</v>
      </c>
      <c r="F50" s="831">
        <v>19</v>
      </c>
      <c r="G50" s="831">
        <v>11115</v>
      </c>
      <c r="H50" s="831"/>
      <c r="I50" s="831">
        <v>585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3820</v>
      </c>
      <c r="B51" s="822" t="s">
        <v>3700</v>
      </c>
      <c r="C51" s="822" t="s">
        <v>3750</v>
      </c>
      <c r="D51" s="822" t="s">
        <v>3755</v>
      </c>
      <c r="E51" s="822" t="s">
        <v>3756</v>
      </c>
      <c r="F51" s="831"/>
      <c r="G51" s="831"/>
      <c r="H51" s="831"/>
      <c r="I51" s="831"/>
      <c r="J51" s="831">
        <v>2</v>
      </c>
      <c r="K51" s="831">
        <v>11052.1</v>
      </c>
      <c r="L51" s="831"/>
      <c r="M51" s="831">
        <v>5526.05</v>
      </c>
      <c r="N51" s="831"/>
      <c r="O51" s="831"/>
      <c r="P51" s="827"/>
      <c r="Q51" s="832"/>
    </row>
    <row r="52" spans="1:17" ht="14.45" customHeight="1" x14ac:dyDescent="0.2">
      <c r="A52" s="821" t="s">
        <v>3820</v>
      </c>
      <c r="B52" s="822" t="s">
        <v>3700</v>
      </c>
      <c r="C52" s="822" t="s">
        <v>3750</v>
      </c>
      <c r="D52" s="822" t="s">
        <v>3758</v>
      </c>
      <c r="E52" s="822" t="s">
        <v>3759</v>
      </c>
      <c r="F52" s="831">
        <v>3</v>
      </c>
      <c r="G52" s="831">
        <v>6751.37</v>
      </c>
      <c r="H52" s="831"/>
      <c r="I52" s="831">
        <v>2250.4566666666665</v>
      </c>
      <c r="J52" s="831">
        <v>3</v>
      </c>
      <c r="K52" s="831">
        <v>6751.37</v>
      </c>
      <c r="L52" s="831"/>
      <c r="M52" s="831">
        <v>2250.4566666666665</v>
      </c>
      <c r="N52" s="831"/>
      <c r="O52" s="831"/>
      <c r="P52" s="827"/>
      <c r="Q52" s="832"/>
    </row>
    <row r="53" spans="1:17" ht="14.45" customHeight="1" x14ac:dyDescent="0.2">
      <c r="A53" s="821" t="s">
        <v>3820</v>
      </c>
      <c r="B53" s="822" t="s">
        <v>3700</v>
      </c>
      <c r="C53" s="822" t="s">
        <v>3750</v>
      </c>
      <c r="D53" s="822" t="s">
        <v>3762</v>
      </c>
      <c r="E53" s="822" t="s">
        <v>3761</v>
      </c>
      <c r="F53" s="831">
        <v>1</v>
      </c>
      <c r="G53" s="831">
        <v>2377.65</v>
      </c>
      <c r="H53" s="831"/>
      <c r="I53" s="831">
        <v>2377.65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3820</v>
      </c>
      <c r="B54" s="822" t="s">
        <v>3700</v>
      </c>
      <c r="C54" s="822" t="s">
        <v>3701</v>
      </c>
      <c r="D54" s="822" t="s">
        <v>3718</v>
      </c>
      <c r="E54" s="822" t="s">
        <v>3719</v>
      </c>
      <c r="F54" s="831">
        <v>8</v>
      </c>
      <c r="G54" s="831">
        <v>8104</v>
      </c>
      <c r="H54" s="831"/>
      <c r="I54" s="831">
        <v>1013</v>
      </c>
      <c r="J54" s="831">
        <v>5</v>
      </c>
      <c r="K54" s="831">
        <v>5080</v>
      </c>
      <c r="L54" s="831"/>
      <c r="M54" s="831">
        <v>1016</v>
      </c>
      <c r="N54" s="831">
        <v>1</v>
      </c>
      <c r="O54" s="831">
        <v>1045</v>
      </c>
      <c r="P54" s="827"/>
      <c r="Q54" s="832">
        <v>1045</v>
      </c>
    </row>
    <row r="55" spans="1:17" ht="14.45" customHeight="1" x14ac:dyDescent="0.2">
      <c r="A55" s="821" t="s">
        <v>3820</v>
      </c>
      <c r="B55" s="822" t="s">
        <v>3700</v>
      </c>
      <c r="C55" s="822" t="s">
        <v>3701</v>
      </c>
      <c r="D55" s="822" t="s">
        <v>3724</v>
      </c>
      <c r="E55" s="822" t="s">
        <v>3725</v>
      </c>
      <c r="F55" s="831"/>
      <c r="G55" s="831"/>
      <c r="H55" s="831"/>
      <c r="I55" s="831"/>
      <c r="J55" s="831">
        <v>1</v>
      </c>
      <c r="K55" s="831">
        <v>324</v>
      </c>
      <c r="L55" s="831"/>
      <c r="M55" s="831">
        <v>324</v>
      </c>
      <c r="N55" s="831"/>
      <c r="O55" s="831"/>
      <c r="P55" s="827"/>
      <c r="Q55" s="832"/>
    </row>
    <row r="56" spans="1:17" ht="14.45" customHeight="1" x14ac:dyDescent="0.2">
      <c r="A56" s="821" t="s">
        <v>3820</v>
      </c>
      <c r="B56" s="822" t="s">
        <v>3700</v>
      </c>
      <c r="C56" s="822" t="s">
        <v>3701</v>
      </c>
      <c r="D56" s="822" t="s">
        <v>3736</v>
      </c>
      <c r="E56" s="822" t="s">
        <v>3737</v>
      </c>
      <c r="F56" s="831">
        <v>2</v>
      </c>
      <c r="G56" s="831">
        <v>4038</v>
      </c>
      <c r="H56" s="831"/>
      <c r="I56" s="831">
        <v>2019</v>
      </c>
      <c r="J56" s="831">
        <v>2</v>
      </c>
      <c r="K56" s="831">
        <v>4044</v>
      </c>
      <c r="L56" s="831"/>
      <c r="M56" s="831">
        <v>2022</v>
      </c>
      <c r="N56" s="831"/>
      <c r="O56" s="831"/>
      <c r="P56" s="827"/>
      <c r="Q56" s="832"/>
    </row>
    <row r="57" spans="1:17" ht="14.45" customHeight="1" x14ac:dyDescent="0.2">
      <c r="A57" s="821" t="s">
        <v>3820</v>
      </c>
      <c r="B57" s="822" t="s">
        <v>3700</v>
      </c>
      <c r="C57" s="822" t="s">
        <v>3701</v>
      </c>
      <c r="D57" s="822" t="s">
        <v>3765</v>
      </c>
      <c r="E57" s="822" t="s">
        <v>3766</v>
      </c>
      <c r="F57" s="831">
        <v>6</v>
      </c>
      <c r="G57" s="831">
        <v>7068</v>
      </c>
      <c r="H57" s="831"/>
      <c r="I57" s="831">
        <v>1178</v>
      </c>
      <c r="J57" s="831">
        <v>7</v>
      </c>
      <c r="K57" s="831">
        <v>8260</v>
      </c>
      <c r="L57" s="831"/>
      <c r="M57" s="831">
        <v>1180</v>
      </c>
      <c r="N57" s="831"/>
      <c r="O57" s="831"/>
      <c r="P57" s="827"/>
      <c r="Q57" s="832"/>
    </row>
    <row r="58" spans="1:17" ht="14.45" customHeight="1" x14ac:dyDescent="0.2">
      <c r="A58" s="821" t="s">
        <v>3820</v>
      </c>
      <c r="B58" s="822" t="s">
        <v>3767</v>
      </c>
      <c r="C58" s="822" t="s">
        <v>3701</v>
      </c>
      <c r="D58" s="822" t="s">
        <v>3770</v>
      </c>
      <c r="E58" s="822" t="s">
        <v>3771</v>
      </c>
      <c r="F58" s="831">
        <v>2</v>
      </c>
      <c r="G58" s="831">
        <v>252</v>
      </c>
      <c r="H58" s="831"/>
      <c r="I58" s="831">
        <v>126</v>
      </c>
      <c r="J58" s="831"/>
      <c r="K58" s="831"/>
      <c r="L58" s="831"/>
      <c r="M58" s="831"/>
      <c r="N58" s="831">
        <v>1</v>
      </c>
      <c r="O58" s="831">
        <v>137</v>
      </c>
      <c r="P58" s="827"/>
      <c r="Q58" s="832">
        <v>137</v>
      </c>
    </row>
    <row r="59" spans="1:17" ht="14.45" customHeight="1" x14ac:dyDescent="0.2">
      <c r="A59" s="821" t="s">
        <v>3820</v>
      </c>
      <c r="B59" s="822" t="s">
        <v>3780</v>
      </c>
      <c r="C59" s="822" t="s">
        <v>3750</v>
      </c>
      <c r="D59" s="822" t="s">
        <v>3757</v>
      </c>
      <c r="E59" s="822" t="s">
        <v>3756</v>
      </c>
      <c r="F59" s="831">
        <v>1</v>
      </c>
      <c r="G59" s="831">
        <v>5568</v>
      </c>
      <c r="H59" s="831"/>
      <c r="I59" s="831">
        <v>5568</v>
      </c>
      <c r="J59" s="831"/>
      <c r="K59" s="831"/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3820</v>
      </c>
      <c r="B60" s="822" t="s">
        <v>3780</v>
      </c>
      <c r="C60" s="822" t="s">
        <v>3701</v>
      </c>
      <c r="D60" s="822" t="s">
        <v>3781</v>
      </c>
      <c r="E60" s="822" t="s">
        <v>3782</v>
      </c>
      <c r="F60" s="831">
        <v>2</v>
      </c>
      <c r="G60" s="831">
        <v>1170</v>
      </c>
      <c r="H60" s="831"/>
      <c r="I60" s="831">
        <v>585</v>
      </c>
      <c r="J60" s="831"/>
      <c r="K60" s="831"/>
      <c r="L60" s="831"/>
      <c r="M60" s="831"/>
      <c r="N60" s="831"/>
      <c r="O60" s="831"/>
      <c r="P60" s="827"/>
      <c r="Q60" s="832"/>
    </row>
    <row r="61" spans="1:17" ht="14.45" customHeight="1" x14ac:dyDescent="0.2">
      <c r="A61" s="821" t="s">
        <v>3821</v>
      </c>
      <c r="B61" s="822" t="s">
        <v>3700</v>
      </c>
      <c r="C61" s="822" t="s">
        <v>3750</v>
      </c>
      <c r="D61" s="822" t="s">
        <v>3751</v>
      </c>
      <c r="E61" s="822" t="s">
        <v>3752</v>
      </c>
      <c r="F61" s="831">
        <v>1</v>
      </c>
      <c r="G61" s="831">
        <v>4856.3599999999997</v>
      </c>
      <c r="H61" s="831"/>
      <c r="I61" s="831">
        <v>4856.3599999999997</v>
      </c>
      <c r="J61" s="831">
        <v>2</v>
      </c>
      <c r="K61" s="831">
        <v>9712.7199999999993</v>
      </c>
      <c r="L61" s="831"/>
      <c r="M61" s="831">
        <v>4856.3599999999997</v>
      </c>
      <c r="N61" s="831"/>
      <c r="O61" s="831"/>
      <c r="P61" s="827"/>
      <c r="Q61" s="832"/>
    </row>
    <row r="62" spans="1:17" ht="14.45" customHeight="1" x14ac:dyDescent="0.2">
      <c r="A62" s="821" t="s">
        <v>3821</v>
      </c>
      <c r="B62" s="822" t="s">
        <v>3700</v>
      </c>
      <c r="C62" s="822" t="s">
        <v>3750</v>
      </c>
      <c r="D62" s="822" t="s">
        <v>3753</v>
      </c>
      <c r="E62" s="822" t="s">
        <v>3754</v>
      </c>
      <c r="F62" s="831">
        <v>4</v>
      </c>
      <c r="G62" s="831">
        <v>20156.739999999998</v>
      </c>
      <c r="H62" s="831"/>
      <c r="I62" s="831">
        <v>5039.1849999999995</v>
      </c>
      <c r="J62" s="831">
        <v>11</v>
      </c>
      <c r="K62" s="831">
        <v>52368.74</v>
      </c>
      <c r="L62" s="831"/>
      <c r="M62" s="831">
        <v>4760.7945454545452</v>
      </c>
      <c r="N62" s="831"/>
      <c r="O62" s="831"/>
      <c r="P62" s="827"/>
      <c r="Q62" s="832"/>
    </row>
    <row r="63" spans="1:17" ht="14.45" customHeight="1" x14ac:dyDescent="0.2">
      <c r="A63" s="821" t="s">
        <v>3821</v>
      </c>
      <c r="B63" s="822" t="s">
        <v>3700</v>
      </c>
      <c r="C63" s="822" t="s">
        <v>3750</v>
      </c>
      <c r="D63" s="822" t="s">
        <v>3755</v>
      </c>
      <c r="E63" s="822" t="s">
        <v>3756</v>
      </c>
      <c r="F63" s="831">
        <v>2</v>
      </c>
      <c r="G63" s="831">
        <v>12203.54</v>
      </c>
      <c r="H63" s="831"/>
      <c r="I63" s="831">
        <v>6101.77</v>
      </c>
      <c r="J63" s="831">
        <v>6</v>
      </c>
      <c r="K63" s="831">
        <v>37762.020000000004</v>
      </c>
      <c r="L63" s="831"/>
      <c r="M63" s="831">
        <v>6293.670000000001</v>
      </c>
      <c r="N63" s="831"/>
      <c r="O63" s="831"/>
      <c r="P63" s="827"/>
      <c r="Q63" s="832"/>
    </row>
    <row r="64" spans="1:17" ht="14.45" customHeight="1" x14ac:dyDescent="0.2">
      <c r="A64" s="821" t="s">
        <v>3821</v>
      </c>
      <c r="B64" s="822" t="s">
        <v>3700</v>
      </c>
      <c r="C64" s="822" t="s">
        <v>3750</v>
      </c>
      <c r="D64" s="822" t="s">
        <v>3757</v>
      </c>
      <c r="E64" s="822" t="s">
        <v>3756</v>
      </c>
      <c r="F64" s="831">
        <v>1</v>
      </c>
      <c r="G64" s="831">
        <v>5433.24</v>
      </c>
      <c r="H64" s="831"/>
      <c r="I64" s="831">
        <v>5433.24</v>
      </c>
      <c r="J64" s="831">
        <v>6</v>
      </c>
      <c r="K64" s="831">
        <v>30894.07</v>
      </c>
      <c r="L64" s="831"/>
      <c r="M64" s="831">
        <v>5149.0116666666663</v>
      </c>
      <c r="N64" s="831"/>
      <c r="O64" s="831"/>
      <c r="P64" s="827"/>
      <c r="Q64" s="832"/>
    </row>
    <row r="65" spans="1:17" ht="14.45" customHeight="1" x14ac:dyDescent="0.2">
      <c r="A65" s="821" t="s">
        <v>3821</v>
      </c>
      <c r="B65" s="822" t="s">
        <v>3700</v>
      </c>
      <c r="C65" s="822" t="s">
        <v>3750</v>
      </c>
      <c r="D65" s="822" t="s">
        <v>3812</v>
      </c>
      <c r="E65" s="822" t="s">
        <v>3759</v>
      </c>
      <c r="F65" s="831">
        <v>1</v>
      </c>
      <c r="G65" s="831">
        <v>4368.43</v>
      </c>
      <c r="H65" s="831"/>
      <c r="I65" s="831">
        <v>4368.43</v>
      </c>
      <c r="J65" s="831"/>
      <c r="K65" s="831"/>
      <c r="L65" s="831"/>
      <c r="M65" s="831"/>
      <c r="N65" s="831"/>
      <c r="O65" s="831"/>
      <c r="P65" s="827"/>
      <c r="Q65" s="832"/>
    </row>
    <row r="66" spans="1:17" ht="14.45" customHeight="1" x14ac:dyDescent="0.2">
      <c r="A66" s="821" t="s">
        <v>3821</v>
      </c>
      <c r="B66" s="822" t="s">
        <v>3700</v>
      </c>
      <c r="C66" s="822" t="s">
        <v>3750</v>
      </c>
      <c r="D66" s="822" t="s">
        <v>3758</v>
      </c>
      <c r="E66" s="822" t="s">
        <v>3759</v>
      </c>
      <c r="F66" s="831">
        <v>15</v>
      </c>
      <c r="G66" s="831">
        <v>35208.789999999994</v>
      </c>
      <c r="H66" s="831"/>
      <c r="I66" s="831">
        <v>2347.2526666666663</v>
      </c>
      <c r="J66" s="831">
        <v>9</v>
      </c>
      <c r="K66" s="831">
        <v>20254.080000000002</v>
      </c>
      <c r="L66" s="831"/>
      <c r="M66" s="831">
        <v>2250.4533333333334</v>
      </c>
      <c r="N66" s="831">
        <v>2</v>
      </c>
      <c r="O66" s="831">
        <v>4500.92</v>
      </c>
      <c r="P66" s="827"/>
      <c r="Q66" s="832">
        <v>2250.46</v>
      </c>
    </row>
    <row r="67" spans="1:17" ht="14.45" customHeight="1" x14ac:dyDescent="0.2">
      <c r="A67" s="821" t="s">
        <v>3821</v>
      </c>
      <c r="B67" s="822" t="s">
        <v>3700</v>
      </c>
      <c r="C67" s="822" t="s">
        <v>3750</v>
      </c>
      <c r="D67" s="822" t="s">
        <v>3760</v>
      </c>
      <c r="E67" s="822" t="s">
        <v>3761</v>
      </c>
      <c r="F67" s="831">
        <v>6</v>
      </c>
      <c r="G67" s="831">
        <v>17867.3</v>
      </c>
      <c r="H67" s="831"/>
      <c r="I67" s="831">
        <v>2977.8833333333332</v>
      </c>
      <c r="J67" s="831">
        <v>7</v>
      </c>
      <c r="K67" s="831">
        <v>18444.25</v>
      </c>
      <c r="L67" s="831"/>
      <c r="M67" s="831">
        <v>2634.8928571428573</v>
      </c>
      <c r="N67" s="831">
        <v>1</v>
      </c>
      <c r="O67" s="831">
        <v>2503.79</v>
      </c>
      <c r="P67" s="827"/>
      <c r="Q67" s="832">
        <v>2503.79</v>
      </c>
    </row>
    <row r="68" spans="1:17" ht="14.45" customHeight="1" x14ac:dyDescent="0.2">
      <c r="A68" s="821" t="s">
        <v>3821</v>
      </c>
      <c r="B68" s="822" t="s">
        <v>3700</v>
      </c>
      <c r="C68" s="822" t="s">
        <v>3750</v>
      </c>
      <c r="D68" s="822" t="s">
        <v>3762</v>
      </c>
      <c r="E68" s="822" t="s">
        <v>3761</v>
      </c>
      <c r="F68" s="831">
        <v>4</v>
      </c>
      <c r="G68" s="831">
        <v>12248</v>
      </c>
      <c r="H68" s="831"/>
      <c r="I68" s="831">
        <v>3062</v>
      </c>
      <c r="J68" s="831">
        <v>15</v>
      </c>
      <c r="K68" s="831">
        <v>36349.100000000006</v>
      </c>
      <c r="L68" s="831"/>
      <c r="M68" s="831">
        <v>2423.2733333333335</v>
      </c>
      <c r="N68" s="831">
        <v>8</v>
      </c>
      <c r="O68" s="831">
        <v>20131.259999999998</v>
      </c>
      <c r="P68" s="827"/>
      <c r="Q68" s="832">
        <v>2516.4074999999998</v>
      </c>
    </row>
    <row r="69" spans="1:17" ht="14.45" customHeight="1" x14ac:dyDescent="0.2">
      <c r="A69" s="821" t="s">
        <v>3821</v>
      </c>
      <c r="B69" s="822" t="s">
        <v>3700</v>
      </c>
      <c r="C69" s="822" t="s">
        <v>3750</v>
      </c>
      <c r="D69" s="822" t="s">
        <v>3763</v>
      </c>
      <c r="E69" s="822" t="s">
        <v>3764</v>
      </c>
      <c r="F69" s="831"/>
      <c r="G69" s="831"/>
      <c r="H69" s="831"/>
      <c r="I69" s="831"/>
      <c r="J69" s="831">
        <v>4</v>
      </c>
      <c r="K69" s="831">
        <v>6199.96</v>
      </c>
      <c r="L69" s="831"/>
      <c r="M69" s="831">
        <v>1549.99</v>
      </c>
      <c r="N69" s="831"/>
      <c r="O69" s="831"/>
      <c r="P69" s="827"/>
      <c r="Q69" s="832"/>
    </row>
    <row r="70" spans="1:17" ht="14.45" customHeight="1" x14ac:dyDescent="0.2">
      <c r="A70" s="821" t="s">
        <v>3821</v>
      </c>
      <c r="B70" s="822" t="s">
        <v>3700</v>
      </c>
      <c r="C70" s="822" t="s">
        <v>3701</v>
      </c>
      <c r="D70" s="822" t="s">
        <v>3704</v>
      </c>
      <c r="E70" s="822" t="s">
        <v>3705</v>
      </c>
      <c r="F70" s="831"/>
      <c r="G70" s="831"/>
      <c r="H70" s="831"/>
      <c r="I70" s="831"/>
      <c r="J70" s="831"/>
      <c r="K70" s="831"/>
      <c r="L70" s="831"/>
      <c r="M70" s="831"/>
      <c r="N70" s="831">
        <v>3</v>
      </c>
      <c r="O70" s="831">
        <v>336</v>
      </c>
      <c r="P70" s="827"/>
      <c r="Q70" s="832">
        <v>112</v>
      </c>
    </row>
    <row r="71" spans="1:17" ht="14.45" customHeight="1" x14ac:dyDescent="0.2">
      <c r="A71" s="821" t="s">
        <v>3821</v>
      </c>
      <c r="B71" s="822" t="s">
        <v>3700</v>
      </c>
      <c r="C71" s="822" t="s">
        <v>3701</v>
      </c>
      <c r="D71" s="822" t="s">
        <v>3706</v>
      </c>
      <c r="E71" s="822" t="s">
        <v>3707</v>
      </c>
      <c r="F71" s="831"/>
      <c r="G71" s="831"/>
      <c r="H71" s="831"/>
      <c r="I71" s="831"/>
      <c r="J71" s="831">
        <v>1</v>
      </c>
      <c r="K71" s="831">
        <v>38</v>
      </c>
      <c r="L71" s="831"/>
      <c r="M71" s="831">
        <v>38</v>
      </c>
      <c r="N71" s="831"/>
      <c r="O71" s="831"/>
      <c r="P71" s="827"/>
      <c r="Q71" s="832"/>
    </row>
    <row r="72" spans="1:17" ht="14.45" customHeight="1" x14ac:dyDescent="0.2">
      <c r="A72" s="821" t="s">
        <v>3821</v>
      </c>
      <c r="B72" s="822" t="s">
        <v>3700</v>
      </c>
      <c r="C72" s="822" t="s">
        <v>3701</v>
      </c>
      <c r="D72" s="822" t="s">
        <v>3718</v>
      </c>
      <c r="E72" s="822" t="s">
        <v>3719</v>
      </c>
      <c r="F72" s="831">
        <v>2</v>
      </c>
      <c r="G72" s="831">
        <v>2026</v>
      </c>
      <c r="H72" s="831"/>
      <c r="I72" s="831">
        <v>1013</v>
      </c>
      <c r="J72" s="831">
        <v>5</v>
      </c>
      <c r="K72" s="831">
        <v>5080</v>
      </c>
      <c r="L72" s="831"/>
      <c r="M72" s="831">
        <v>1016</v>
      </c>
      <c r="N72" s="831"/>
      <c r="O72" s="831"/>
      <c r="P72" s="827"/>
      <c r="Q72" s="832"/>
    </row>
    <row r="73" spans="1:17" ht="14.45" customHeight="1" x14ac:dyDescent="0.2">
      <c r="A73" s="821" t="s">
        <v>3821</v>
      </c>
      <c r="B73" s="822" t="s">
        <v>3700</v>
      </c>
      <c r="C73" s="822" t="s">
        <v>3701</v>
      </c>
      <c r="D73" s="822" t="s">
        <v>3765</v>
      </c>
      <c r="E73" s="822" t="s">
        <v>3766</v>
      </c>
      <c r="F73" s="831">
        <v>69</v>
      </c>
      <c r="G73" s="831">
        <v>81282</v>
      </c>
      <c r="H73" s="831"/>
      <c r="I73" s="831">
        <v>1178</v>
      </c>
      <c r="J73" s="831">
        <v>62</v>
      </c>
      <c r="K73" s="831">
        <v>73160</v>
      </c>
      <c r="L73" s="831"/>
      <c r="M73" s="831">
        <v>1180</v>
      </c>
      <c r="N73" s="831">
        <v>11</v>
      </c>
      <c r="O73" s="831">
        <v>13145</v>
      </c>
      <c r="P73" s="827"/>
      <c r="Q73" s="832">
        <v>1195</v>
      </c>
    </row>
    <row r="74" spans="1:17" ht="14.45" customHeight="1" x14ac:dyDescent="0.2">
      <c r="A74" s="821" t="s">
        <v>3821</v>
      </c>
      <c r="B74" s="822" t="s">
        <v>3767</v>
      </c>
      <c r="C74" s="822" t="s">
        <v>3701</v>
      </c>
      <c r="D74" s="822" t="s">
        <v>3770</v>
      </c>
      <c r="E74" s="822" t="s">
        <v>3771</v>
      </c>
      <c r="F74" s="831"/>
      <c r="G74" s="831"/>
      <c r="H74" s="831"/>
      <c r="I74" s="831"/>
      <c r="J74" s="831">
        <v>1</v>
      </c>
      <c r="K74" s="831">
        <v>127</v>
      </c>
      <c r="L74" s="831"/>
      <c r="M74" s="831">
        <v>127</v>
      </c>
      <c r="N74" s="831"/>
      <c r="O74" s="831"/>
      <c r="P74" s="827"/>
      <c r="Q74" s="832"/>
    </row>
    <row r="75" spans="1:17" ht="14.45" customHeight="1" x14ac:dyDescent="0.2">
      <c r="A75" s="821" t="s">
        <v>3821</v>
      </c>
      <c r="B75" s="822" t="s">
        <v>3780</v>
      </c>
      <c r="C75" s="822" t="s">
        <v>3750</v>
      </c>
      <c r="D75" s="822" t="s">
        <v>3753</v>
      </c>
      <c r="E75" s="822" t="s">
        <v>3754</v>
      </c>
      <c r="F75" s="831">
        <v>6</v>
      </c>
      <c r="G75" s="831">
        <v>35309.340000000004</v>
      </c>
      <c r="H75" s="831"/>
      <c r="I75" s="831">
        <v>5884.89</v>
      </c>
      <c r="J75" s="831"/>
      <c r="K75" s="831"/>
      <c r="L75" s="831"/>
      <c r="M75" s="831"/>
      <c r="N75" s="831"/>
      <c r="O75" s="831"/>
      <c r="P75" s="827"/>
      <c r="Q75" s="832"/>
    </row>
    <row r="76" spans="1:17" ht="14.45" customHeight="1" x14ac:dyDescent="0.2">
      <c r="A76" s="821" t="s">
        <v>3821</v>
      </c>
      <c r="B76" s="822" t="s">
        <v>3780</v>
      </c>
      <c r="C76" s="822" t="s">
        <v>3750</v>
      </c>
      <c r="D76" s="822" t="s">
        <v>3755</v>
      </c>
      <c r="E76" s="822" t="s">
        <v>3756</v>
      </c>
      <c r="F76" s="831">
        <v>10</v>
      </c>
      <c r="G76" s="831">
        <v>66774.799999999988</v>
      </c>
      <c r="H76" s="831"/>
      <c r="I76" s="831">
        <v>6677.4799999999987</v>
      </c>
      <c r="J76" s="831"/>
      <c r="K76" s="831"/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3821</v>
      </c>
      <c r="B77" s="822" t="s">
        <v>3780</v>
      </c>
      <c r="C77" s="822" t="s">
        <v>3750</v>
      </c>
      <c r="D77" s="822" t="s">
        <v>3757</v>
      </c>
      <c r="E77" s="822" t="s">
        <v>3756</v>
      </c>
      <c r="F77" s="831">
        <v>4</v>
      </c>
      <c r="G77" s="831">
        <v>22272</v>
      </c>
      <c r="H77" s="831"/>
      <c r="I77" s="831">
        <v>5568</v>
      </c>
      <c r="J77" s="831"/>
      <c r="K77" s="831"/>
      <c r="L77" s="831"/>
      <c r="M77" s="831"/>
      <c r="N77" s="831"/>
      <c r="O77" s="831"/>
      <c r="P77" s="827"/>
      <c r="Q77" s="832"/>
    </row>
    <row r="78" spans="1:17" ht="14.45" customHeight="1" x14ac:dyDescent="0.2">
      <c r="A78" s="821" t="s">
        <v>3821</v>
      </c>
      <c r="B78" s="822" t="s">
        <v>3780</v>
      </c>
      <c r="C78" s="822" t="s">
        <v>3750</v>
      </c>
      <c r="D78" s="822" t="s">
        <v>3758</v>
      </c>
      <c r="E78" s="822" t="s">
        <v>3759</v>
      </c>
      <c r="F78" s="831">
        <v>10</v>
      </c>
      <c r="G78" s="831">
        <v>24924.5</v>
      </c>
      <c r="H78" s="831"/>
      <c r="I78" s="831">
        <v>2492.4499999999998</v>
      </c>
      <c r="J78" s="831"/>
      <c r="K78" s="831"/>
      <c r="L78" s="831"/>
      <c r="M78" s="831"/>
      <c r="N78" s="831"/>
      <c r="O78" s="831"/>
      <c r="P78" s="827"/>
      <c r="Q78" s="832"/>
    </row>
    <row r="79" spans="1:17" ht="14.45" customHeight="1" x14ac:dyDescent="0.2">
      <c r="A79" s="821" t="s">
        <v>3821</v>
      </c>
      <c r="B79" s="822" t="s">
        <v>3780</v>
      </c>
      <c r="C79" s="822" t="s">
        <v>3750</v>
      </c>
      <c r="D79" s="822" t="s">
        <v>3760</v>
      </c>
      <c r="E79" s="822" t="s">
        <v>3761</v>
      </c>
      <c r="F79" s="831">
        <v>3</v>
      </c>
      <c r="G79" s="831">
        <v>9834</v>
      </c>
      <c r="H79" s="831"/>
      <c r="I79" s="831">
        <v>3278</v>
      </c>
      <c r="J79" s="831"/>
      <c r="K79" s="831"/>
      <c r="L79" s="831"/>
      <c r="M79" s="831"/>
      <c r="N79" s="831"/>
      <c r="O79" s="831"/>
      <c r="P79" s="827"/>
      <c r="Q79" s="832"/>
    </row>
    <row r="80" spans="1:17" ht="14.45" customHeight="1" x14ac:dyDescent="0.2">
      <c r="A80" s="821" t="s">
        <v>3821</v>
      </c>
      <c r="B80" s="822" t="s">
        <v>3780</v>
      </c>
      <c r="C80" s="822" t="s">
        <v>3750</v>
      </c>
      <c r="D80" s="822" t="s">
        <v>3762</v>
      </c>
      <c r="E80" s="822" t="s">
        <v>3761</v>
      </c>
      <c r="F80" s="831">
        <v>3</v>
      </c>
      <c r="G80" s="831">
        <v>9186</v>
      </c>
      <c r="H80" s="831"/>
      <c r="I80" s="831">
        <v>3062</v>
      </c>
      <c r="J80" s="831"/>
      <c r="K80" s="831"/>
      <c r="L80" s="831"/>
      <c r="M80" s="831"/>
      <c r="N80" s="831"/>
      <c r="O80" s="831"/>
      <c r="P80" s="827"/>
      <c r="Q80" s="832"/>
    </row>
    <row r="81" spans="1:17" ht="14.45" customHeight="1" x14ac:dyDescent="0.2">
      <c r="A81" s="821" t="s">
        <v>3821</v>
      </c>
      <c r="B81" s="822" t="s">
        <v>3780</v>
      </c>
      <c r="C81" s="822" t="s">
        <v>3701</v>
      </c>
      <c r="D81" s="822" t="s">
        <v>3781</v>
      </c>
      <c r="E81" s="822" t="s">
        <v>3782</v>
      </c>
      <c r="F81" s="831">
        <v>43</v>
      </c>
      <c r="G81" s="831">
        <v>25155</v>
      </c>
      <c r="H81" s="831"/>
      <c r="I81" s="831">
        <v>585</v>
      </c>
      <c r="J81" s="831"/>
      <c r="K81" s="831"/>
      <c r="L81" s="831"/>
      <c r="M81" s="831"/>
      <c r="N81" s="831"/>
      <c r="O81" s="831"/>
      <c r="P81" s="827"/>
      <c r="Q81" s="832"/>
    </row>
    <row r="82" spans="1:17" ht="14.45" customHeight="1" x14ac:dyDescent="0.2">
      <c r="A82" s="821" t="s">
        <v>3822</v>
      </c>
      <c r="B82" s="822" t="s">
        <v>3700</v>
      </c>
      <c r="C82" s="822" t="s">
        <v>3750</v>
      </c>
      <c r="D82" s="822" t="s">
        <v>3758</v>
      </c>
      <c r="E82" s="822" t="s">
        <v>3759</v>
      </c>
      <c r="F82" s="831">
        <v>2</v>
      </c>
      <c r="G82" s="831">
        <v>4500.8999999999996</v>
      </c>
      <c r="H82" s="831"/>
      <c r="I82" s="831">
        <v>2250.4499999999998</v>
      </c>
      <c r="J82" s="831"/>
      <c r="K82" s="831"/>
      <c r="L82" s="831"/>
      <c r="M82" s="831"/>
      <c r="N82" s="831">
        <v>1</v>
      </c>
      <c r="O82" s="831">
        <v>2250.46</v>
      </c>
      <c r="P82" s="827"/>
      <c r="Q82" s="832">
        <v>2250.46</v>
      </c>
    </row>
    <row r="83" spans="1:17" ht="14.45" customHeight="1" x14ac:dyDescent="0.2">
      <c r="A83" s="821" t="s">
        <v>3822</v>
      </c>
      <c r="B83" s="822" t="s">
        <v>3700</v>
      </c>
      <c r="C83" s="822" t="s">
        <v>3750</v>
      </c>
      <c r="D83" s="822" t="s">
        <v>3762</v>
      </c>
      <c r="E83" s="822" t="s">
        <v>3761</v>
      </c>
      <c r="F83" s="831"/>
      <c r="G83" s="831"/>
      <c r="H83" s="831"/>
      <c r="I83" s="831"/>
      <c r="J83" s="831">
        <v>5</v>
      </c>
      <c r="K83" s="831">
        <v>13256.949999999999</v>
      </c>
      <c r="L83" s="831"/>
      <c r="M83" s="831">
        <v>2651.39</v>
      </c>
      <c r="N83" s="831">
        <v>1</v>
      </c>
      <c r="O83" s="831">
        <v>2545.84</v>
      </c>
      <c r="P83" s="827"/>
      <c r="Q83" s="832">
        <v>2545.84</v>
      </c>
    </row>
    <row r="84" spans="1:17" ht="14.45" customHeight="1" x14ac:dyDescent="0.2">
      <c r="A84" s="821" t="s">
        <v>3822</v>
      </c>
      <c r="B84" s="822" t="s">
        <v>3700</v>
      </c>
      <c r="C84" s="822" t="s">
        <v>3701</v>
      </c>
      <c r="D84" s="822" t="s">
        <v>3706</v>
      </c>
      <c r="E84" s="822" t="s">
        <v>3707</v>
      </c>
      <c r="F84" s="831"/>
      <c r="G84" s="831"/>
      <c r="H84" s="831"/>
      <c r="I84" s="831"/>
      <c r="J84" s="831">
        <v>1</v>
      </c>
      <c r="K84" s="831">
        <v>38</v>
      </c>
      <c r="L84" s="831"/>
      <c r="M84" s="831">
        <v>38</v>
      </c>
      <c r="N84" s="831"/>
      <c r="O84" s="831"/>
      <c r="P84" s="827"/>
      <c r="Q84" s="832"/>
    </row>
    <row r="85" spans="1:17" ht="14.45" customHeight="1" x14ac:dyDescent="0.2">
      <c r="A85" s="821" t="s">
        <v>3822</v>
      </c>
      <c r="B85" s="822" t="s">
        <v>3700</v>
      </c>
      <c r="C85" s="822" t="s">
        <v>3701</v>
      </c>
      <c r="D85" s="822" t="s">
        <v>3718</v>
      </c>
      <c r="E85" s="822" t="s">
        <v>3719</v>
      </c>
      <c r="F85" s="831">
        <v>2</v>
      </c>
      <c r="G85" s="831">
        <v>2026</v>
      </c>
      <c r="H85" s="831"/>
      <c r="I85" s="831">
        <v>1013</v>
      </c>
      <c r="J85" s="831">
        <v>1</v>
      </c>
      <c r="K85" s="831">
        <v>1016</v>
      </c>
      <c r="L85" s="831"/>
      <c r="M85" s="831">
        <v>1016</v>
      </c>
      <c r="N85" s="831"/>
      <c r="O85" s="831"/>
      <c r="P85" s="827"/>
      <c r="Q85" s="832"/>
    </row>
    <row r="86" spans="1:17" ht="14.45" customHeight="1" x14ac:dyDescent="0.2">
      <c r="A86" s="821" t="s">
        <v>3822</v>
      </c>
      <c r="B86" s="822" t="s">
        <v>3700</v>
      </c>
      <c r="C86" s="822" t="s">
        <v>3701</v>
      </c>
      <c r="D86" s="822" t="s">
        <v>3765</v>
      </c>
      <c r="E86" s="822" t="s">
        <v>3766</v>
      </c>
      <c r="F86" s="831">
        <v>3</v>
      </c>
      <c r="G86" s="831">
        <v>3534</v>
      </c>
      <c r="H86" s="831"/>
      <c r="I86" s="831">
        <v>1178</v>
      </c>
      <c r="J86" s="831">
        <v>7</v>
      </c>
      <c r="K86" s="831">
        <v>8260</v>
      </c>
      <c r="L86" s="831"/>
      <c r="M86" s="831">
        <v>1180</v>
      </c>
      <c r="N86" s="831">
        <v>2</v>
      </c>
      <c r="O86" s="831">
        <v>2390</v>
      </c>
      <c r="P86" s="827"/>
      <c r="Q86" s="832">
        <v>1195</v>
      </c>
    </row>
    <row r="87" spans="1:17" ht="14.45" customHeight="1" x14ac:dyDescent="0.2">
      <c r="A87" s="821" t="s">
        <v>3822</v>
      </c>
      <c r="B87" s="822" t="s">
        <v>3823</v>
      </c>
      <c r="C87" s="822" t="s">
        <v>3701</v>
      </c>
      <c r="D87" s="822" t="s">
        <v>3824</v>
      </c>
      <c r="E87" s="822" t="s">
        <v>3825</v>
      </c>
      <c r="F87" s="831"/>
      <c r="G87" s="831"/>
      <c r="H87" s="831"/>
      <c r="I87" s="831"/>
      <c r="J87" s="831">
        <v>1</v>
      </c>
      <c r="K87" s="831">
        <v>0</v>
      </c>
      <c r="L87" s="831"/>
      <c r="M87" s="831">
        <v>0</v>
      </c>
      <c r="N87" s="831"/>
      <c r="O87" s="831"/>
      <c r="P87" s="827"/>
      <c r="Q87" s="832"/>
    </row>
    <row r="88" spans="1:17" ht="14.45" customHeight="1" x14ac:dyDescent="0.2">
      <c r="A88" s="821" t="s">
        <v>3822</v>
      </c>
      <c r="B88" s="822" t="s">
        <v>3780</v>
      </c>
      <c r="C88" s="822" t="s">
        <v>3701</v>
      </c>
      <c r="D88" s="822" t="s">
        <v>3781</v>
      </c>
      <c r="E88" s="822" t="s">
        <v>3782</v>
      </c>
      <c r="F88" s="831">
        <v>2</v>
      </c>
      <c r="G88" s="831">
        <v>1170</v>
      </c>
      <c r="H88" s="831"/>
      <c r="I88" s="831">
        <v>585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3699</v>
      </c>
      <c r="B89" s="822" t="s">
        <v>3700</v>
      </c>
      <c r="C89" s="822" t="s">
        <v>3750</v>
      </c>
      <c r="D89" s="822" t="s">
        <v>3753</v>
      </c>
      <c r="E89" s="822" t="s">
        <v>3754</v>
      </c>
      <c r="F89" s="831">
        <v>2</v>
      </c>
      <c r="G89" s="831">
        <v>10871.98</v>
      </c>
      <c r="H89" s="831"/>
      <c r="I89" s="831">
        <v>5435.99</v>
      </c>
      <c r="J89" s="831">
        <v>2</v>
      </c>
      <c r="K89" s="831">
        <v>9939.4599999999991</v>
      </c>
      <c r="L89" s="831"/>
      <c r="M89" s="831">
        <v>4969.7299999999996</v>
      </c>
      <c r="N89" s="831"/>
      <c r="O89" s="831"/>
      <c r="P89" s="827"/>
      <c r="Q89" s="832"/>
    </row>
    <row r="90" spans="1:17" ht="14.45" customHeight="1" x14ac:dyDescent="0.2">
      <c r="A90" s="821" t="s">
        <v>3699</v>
      </c>
      <c r="B90" s="822" t="s">
        <v>3700</v>
      </c>
      <c r="C90" s="822" t="s">
        <v>3750</v>
      </c>
      <c r="D90" s="822" t="s">
        <v>3755</v>
      </c>
      <c r="E90" s="822" t="s">
        <v>3756</v>
      </c>
      <c r="F90" s="831">
        <v>2</v>
      </c>
      <c r="G90" s="831">
        <v>11052.11</v>
      </c>
      <c r="H90" s="831"/>
      <c r="I90" s="831">
        <v>5526.0550000000003</v>
      </c>
      <c r="J90" s="831"/>
      <c r="K90" s="831"/>
      <c r="L90" s="831"/>
      <c r="M90" s="831"/>
      <c r="N90" s="831"/>
      <c r="O90" s="831"/>
      <c r="P90" s="827"/>
      <c r="Q90" s="832"/>
    </row>
    <row r="91" spans="1:17" ht="14.45" customHeight="1" x14ac:dyDescent="0.2">
      <c r="A91" s="821" t="s">
        <v>3699</v>
      </c>
      <c r="B91" s="822" t="s">
        <v>3700</v>
      </c>
      <c r="C91" s="822" t="s">
        <v>3750</v>
      </c>
      <c r="D91" s="822" t="s">
        <v>3757</v>
      </c>
      <c r="E91" s="822" t="s">
        <v>3756</v>
      </c>
      <c r="F91" s="831"/>
      <c r="G91" s="831"/>
      <c r="H91" s="831"/>
      <c r="I91" s="831"/>
      <c r="J91" s="831">
        <v>1</v>
      </c>
      <c r="K91" s="831">
        <v>5197.4799999999996</v>
      </c>
      <c r="L91" s="831"/>
      <c r="M91" s="831">
        <v>5197.4799999999996</v>
      </c>
      <c r="N91" s="831"/>
      <c r="O91" s="831"/>
      <c r="P91" s="827"/>
      <c r="Q91" s="832"/>
    </row>
    <row r="92" spans="1:17" ht="14.45" customHeight="1" x14ac:dyDescent="0.2">
      <c r="A92" s="821" t="s">
        <v>3699</v>
      </c>
      <c r="B92" s="822" t="s">
        <v>3700</v>
      </c>
      <c r="C92" s="822" t="s">
        <v>3750</v>
      </c>
      <c r="D92" s="822" t="s">
        <v>3826</v>
      </c>
      <c r="E92" s="822" t="s">
        <v>3756</v>
      </c>
      <c r="F92" s="831"/>
      <c r="G92" s="831"/>
      <c r="H92" s="831"/>
      <c r="I92" s="831"/>
      <c r="J92" s="831">
        <v>1</v>
      </c>
      <c r="K92" s="831">
        <v>6071</v>
      </c>
      <c r="L92" s="831"/>
      <c r="M92" s="831">
        <v>6071</v>
      </c>
      <c r="N92" s="831">
        <v>1</v>
      </c>
      <c r="O92" s="831">
        <v>6071</v>
      </c>
      <c r="P92" s="827"/>
      <c r="Q92" s="832">
        <v>6071</v>
      </c>
    </row>
    <row r="93" spans="1:17" ht="14.45" customHeight="1" x14ac:dyDescent="0.2">
      <c r="A93" s="821" t="s">
        <v>3699</v>
      </c>
      <c r="B93" s="822" t="s">
        <v>3700</v>
      </c>
      <c r="C93" s="822" t="s">
        <v>3750</v>
      </c>
      <c r="D93" s="822" t="s">
        <v>3758</v>
      </c>
      <c r="E93" s="822" t="s">
        <v>3759</v>
      </c>
      <c r="F93" s="831">
        <v>4</v>
      </c>
      <c r="G93" s="831">
        <v>9243.7999999999993</v>
      </c>
      <c r="H93" s="831"/>
      <c r="I93" s="831">
        <v>2310.9499999999998</v>
      </c>
      <c r="J93" s="831">
        <v>1</v>
      </c>
      <c r="K93" s="831">
        <v>2250.4499999999998</v>
      </c>
      <c r="L93" s="831"/>
      <c r="M93" s="831">
        <v>2250.4499999999998</v>
      </c>
      <c r="N93" s="831"/>
      <c r="O93" s="831"/>
      <c r="P93" s="827"/>
      <c r="Q93" s="832"/>
    </row>
    <row r="94" spans="1:17" ht="14.45" customHeight="1" x14ac:dyDescent="0.2">
      <c r="A94" s="821" t="s">
        <v>3699</v>
      </c>
      <c r="B94" s="822" t="s">
        <v>3700</v>
      </c>
      <c r="C94" s="822" t="s">
        <v>3750</v>
      </c>
      <c r="D94" s="822" t="s">
        <v>3760</v>
      </c>
      <c r="E94" s="822" t="s">
        <v>3761</v>
      </c>
      <c r="F94" s="831"/>
      <c r="G94" s="831"/>
      <c r="H94" s="831"/>
      <c r="I94" s="831"/>
      <c r="J94" s="831">
        <v>13</v>
      </c>
      <c r="K94" s="831">
        <v>32710.15</v>
      </c>
      <c r="L94" s="831"/>
      <c r="M94" s="831">
        <v>2516.1653846153849</v>
      </c>
      <c r="N94" s="831">
        <v>7</v>
      </c>
      <c r="O94" s="831">
        <v>17669.5</v>
      </c>
      <c r="P94" s="827"/>
      <c r="Q94" s="832">
        <v>2524.2142857142858</v>
      </c>
    </row>
    <row r="95" spans="1:17" ht="14.45" customHeight="1" x14ac:dyDescent="0.2">
      <c r="A95" s="821" t="s">
        <v>3699</v>
      </c>
      <c r="B95" s="822" t="s">
        <v>3700</v>
      </c>
      <c r="C95" s="822" t="s">
        <v>3750</v>
      </c>
      <c r="D95" s="822" t="s">
        <v>3762</v>
      </c>
      <c r="E95" s="822" t="s">
        <v>3761</v>
      </c>
      <c r="F95" s="831"/>
      <c r="G95" s="831"/>
      <c r="H95" s="831"/>
      <c r="I95" s="831"/>
      <c r="J95" s="831">
        <v>9</v>
      </c>
      <c r="K95" s="831">
        <v>23451.9</v>
      </c>
      <c r="L95" s="831"/>
      <c r="M95" s="831">
        <v>2605.7666666666669</v>
      </c>
      <c r="N95" s="831">
        <v>2</v>
      </c>
      <c r="O95" s="831">
        <v>4990.7700000000004</v>
      </c>
      <c r="P95" s="827"/>
      <c r="Q95" s="832">
        <v>2495.3850000000002</v>
      </c>
    </row>
    <row r="96" spans="1:17" ht="14.45" customHeight="1" x14ac:dyDescent="0.2">
      <c r="A96" s="821" t="s">
        <v>3699</v>
      </c>
      <c r="B96" s="822" t="s">
        <v>3700</v>
      </c>
      <c r="C96" s="822" t="s">
        <v>3750</v>
      </c>
      <c r="D96" s="822" t="s">
        <v>3827</v>
      </c>
      <c r="E96" s="822" t="s">
        <v>3828</v>
      </c>
      <c r="F96" s="831">
        <v>1</v>
      </c>
      <c r="G96" s="831">
        <v>179</v>
      </c>
      <c r="H96" s="831"/>
      <c r="I96" s="831">
        <v>179</v>
      </c>
      <c r="J96" s="831"/>
      <c r="K96" s="831"/>
      <c r="L96" s="831"/>
      <c r="M96" s="831"/>
      <c r="N96" s="831"/>
      <c r="O96" s="831"/>
      <c r="P96" s="827"/>
      <c r="Q96" s="832"/>
    </row>
    <row r="97" spans="1:17" ht="14.45" customHeight="1" x14ac:dyDescent="0.2">
      <c r="A97" s="821" t="s">
        <v>3699</v>
      </c>
      <c r="B97" s="822" t="s">
        <v>3700</v>
      </c>
      <c r="C97" s="822" t="s">
        <v>3701</v>
      </c>
      <c r="D97" s="822" t="s">
        <v>3765</v>
      </c>
      <c r="E97" s="822" t="s">
        <v>3766</v>
      </c>
      <c r="F97" s="831">
        <v>9</v>
      </c>
      <c r="G97" s="831">
        <v>10602</v>
      </c>
      <c r="H97" s="831"/>
      <c r="I97" s="831">
        <v>1178</v>
      </c>
      <c r="J97" s="831">
        <v>28</v>
      </c>
      <c r="K97" s="831">
        <v>33040</v>
      </c>
      <c r="L97" s="831"/>
      <c r="M97" s="831">
        <v>1180</v>
      </c>
      <c r="N97" s="831">
        <v>11</v>
      </c>
      <c r="O97" s="831">
        <v>13145</v>
      </c>
      <c r="P97" s="827"/>
      <c r="Q97" s="832">
        <v>1195</v>
      </c>
    </row>
    <row r="98" spans="1:17" ht="14.45" customHeight="1" x14ac:dyDescent="0.2">
      <c r="A98" s="821" t="s">
        <v>3699</v>
      </c>
      <c r="B98" s="822" t="s">
        <v>3780</v>
      </c>
      <c r="C98" s="822" t="s">
        <v>3750</v>
      </c>
      <c r="D98" s="822" t="s">
        <v>3753</v>
      </c>
      <c r="E98" s="822" t="s">
        <v>3754</v>
      </c>
      <c r="F98" s="831">
        <v>1</v>
      </c>
      <c r="G98" s="831">
        <v>5884.89</v>
      </c>
      <c r="H98" s="831"/>
      <c r="I98" s="831">
        <v>5884.89</v>
      </c>
      <c r="J98" s="831"/>
      <c r="K98" s="831"/>
      <c r="L98" s="831"/>
      <c r="M98" s="831"/>
      <c r="N98" s="831"/>
      <c r="O98" s="831"/>
      <c r="P98" s="827"/>
      <c r="Q98" s="832"/>
    </row>
    <row r="99" spans="1:17" ht="14.45" customHeight="1" x14ac:dyDescent="0.2">
      <c r="A99" s="821" t="s">
        <v>3699</v>
      </c>
      <c r="B99" s="822" t="s">
        <v>3780</v>
      </c>
      <c r="C99" s="822" t="s">
        <v>3701</v>
      </c>
      <c r="D99" s="822" t="s">
        <v>3781</v>
      </c>
      <c r="E99" s="822" t="s">
        <v>3782</v>
      </c>
      <c r="F99" s="831">
        <v>1</v>
      </c>
      <c r="G99" s="831">
        <v>585</v>
      </c>
      <c r="H99" s="831"/>
      <c r="I99" s="831">
        <v>585</v>
      </c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3829</v>
      </c>
      <c r="B100" s="822" t="s">
        <v>3700</v>
      </c>
      <c r="C100" s="822" t="s">
        <v>3750</v>
      </c>
      <c r="D100" s="822" t="s">
        <v>3753</v>
      </c>
      <c r="E100" s="822" t="s">
        <v>3754</v>
      </c>
      <c r="F100" s="831">
        <v>2</v>
      </c>
      <c r="G100" s="831">
        <v>10043.64</v>
      </c>
      <c r="H100" s="831"/>
      <c r="I100" s="831">
        <v>5021.82</v>
      </c>
      <c r="J100" s="831">
        <v>5</v>
      </c>
      <c r="K100" s="831">
        <v>23655.519999999997</v>
      </c>
      <c r="L100" s="831"/>
      <c r="M100" s="831">
        <v>4731.1039999999994</v>
      </c>
      <c r="N100" s="831"/>
      <c r="O100" s="831"/>
      <c r="P100" s="827"/>
      <c r="Q100" s="832"/>
    </row>
    <row r="101" spans="1:17" ht="14.45" customHeight="1" x14ac:dyDescent="0.2">
      <c r="A101" s="821" t="s">
        <v>3829</v>
      </c>
      <c r="B101" s="822" t="s">
        <v>3700</v>
      </c>
      <c r="C101" s="822" t="s">
        <v>3750</v>
      </c>
      <c r="D101" s="822" t="s">
        <v>3755</v>
      </c>
      <c r="E101" s="822" t="s">
        <v>3756</v>
      </c>
      <c r="F101" s="831">
        <v>8</v>
      </c>
      <c r="G101" s="831">
        <v>46511.319999999992</v>
      </c>
      <c r="H101" s="831"/>
      <c r="I101" s="831">
        <v>5813.9149999999991</v>
      </c>
      <c r="J101" s="831">
        <v>3</v>
      </c>
      <c r="K101" s="831">
        <v>16578.150000000001</v>
      </c>
      <c r="L101" s="831"/>
      <c r="M101" s="831">
        <v>5526.05</v>
      </c>
      <c r="N101" s="831">
        <v>1</v>
      </c>
      <c r="O101" s="831">
        <v>6677.48</v>
      </c>
      <c r="P101" s="827"/>
      <c r="Q101" s="832">
        <v>6677.48</v>
      </c>
    </row>
    <row r="102" spans="1:17" ht="14.45" customHeight="1" x14ac:dyDescent="0.2">
      <c r="A102" s="821" t="s">
        <v>3829</v>
      </c>
      <c r="B102" s="822" t="s">
        <v>3700</v>
      </c>
      <c r="C102" s="822" t="s">
        <v>3750</v>
      </c>
      <c r="D102" s="822" t="s">
        <v>3757</v>
      </c>
      <c r="E102" s="822" t="s">
        <v>3756</v>
      </c>
      <c r="F102" s="831">
        <v>1</v>
      </c>
      <c r="G102" s="831">
        <v>5433.24</v>
      </c>
      <c r="H102" s="831"/>
      <c r="I102" s="831">
        <v>5433.24</v>
      </c>
      <c r="J102" s="831">
        <v>5</v>
      </c>
      <c r="K102" s="831">
        <v>26380.32</v>
      </c>
      <c r="L102" s="831"/>
      <c r="M102" s="831">
        <v>5276.0640000000003</v>
      </c>
      <c r="N102" s="831"/>
      <c r="O102" s="831"/>
      <c r="P102" s="827"/>
      <c r="Q102" s="832"/>
    </row>
    <row r="103" spans="1:17" ht="14.45" customHeight="1" x14ac:dyDescent="0.2">
      <c r="A103" s="821" t="s">
        <v>3829</v>
      </c>
      <c r="B103" s="822" t="s">
        <v>3700</v>
      </c>
      <c r="C103" s="822" t="s">
        <v>3750</v>
      </c>
      <c r="D103" s="822" t="s">
        <v>3826</v>
      </c>
      <c r="E103" s="822" t="s">
        <v>3756</v>
      </c>
      <c r="F103" s="831"/>
      <c r="G103" s="831"/>
      <c r="H103" s="831"/>
      <c r="I103" s="831"/>
      <c r="J103" s="831">
        <v>1</v>
      </c>
      <c r="K103" s="831">
        <v>6071</v>
      </c>
      <c r="L103" s="831"/>
      <c r="M103" s="831">
        <v>6071</v>
      </c>
      <c r="N103" s="831"/>
      <c r="O103" s="831"/>
      <c r="P103" s="827"/>
      <c r="Q103" s="832"/>
    </row>
    <row r="104" spans="1:17" ht="14.45" customHeight="1" x14ac:dyDescent="0.2">
      <c r="A104" s="821" t="s">
        <v>3829</v>
      </c>
      <c r="B104" s="822" t="s">
        <v>3700</v>
      </c>
      <c r="C104" s="822" t="s">
        <v>3750</v>
      </c>
      <c r="D104" s="822" t="s">
        <v>3758</v>
      </c>
      <c r="E104" s="822" t="s">
        <v>3759</v>
      </c>
      <c r="F104" s="831">
        <v>2</v>
      </c>
      <c r="G104" s="831">
        <v>4500.8999999999996</v>
      </c>
      <c r="H104" s="831"/>
      <c r="I104" s="831">
        <v>2250.4499999999998</v>
      </c>
      <c r="J104" s="831">
        <v>4</v>
      </c>
      <c r="K104" s="831">
        <v>9001.83</v>
      </c>
      <c r="L104" s="831"/>
      <c r="M104" s="831">
        <v>2250.4575</v>
      </c>
      <c r="N104" s="831"/>
      <c r="O104" s="831"/>
      <c r="P104" s="827"/>
      <c r="Q104" s="832"/>
    </row>
    <row r="105" spans="1:17" ht="14.45" customHeight="1" x14ac:dyDescent="0.2">
      <c r="A105" s="821" t="s">
        <v>3829</v>
      </c>
      <c r="B105" s="822" t="s">
        <v>3700</v>
      </c>
      <c r="C105" s="822" t="s">
        <v>3750</v>
      </c>
      <c r="D105" s="822" t="s">
        <v>3760</v>
      </c>
      <c r="E105" s="822" t="s">
        <v>3761</v>
      </c>
      <c r="F105" s="831"/>
      <c r="G105" s="831"/>
      <c r="H105" s="831"/>
      <c r="I105" s="831"/>
      <c r="J105" s="831">
        <v>5</v>
      </c>
      <c r="K105" s="831">
        <v>11888.25</v>
      </c>
      <c r="L105" s="831"/>
      <c r="M105" s="831">
        <v>2377.65</v>
      </c>
      <c r="N105" s="831"/>
      <c r="O105" s="831"/>
      <c r="P105" s="827"/>
      <c r="Q105" s="832"/>
    </row>
    <row r="106" spans="1:17" ht="14.45" customHeight="1" x14ac:dyDescent="0.2">
      <c r="A106" s="821" t="s">
        <v>3829</v>
      </c>
      <c r="B106" s="822" t="s">
        <v>3700</v>
      </c>
      <c r="C106" s="822" t="s">
        <v>3750</v>
      </c>
      <c r="D106" s="822" t="s">
        <v>3762</v>
      </c>
      <c r="E106" s="822" t="s">
        <v>3761</v>
      </c>
      <c r="F106" s="831">
        <v>2</v>
      </c>
      <c r="G106" s="831">
        <v>4755.3</v>
      </c>
      <c r="H106" s="831"/>
      <c r="I106" s="831">
        <v>2377.65</v>
      </c>
      <c r="J106" s="831">
        <v>6</v>
      </c>
      <c r="K106" s="831">
        <v>14265.900000000001</v>
      </c>
      <c r="L106" s="831"/>
      <c r="M106" s="831">
        <v>2377.65</v>
      </c>
      <c r="N106" s="831"/>
      <c r="O106" s="831"/>
      <c r="P106" s="827"/>
      <c r="Q106" s="832"/>
    </row>
    <row r="107" spans="1:17" ht="14.45" customHeight="1" x14ac:dyDescent="0.2">
      <c r="A107" s="821" t="s">
        <v>3829</v>
      </c>
      <c r="B107" s="822" t="s">
        <v>3700</v>
      </c>
      <c r="C107" s="822" t="s">
        <v>3701</v>
      </c>
      <c r="D107" s="822" t="s">
        <v>3706</v>
      </c>
      <c r="E107" s="822" t="s">
        <v>3707</v>
      </c>
      <c r="F107" s="831"/>
      <c r="G107" s="831"/>
      <c r="H107" s="831"/>
      <c r="I107" s="831"/>
      <c r="J107" s="831">
        <v>1</v>
      </c>
      <c r="K107" s="831">
        <v>38</v>
      </c>
      <c r="L107" s="831"/>
      <c r="M107" s="831">
        <v>38</v>
      </c>
      <c r="N107" s="831"/>
      <c r="O107" s="831"/>
      <c r="P107" s="827"/>
      <c r="Q107" s="832"/>
    </row>
    <row r="108" spans="1:17" ht="14.45" customHeight="1" x14ac:dyDescent="0.2">
      <c r="A108" s="821" t="s">
        <v>3829</v>
      </c>
      <c r="B108" s="822" t="s">
        <v>3700</v>
      </c>
      <c r="C108" s="822" t="s">
        <v>3701</v>
      </c>
      <c r="D108" s="822" t="s">
        <v>3716</v>
      </c>
      <c r="E108" s="822" t="s">
        <v>3717</v>
      </c>
      <c r="F108" s="831"/>
      <c r="G108" s="831"/>
      <c r="H108" s="831"/>
      <c r="I108" s="831"/>
      <c r="J108" s="831">
        <v>5</v>
      </c>
      <c r="K108" s="831">
        <v>2185</v>
      </c>
      <c r="L108" s="831"/>
      <c r="M108" s="831">
        <v>437</v>
      </c>
      <c r="N108" s="831"/>
      <c r="O108" s="831"/>
      <c r="P108" s="827"/>
      <c r="Q108" s="832"/>
    </row>
    <row r="109" spans="1:17" ht="14.45" customHeight="1" x14ac:dyDescent="0.2">
      <c r="A109" s="821" t="s">
        <v>3829</v>
      </c>
      <c r="B109" s="822" t="s">
        <v>3700</v>
      </c>
      <c r="C109" s="822" t="s">
        <v>3701</v>
      </c>
      <c r="D109" s="822" t="s">
        <v>3718</v>
      </c>
      <c r="E109" s="822" t="s">
        <v>3719</v>
      </c>
      <c r="F109" s="831">
        <v>19</v>
      </c>
      <c r="G109" s="831">
        <v>19247</v>
      </c>
      <c r="H109" s="831"/>
      <c r="I109" s="831">
        <v>1013</v>
      </c>
      <c r="J109" s="831">
        <v>16</v>
      </c>
      <c r="K109" s="831">
        <v>16256</v>
      </c>
      <c r="L109" s="831"/>
      <c r="M109" s="831">
        <v>1016</v>
      </c>
      <c r="N109" s="831">
        <v>2</v>
      </c>
      <c r="O109" s="831">
        <v>2090</v>
      </c>
      <c r="P109" s="827"/>
      <c r="Q109" s="832">
        <v>1045</v>
      </c>
    </row>
    <row r="110" spans="1:17" ht="14.45" customHeight="1" x14ac:dyDescent="0.2">
      <c r="A110" s="821" t="s">
        <v>3829</v>
      </c>
      <c r="B110" s="822" t="s">
        <v>3700</v>
      </c>
      <c r="C110" s="822" t="s">
        <v>3701</v>
      </c>
      <c r="D110" s="822" t="s">
        <v>3736</v>
      </c>
      <c r="E110" s="822" t="s">
        <v>3737</v>
      </c>
      <c r="F110" s="831">
        <v>3</v>
      </c>
      <c r="G110" s="831">
        <v>6057</v>
      </c>
      <c r="H110" s="831"/>
      <c r="I110" s="831">
        <v>2019</v>
      </c>
      <c r="J110" s="831">
        <v>8</v>
      </c>
      <c r="K110" s="831">
        <v>16176</v>
      </c>
      <c r="L110" s="831"/>
      <c r="M110" s="831">
        <v>2022</v>
      </c>
      <c r="N110" s="831"/>
      <c r="O110" s="831"/>
      <c r="P110" s="827"/>
      <c r="Q110" s="832"/>
    </row>
    <row r="111" spans="1:17" ht="14.45" customHeight="1" x14ac:dyDescent="0.2">
      <c r="A111" s="821" t="s">
        <v>3829</v>
      </c>
      <c r="B111" s="822" t="s">
        <v>3700</v>
      </c>
      <c r="C111" s="822" t="s">
        <v>3701</v>
      </c>
      <c r="D111" s="822" t="s">
        <v>3765</v>
      </c>
      <c r="E111" s="822" t="s">
        <v>3766</v>
      </c>
      <c r="F111" s="831">
        <v>19</v>
      </c>
      <c r="G111" s="831">
        <v>22382</v>
      </c>
      <c r="H111" s="831"/>
      <c r="I111" s="831">
        <v>1178</v>
      </c>
      <c r="J111" s="831">
        <v>29</v>
      </c>
      <c r="K111" s="831">
        <v>34220</v>
      </c>
      <c r="L111" s="831"/>
      <c r="M111" s="831">
        <v>1180</v>
      </c>
      <c r="N111" s="831">
        <v>1</v>
      </c>
      <c r="O111" s="831">
        <v>1195</v>
      </c>
      <c r="P111" s="827"/>
      <c r="Q111" s="832">
        <v>1195</v>
      </c>
    </row>
    <row r="112" spans="1:17" ht="14.45" customHeight="1" x14ac:dyDescent="0.2">
      <c r="A112" s="821" t="s">
        <v>3829</v>
      </c>
      <c r="B112" s="822" t="s">
        <v>3767</v>
      </c>
      <c r="C112" s="822" t="s">
        <v>3701</v>
      </c>
      <c r="D112" s="822" t="s">
        <v>3770</v>
      </c>
      <c r="E112" s="822" t="s">
        <v>3771</v>
      </c>
      <c r="F112" s="831">
        <v>6</v>
      </c>
      <c r="G112" s="831">
        <v>756</v>
      </c>
      <c r="H112" s="831"/>
      <c r="I112" s="831">
        <v>126</v>
      </c>
      <c r="J112" s="831">
        <v>21</v>
      </c>
      <c r="K112" s="831">
        <v>2667</v>
      </c>
      <c r="L112" s="831"/>
      <c r="M112" s="831">
        <v>127</v>
      </c>
      <c r="N112" s="831">
        <v>2</v>
      </c>
      <c r="O112" s="831">
        <v>274</v>
      </c>
      <c r="P112" s="827"/>
      <c r="Q112" s="832">
        <v>137</v>
      </c>
    </row>
    <row r="113" spans="1:17" ht="14.45" customHeight="1" x14ac:dyDescent="0.2">
      <c r="A113" s="821" t="s">
        <v>3829</v>
      </c>
      <c r="B113" s="822" t="s">
        <v>3767</v>
      </c>
      <c r="C113" s="822" t="s">
        <v>3701</v>
      </c>
      <c r="D113" s="822" t="s">
        <v>3776</v>
      </c>
      <c r="E113" s="822" t="s">
        <v>3777</v>
      </c>
      <c r="F113" s="831">
        <v>2</v>
      </c>
      <c r="G113" s="831">
        <v>752</v>
      </c>
      <c r="H113" s="831"/>
      <c r="I113" s="831">
        <v>376</v>
      </c>
      <c r="J113" s="831">
        <v>2</v>
      </c>
      <c r="K113" s="831">
        <v>758</v>
      </c>
      <c r="L113" s="831"/>
      <c r="M113" s="831">
        <v>379</v>
      </c>
      <c r="N113" s="831"/>
      <c r="O113" s="831"/>
      <c r="P113" s="827"/>
      <c r="Q113" s="832"/>
    </row>
    <row r="114" spans="1:17" ht="14.45" customHeight="1" x14ac:dyDescent="0.2">
      <c r="A114" s="821" t="s">
        <v>3829</v>
      </c>
      <c r="B114" s="822" t="s">
        <v>3767</v>
      </c>
      <c r="C114" s="822" t="s">
        <v>3701</v>
      </c>
      <c r="D114" s="822" t="s">
        <v>3778</v>
      </c>
      <c r="E114" s="822" t="s">
        <v>3779</v>
      </c>
      <c r="F114" s="831">
        <v>4</v>
      </c>
      <c r="G114" s="831">
        <v>1016</v>
      </c>
      <c r="H114" s="831"/>
      <c r="I114" s="831">
        <v>254</v>
      </c>
      <c r="J114" s="831">
        <v>2</v>
      </c>
      <c r="K114" s="831">
        <v>510</v>
      </c>
      <c r="L114" s="831"/>
      <c r="M114" s="831">
        <v>255</v>
      </c>
      <c r="N114" s="831"/>
      <c r="O114" s="831"/>
      <c r="P114" s="827"/>
      <c r="Q114" s="832"/>
    </row>
    <row r="115" spans="1:17" ht="14.45" customHeight="1" x14ac:dyDescent="0.2">
      <c r="A115" s="821" t="s">
        <v>3829</v>
      </c>
      <c r="B115" s="822" t="s">
        <v>3780</v>
      </c>
      <c r="C115" s="822" t="s">
        <v>3750</v>
      </c>
      <c r="D115" s="822" t="s">
        <v>3753</v>
      </c>
      <c r="E115" s="822" t="s">
        <v>3754</v>
      </c>
      <c r="F115" s="831">
        <v>2</v>
      </c>
      <c r="G115" s="831">
        <v>11769.78</v>
      </c>
      <c r="H115" s="831"/>
      <c r="I115" s="831">
        <v>5884.89</v>
      </c>
      <c r="J115" s="831"/>
      <c r="K115" s="831"/>
      <c r="L115" s="831"/>
      <c r="M115" s="831"/>
      <c r="N115" s="831"/>
      <c r="O115" s="831"/>
      <c r="P115" s="827"/>
      <c r="Q115" s="832"/>
    </row>
    <row r="116" spans="1:17" ht="14.45" customHeight="1" x14ac:dyDescent="0.2">
      <c r="A116" s="821" t="s">
        <v>3829</v>
      </c>
      <c r="B116" s="822" t="s">
        <v>3780</v>
      </c>
      <c r="C116" s="822" t="s">
        <v>3750</v>
      </c>
      <c r="D116" s="822" t="s">
        <v>3755</v>
      </c>
      <c r="E116" s="822" t="s">
        <v>3756</v>
      </c>
      <c r="F116" s="831">
        <v>1</v>
      </c>
      <c r="G116" s="831">
        <v>6677.48</v>
      </c>
      <c r="H116" s="831"/>
      <c r="I116" s="831">
        <v>6677.48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3829</v>
      </c>
      <c r="B117" s="822" t="s">
        <v>3780</v>
      </c>
      <c r="C117" s="822" t="s">
        <v>3750</v>
      </c>
      <c r="D117" s="822" t="s">
        <v>3826</v>
      </c>
      <c r="E117" s="822" t="s">
        <v>3756</v>
      </c>
      <c r="F117" s="831">
        <v>1</v>
      </c>
      <c r="G117" s="831">
        <v>6071</v>
      </c>
      <c r="H117" s="831"/>
      <c r="I117" s="831">
        <v>6071</v>
      </c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3829</v>
      </c>
      <c r="B118" s="822" t="s">
        <v>3780</v>
      </c>
      <c r="C118" s="822" t="s">
        <v>3701</v>
      </c>
      <c r="D118" s="822" t="s">
        <v>3781</v>
      </c>
      <c r="E118" s="822" t="s">
        <v>3782</v>
      </c>
      <c r="F118" s="831">
        <v>4</v>
      </c>
      <c r="G118" s="831">
        <v>2340</v>
      </c>
      <c r="H118" s="831"/>
      <c r="I118" s="831">
        <v>585</v>
      </c>
      <c r="J118" s="831"/>
      <c r="K118" s="831"/>
      <c r="L118" s="831"/>
      <c r="M118" s="831"/>
      <c r="N118" s="831"/>
      <c r="O118" s="831"/>
      <c r="P118" s="827"/>
      <c r="Q118" s="832"/>
    </row>
    <row r="119" spans="1:17" ht="14.45" customHeight="1" x14ac:dyDescent="0.2">
      <c r="A119" s="821" t="s">
        <v>3830</v>
      </c>
      <c r="B119" s="822" t="s">
        <v>3700</v>
      </c>
      <c r="C119" s="822" t="s">
        <v>3750</v>
      </c>
      <c r="D119" s="822" t="s">
        <v>3757</v>
      </c>
      <c r="E119" s="822" t="s">
        <v>3756</v>
      </c>
      <c r="F119" s="831"/>
      <c r="G119" s="831"/>
      <c r="H119" s="831"/>
      <c r="I119" s="831"/>
      <c r="J119" s="831"/>
      <c r="K119" s="831"/>
      <c r="L119" s="831"/>
      <c r="M119" s="831"/>
      <c r="N119" s="831">
        <v>1</v>
      </c>
      <c r="O119" s="831">
        <v>5433.24</v>
      </c>
      <c r="P119" s="827"/>
      <c r="Q119" s="832">
        <v>5433.24</v>
      </c>
    </row>
    <row r="120" spans="1:17" ht="14.45" customHeight="1" x14ac:dyDescent="0.2">
      <c r="A120" s="821" t="s">
        <v>3830</v>
      </c>
      <c r="B120" s="822" t="s">
        <v>3700</v>
      </c>
      <c r="C120" s="822" t="s">
        <v>3750</v>
      </c>
      <c r="D120" s="822" t="s">
        <v>3758</v>
      </c>
      <c r="E120" s="822" t="s">
        <v>3759</v>
      </c>
      <c r="F120" s="831"/>
      <c r="G120" s="831"/>
      <c r="H120" s="831"/>
      <c r="I120" s="831"/>
      <c r="J120" s="831">
        <v>2</v>
      </c>
      <c r="K120" s="831">
        <v>4500.91</v>
      </c>
      <c r="L120" s="831"/>
      <c r="M120" s="831">
        <v>2250.4549999999999</v>
      </c>
      <c r="N120" s="831"/>
      <c r="O120" s="831"/>
      <c r="P120" s="827"/>
      <c r="Q120" s="832"/>
    </row>
    <row r="121" spans="1:17" ht="14.45" customHeight="1" x14ac:dyDescent="0.2">
      <c r="A121" s="821" t="s">
        <v>3830</v>
      </c>
      <c r="B121" s="822" t="s">
        <v>3700</v>
      </c>
      <c r="C121" s="822" t="s">
        <v>3750</v>
      </c>
      <c r="D121" s="822" t="s">
        <v>3762</v>
      </c>
      <c r="E121" s="822" t="s">
        <v>3761</v>
      </c>
      <c r="F121" s="831"/>
      <c r="G121" s="831"/>
      <c r="H121" s="831"/>
      <c r="I121" s="831"/>
      <c r="J121" s="831">
        <v>5</v>
      </c>
      <c r="K121" s="831">
        <v>12572.599999999999</v>
      </c>
      <c r="L121" s="831"/>
      <c r="M121" s="831">
        <v>2514.5199999999995</v>
      </c>
      <c r="N121" s="831"/>
      <c r="O121" s="831"/>
      <c r="P121" s="827"/>
      <c r="Q121" s="832"/>
    </row>
    <row r="122" spans="1:17" ht="14.45" customHeight="1" x14ac:dyDescent="0.2">
      <c r="A122" s="821" t="s">
        <v>3830</v>
      </c>
      <c r="B122" s="822" t="s">
        <v>3700</v>
      </c>
      <c r="C122" s="822" t="s">
        <v>3701</v>
      </c>
      <c r="D122" s="822" t="s">
        <v>3765</v>
      </c>
      <c r="E122" s="822" t="s">
        <v>3766</v>
      </c>
      <c r="F122" s="831">
        <v>3</v>
      </c>
      <c r="G122" s="831">
        <v>3534</v>
      </c>
      <c r="H122" s="831"/>
      <c r="I122" s="831">
        <v>1178</v>
      </c>
      <c r="J122" s="831">
        <v>7</v>
      </c>
      <c r="K122" s="831">
        <v>8260</v>
      </c>
      <c r="L122" s="831"/>
      <c r="M122" s="831">
        <v>1180</v>
      </c>
      <c r="N122" s="831">
        <v>1</v>
      </c>
      <c r="O122" s="831">
        <v>1195</v>
      </c>
      <c r="P122" s="827"/>
      <c r="Q122" s="832">
        <v>1195</v>
      </c>
    </row>
    <row r="123" spans="1:17" ht="14.45" customHeight="1" x14ac:dyDescent="0.2">
      <c r="A123" s="821" t="s">
        <v>3830</v>
      </c>
      <c r="B123" s="822" t="s">
        <v>3780</v>
      </c>
      <c r="C123" s="822" t="s">
        <v>3750</v>
      </c>
      <c r="D123" s="822" t="s">
        <v>3758</v>
      </c>
      <c r="E123" s="822" t="s">
        <v>3759</v>
      </c>
      <c r="F123" s="831">
        <v>1</v>
      </c>
      <c r="G123" s="831">
        <v>2492.4499999999998</v>
      </c>
      <c r="H123" s="831"/>
      <c r="I123" s="831">
        <v>2492.4499999999998</v>
      </c>
      <c r="J123" s="831"/>
      <c r="K123" s="831"/>
      <c r="L123" s="831"/>
      <c r="M123" s="831"/>
      <c r="N123" s="831"/>
      <c r="O123" s="831"/>
      <c r="P123" s="827"/>
      <c r="Q123" s="832"/>
    </row>
    <row r="124" spans="1:17" ht="14.45" customHeight="1" x14ac:dyDescent="0.2">
      <c r="A124" s="821" t="s">
        <v>3830</v>
      </c>
      <c r="B124" s="822" t="s">
        <v>3780</v>
      </c>
      <c r="C124" s="822" t="s">
        <v>3701</v>
      </c>
      <c r="D124" s="822" t="s">
        <v>3781</v>
      </c>
      <c r="E124" s="822" t="s">
        <v>3782</v>
      </c>
      <c r="F124" s="831">
        <v>1</v>
      </c>
      <c r="G124" s="831">
        <v>585</v>
      </c>
      <c r="H124" s="831"/>
      <c r="I124" s="831">
        <v>585</v>
      </c>
      <c r="J124" s="831"/>
      <c r="K124" s="831"/>
      <c r="L124" s="831"/>
      <c r="M124" s="831"/>
      <c r="N124" s="831"/>
      <c r="O124" s="831"/>
      <c r="P124" s="827"/>
      <c r="Q124" s="832"/>
    </row>
    <row r="125" spans="1:17" ht="14.45" customHeight="1" x14ac:dyDescent="0.2">
      <c r="A125" s="821" t="s">
        <v>3831</v>
      </c>
      <c r="B125" s="822" t="s">
        <v>3700</v>
      </c>
      <c r="C125" s="822" t="s">
        <v>3750</v>
      </c>
      <c r="D125" s="822" t="s">
        <v>3751</v>
      </c>
      <c r="E125" s="822" t="s">
        <v>3752</v>
      </c>
      <c r="F125" s="831"/>
      <c r="G125" s="831"/>
      <c r="H125" s="831"/>
      <c r="I125" s="831"/>
      <c r="J125" s="831">
        <v>8</v>
      </c>
      <c r="K125" s="831">
        <v>38850.879999999997</v>
      </c>
      <c r="L125" s="831"/>
      <c r="M125" s="831">
        <v>4856.3599999999997</v>
      </c>
      <c r="N125" s="831">
        <v>2</v>
      </c>
      <c r="O125" s="831">
        <v>9712.7199999999993</v>
      </c>
      <c r="P125" s="827"/>
      <c r="Q125" s="832">
        <v>4856.3599999999997</v>
      </c>
    </row>
    <row r="126" spans="1:17" ht="14.45" customHeight="1" x14ac:dyDescent="0.2">
      <c r="A126" s="821" t="s">
        <v>3831</v>
      </c>
      <c r="B126" s="822" t="s">
        <v>3700</v>
      </c>
      <c r="C126" s="822" t="s">
        <v>3750</v>
      </c>
      <c r="D126" s="822" t="s">
        <v>3757</v>
      </c>
      <c r="E126" s="822" t="s">
        <v>3756</v>
      </c>
      <c r="F126" s="831"/>
      <c r="G126" s="831"/>
      <c r="H126" s="831"/>
      <c r="I126" s="831"/>
      <c r="J126" s="831">
        <v>1</v>
      </c>
      <c r="K126" s="831">
        <v>5568</v>
      </c>
      <c r="L126" s="831"/>
      <c r="M126" s="831">
        <v>5568</v>
      </c>
      <c r="N126" s="831"/>
      <c r="O126" s="831"/>
      <c r="P126" s="827"/>
      <c r="Q126" s="832"/>
    </row>
    <row r="127" spans="1:17" ht="14.45" customHeight="1" x14ac:dyDescent="0.2">
      <c r="A127" s="821" t="s">
        <v>3831</v>
      </c>
      <c r="B127" s="822" t="s">
        <v>3700</v>
      </c>
      <c r="C127" s="822" t="s">
        <v>3750</v>
      </c>
      <c r="D127" s="822" t="s">
        <v>3758</v>
      </c>
      <c r="E127" s="822" t="s">
        <v>3759</v>
      </c>
      <c r="F127" s="831">
        <v>2</v>
      </c>
      <c r="G127" s="831">
        <v>4500.8999999999996</v>
      </c>
      <c r="H127" s="831"/>
      <c r="I127" s="831">
        <v>2250.4499999999998</v>
      </c>
      <c r="J127" s="831"/>
      <c r="K127" s="831"/>
      <c r="L127" s="831"/>
      <c r="M127" s="831"/>
      <c r="N127" s="831"/>
      <c r="O127" s="831"/>
      <c r="P127" s="827"/>
      <c r="Q127" s="832"/>
    </row>
    <row r="128" spans="1:17" ht="14.45" customHeight="1" x14ac:dyDescent="0.2">
      <c r="A128" s="821" t="s">
        <v>3831</v>
      </c>
      <c r="B128" s="822" t="s">
        <v>3700</v>
      </c>
      <c r="C128" s="822" t="s">
        <v>3701</v>
      </c>
      <c r="D128" s="822" t="s">
        <v>3716</v>
      </c>
      <c r="E128" s="822" t="s">
        <v>3717</v>
      </c>
      <c r="F128" s="831">
        <v>1</v>
      </c>
      <c r="G128" s="831">
        <v>435</v>
      </c>
      <c r="H128" s="831"/>
      <c r="I128" s="831">
        <v>435</v>
      </c>
      <c r="J128" s="831"/>
      <c r="K128" s="831"/>
      <c r="L128" s="831"/>
      <c r="M128" s="831"/>
      <c r="N128" s="831"/>
      <c r="O128" s="831"/>
      <c r="P128" s="827"/>
      <c r="Q128" s="832"/>
    </row>
    <row r="129" spans="1:17" ht="14.45" customHeight="1" x14ac:dyDescent="0.2">
      <c r="A129" s="821" t="s">
        <v>3831</v>
      </c>
      <c r="B129" s="822" t="s">
        <v>3700</v>
      </c>
      <c r="C129" s="822" t="s">
        <v>3701</v>
      </c>
      <c r="D129" s="822" t="s">
        <v>3736</v>
      </c>
      <c r="E129" s="822" t="s">
        <v>3737</v>
      </c>
      <c r="F129" s="831">
        <v>1</v>
      </c>
      <c r="G129" s="831">
        <v>2019</v>
      </c>
      <c r="H129" s="831"/>
      <c r="I129" s="831">
        <v>2019</v>
      </c>
      <c r="J129" s="831"/>
      <c r="K129" s="831"/>
      <c r="L129" s="831"/>
      <c r="M129" s="831"/>
      <c r="N129" s="831"/>
      <c r="O129" s="831"/>
      <c r="P129" s="827"/>
      <c r="Q129" s="832"/>
    </row>
    <row r="130" spans="1:17" ht="14.45" customHeight="1" x14ac:dyDescent="0.2">
      <c r="A130" s="821" t="s">
        <v>3831</v>
      </c>
      <c r="B130" s="822" t="s">
        <v>3700</v>
      </c>
      <c r="C130" s="822" t="s">
        <v>3701</v>
      </c>
      <c r="D130" s="822" t="s">
        <v>3765</v>
      </c>
      <c r="E130" s="822" t="s">
        <v>3766</v>
      </c>
      <c r="F130" s="831">
        <v>4</v>
      </c>
      <c r="G130" s="831">
        <v>4712</v>
      </c>
      <c r="H130" s="831"/>
      <c r="I130" s="831">
        <v>1178</v>
      </c>
      <c r="J130" s="831">
        <v>11</v>
      </c>
      <c r="K130" s="831">
        <v>12980</v>
      </c>
      <c r="L130" s="831"/>
      <c r="M130" s="831">
        <v>1180</v>
      </c>
      <c r="N130" s="831">
        <v>4</v>
      </c>
      <c r="O130" s="831">
        <v>4780</v>
      </c>
      <c r="P130" s="827"/>
      <c r="Q130" s="832">
        <v>1195</v>
      </c>
    </row>
    <row r="131" spans="1:17" ht="14.45" customHeight="1" x14ac:dyDescent="0.2">
      <c r="A131" s="821" t="s">
        <v>3831</v>
      </c>
      <c r="B131" s="822" t="s">
        <v>3767</v>
      </c>
      <c r="C131" s="822" t="s">
        <v>3701</v>
      </c>
      <c r="D131" s="822" t="s">
        <v>3770</v>
      </c>
      <c r="E131" s="822" t="s">
        <v>3771</v>
      </c>
      <c r="F131" s="831"/>
      <c r="G131" s="831"/>
      <c r="H131" s="831"/>
      <c r="I131" s="831"/>
      <c r="J131" s="831"/>
      <c r="K131" s="831"/>
      <c r="L131" s="831"/>
      <c r="M131" s="831"/>
      <c r="N131" s="831">
        <v>4</v>
      </c>
      <c r="O131" s="831">
        <v>548</v>
      </c>
      <c r="P131" s="827"/>
      <c r="Q131" s="832">
        <v>137</v>
      </c>
    </row>
    <row r="132" spans="1:17" ht="14.45" customHeight="1" x14ac:dyDescent="0.2">
      <c r="A132" s="821" t="s">
        <v>3832</v>
      </c>
      <c r="B132" s="822" t="s">
        <v>3700</v>
      </c>
      <c r="C132" s="822" t="s">
        <v>3750</v>
      </c>
      <c r="D132" s="822" t="s">
        <v>3757</v>
      </c>
      <c r="E132" s="822" t="s">
        <v>3756</v>
      </c>
      <c r="F132" s="831">
        <v>1</v>
      </c>
      <c r="G132" s="831">
        <v>5433.24</v>
      </c>
      <c r="H132" s="831"/>
      <c r="I132" s="831">
        <v>5433.24</v>
      </c>
      <c r="J132" s="831"/>
      <c r="K132" s="831"/>
      <c r="L132" s="831"/>
      <c r="M132" s="831"/>
      <c r="N132" s="831">
        <v>1</v>
      </c>
      <c r="O132" s="831">
        <v>5197.4799999999996</v>
      </c>
      <c r="P132" s="827"/>
      <c r="Q132" s="832">
        <v>5197.4799999999996</v>
      </c>
    </row>
    <row r="133" spans="1:17" ht="14.45" customHeight="1" x14ac:dyDescent="0.2">
      <c r="A133" s="821" t="s">
        <v>3832</v>
      </c>
      <c r="B133" s="822" t="s">
        <v>3700</v>
      </c>
      <c r="C133" s="822" t="s">
        <v>3750</v>
      </c>
      <c r="D133" s="822" t="s">
        <v>3758</v>
      </c>
      <c r="E133" s="822" t="s">
        <v>3759</v>
      </c>
      <c r="F133" s="831">
        <v>7</v>
      </c>
      <c r="G133" s="831">
        <v>16237.189999999999</v>
      </c>
      <c r="H133" s="831"/>
      <c r="I133" s="831">
        <v>2319.5985714285712</v>
      </c>
      <c r="J133" s="831">
        <v>21</v>
      </c>
      <c r="K133" s="831">
        <v>47501.479999999996</v>
      </c>
      <c r="L133" s="831"/>
      <c r="M133" s="831">
        <v>2261.9752380952377</v>
      </c>
      <c r="N133" s="831">
        <v>1</v>
      </c>
      <c r="O133" s="831">
        <v>2250.46</v>
      </c>
      <c r="P133" s="827"/>
      <c r="Q133" s="832">
        <v>2250.46</v>
      </c>
    </row>
    <row r="134" spans="1:17" ht="14.45" customHeight="1" x14ac:dyDescent="0.2">
      <c r="A134" s="821" t="s">
        <v>3832</v>
      </c>
      <c r="B134" s="822" t="s">
        <v>3700</v>
      </c>
      <c r="C134" s="822" t="s">
        <v>3750</v>
      </c>
      <c r="D134" s="822" t="s">
        <v>3762</v>
      </c>
      <c r="E134" s="822" t="s">
        <v>3761</v>
      </c>
      <c r="F134" s="831">
        <v>4</v>
      </c>
      <c r="G134" s="831">
        <v>9510.6</v>
      </c>
      <c r="H134" s="831"/>
      <c r="I134" s="831">
        <v>2377.65</v>
      </c>
      <c r="J134" s="831">
        <v>18</v>
      </c>
      <c r="K134" s="831">
        <v>43482.05</v>
      </c>
      <c r="L134" s="831"/>
      <c r="M134" s="831">
        <v>2415.6694444444447</v>
      </c>
      <c r="N134" s="831">
        <v>3</v>
      </c>
      <c r="O134" s="831">
        <v>7502.9699999999993</v>
      </c>
      <c r="P134" s="827"/>
      <c r="Q134" s="832">
        <v>2500.9899999999998</v>
      </c>
    </row>
    <row r="135" spans="1:17" ht="14.45" customHeight="1" x14ac:dyDescent="0.2">
      <c r="A135" s="821" t="s">
        <v>3832</v>
      </c>
      <c r="B135" s="822" t="s">
        <v>3700</v>
      </c>
      <c r="C135" s="822" t="s">
        <v>3750</v>
      </c>
      <c r="D135" s="822" t="s">
        <v>3763</v>
      </c>
      <c r="E135" s="822" t="s">
        <v>3764</v>
      </c>
      <c r="F135" s="831"/>
      <c r="G135" s="831"/>
      <c r="H135" s="831"/>
      <c r="I135" s="831"/>
      <c r="J135" s="831">
        <v>3</v>
      </c>
      <c r="K135" s="831">
        <v>4649.97</v>
      </c>
      <c r="L135" s="831"/>
      <c r="M135" s="831">
        <v>1549.99</v>
      </c>
      <c r="N135" s="831">
        <v>2</v>
      </c>
      <c r="O135" s="831">
        <v>3099.98</v>
      </c>
      <c r="P135" s="827"/>
      <c r="Q135" s="832">
        <v>1549.99</v>
      </c>
    </row>
    <row r="136" spans="1:17" ht="14.45" customHeight="1" x14ac:dyDescent="0.2">
      <c r="A136" s="821" t="s">
        <v>3832</v>
      </c>
      <c r="B136" s="822" t="s">
        <v>3700</v>
      </c>
      <c r="C136" s="822" t="s">
        <v>3701</v>
      </c>
      <c r="D136" s="822" t="s">
        <v>3765</v>
      </c>
      <c r="E136" s="822" t="s">
        <v>3766</v>
      </c>
      <c r="F136" s="831">
        <v>27</v>
      </c>
      <c r="G136" s="831">
        <v>31806</v>
      </c>
      <c r="H136" s="831"/>
      <c r="I136" s="831">
        <v>1178</v>
      </c>
      <c r="J136" s="831">
        <v>49</v>
      </c>
      <c r="K136" s="831">
        <v>57820</v>
      </c>
      <c r="L136" s="831"/>
      <c r="M136" s="831">
        <v>1180</v>
      </c>
      <c r="N136" s="831">
        <v>7</v>
      </c>
      <c r="O136" s="831">
        <v>8365</v>
      </c>
      <c r="P136" s="827"/>
      <c r="Q136" s="832">
        <v>1195</v>
      </c>
    </row>
    <row r="137" spans="1:17" ht="14.45" customHeight="1" x14ac:dyDescent="0.2">
      <c r="A137" s="821" t="s">
        <v>3832</v>
      </c>
      <c r="B137" s="822" t="s">
        <v>3780</v>
      </c>
      <c r="C137" s="822" t="s">
        <v>3750</v>
      </c>
      <c r="D137" s="822" t="s">
        <v>3758</v>
      </c>
      <c r="E137" s="822" t="s">
        <v>3759</v>
      </c>
      <c r="F137" s="831">
        <v>1</v>
      </c>
      <c r="G137" s="831">
        <v>2492.4499999999998</v>
      </c>
      <c r="H137" s="831"/>
      <c r="I137" s="831">
        <v>2492.4499999999998</v>
      </c>
      <c r="J137" s="831"/>
      <c r="K137" s="831"/>
      <c r="L137" s="831"/>
      <c r="M137" s="831"/>
      <c r="N137" s="831"/>
      <c r="O137" s="831"/>
      <c r="P137" s="827"/>
      <c r="Q137" s="832"/>
    </row>
    <row r="138" spans="1:17" ht="14.45" customHeight="1" x14ac:dyDescent="0.2">
      <c r="A138" s="821" t="s">
        <v>3832</v>
      </c>
      <c r="B138" s="822" t="s">
        <v>3780</v>
      </c>
      <c r="C138" s="822" t="s">
        <v>3701</v>
      </c>
      <c r="D138" s="822" t="s">
        <v>3781</v>
      </c>
      <c r="E138" s="822" t="s">
        <v>3782</v>
      </c>
      <c r="F138" s="831">
        <v>4</v>
      </c>
      <c r="G138" s="831">
        <v>2340</v>
      </c>
      <c r="H138" s="831"/>
      <c r="I138" s="831">
        <v>585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3833</v>
      </c>
      <c r="B139" s="822" t="s">
        <v>3700</v>
      </c>
      <c r="C139" s="822" t="s">
        <v>3750</v>
      </c>
      <c r="D139" s="822" t="s">
        <v>3751</v>
      </c>
      <c r="E139" s="822" t="s">
        <v>3752</v>
      </c>
      <c r="F139" s="831"/>
      <c r="G139" s="831"/>
      <c r="H139" s="831"/>
      <c r="I139" s="831"/>
      <c r="J139" s="831">
        <v>2</v>
      </c>
      <c r="K139" s="831">
        <v>9712.7199999999993</v>
      </c>
      <c r="L139" s="831"/>
      <c r="M139" s="831">
        <v>4856.3599999999997</v>
      </c>
      <c r="N139" s="831"/>
      <c r="O139" s="831"/>
      <c r="P139" s="827"/>
      <c r="Q139" s="832"/>
    </row>
    <row r="140" spans="1:17" ht="14.45" customHeight="1" x14ac:dyDescent="0.2">
      <c r="A140" s="821" t="s">
        <v>3833</v>
      </c>
      <c r="B140" s="822" t="s">
        <v>3700</v>
      </c>
      <c r="C140" s="822" t="s">
        <v>3750</v>
      </c>
      <c r="D140" s="822" t="s">
        <v>3755</v>
      </c>
      <c r="E140" s="822" t="s">
        <v>3756</v>
      </c>
      <c r="F140" s="831">
        <v>1</v>
      </c>
      <c r="G140" s="831">
        <v>5526.06</v>
      </c>
      <c r="H140" s="831"/>
      <c r="I140" s="831">
        <v>5526.06</v>
      </c>
      <c r="J140" s="831">
        <v>1</v>
      </c>
      <c r="K140" s="831">
        <v>5526.05</v>
      </c>
      <c r="L140" s="831"/>
      <c r="M140" s="831">
        <v>5526.05</v>
      </c>
      <c r="N140" s="831"/>
      <c r="O140" s="831"/>
      <c r="P140" s="827"/>
      <c r="Q140" s="832"/>
    </row>
    <row r="141" spans="1:17" ht="14.45" customHeight="1" x14ac:dyDescent="0.2">
      <c r="A141" s="821" t="s">
        <v>3833</v>
      </c>
      <c r="B141" s="822" t="s">
        <v>3700</v>
      </c>
      <c r="C141" s="822" t="s">
        <v>3750</v>
      </c>
      <c r="D141" s="822" t="s">
        <v>3757</v>
      </c>
      <c r="E141" s="822" t="s">
        <v>3756</v>
      </c>
      <c r="F141" s="831"/>
      <c r="G141" s="831"/>
      <c r="H141" s="831"/>
      <c r="I141" s="831"/>
      <c r="J141" s="831">
        <v>1</v>
      </c>
      <c r="K141" s="831">
        <v>5103.17</v>
      </c>
      <c r="L141" s="831"/>
      <c r="M141" s="831">
        <v>5103.17</v>
      </c>
      <c r="N141" s="831"/>
      <c r="O141" s="831"/>
      <c r="P141" s="827"/>
      <c r="Q141" s="832"/>
    </row>
    <row r="142" spans="1:17" ht="14.45" customHeight="1" x14ac:dyDescent="0.2">
      <c r="A142" s="821" t="s">
        <v>3833</v>
      </c>
      <c r="B142" s="822" t="s">
        <v>3700</v>
      </c>
      <c r="C142" s="822" t="s">
        <v>3750</v>
      </c>
      <c r="D142" s="822" t="s">
        <v>3758</v>
      </c>
      <c r="E142" s="822" t="s">
        <v>3759</v>
      </c>
      <c r="F142" s="831"/>
      <c r="G142" s="831"/>
      <c r="H142" s="831"/>
      <c r="I142" s="831"/>
      <c r="J142" s="831">
        <v>1</v>
      </c>
      <c r="K142" s="831">
        <v>2250.4499999999998</v>
      </c>
      <c r="L142" s="831"/>
      <c r="M142" s="831">
        <v>2250.4499999999998</v>
      </c>
      <c r="N142" s="831"/>
      <c r="O142" s="831"/>
      <c r="P142" s="827"/>
      <c r="Q142" s="832"/>
    </row>
    <row r="143" spans="1:17" ht="14.45" customHeight="1" x14ac:dyDescent="0.2">
      <c r="A143" s="821" t="s">
        <v>3833</v>
      </c>
      <c r="B143" s="822" t="s">
        <v>3700</v>
      </c>
      <c r="C143" s="822" t="s">
        <v>3750</v>
      </c>
      <c r="D143" s="822" t="s">
        <v>3762</v>
      </c>
      <c r="E143" s="822" t="s">
        <v>3761</v>
      </c>
      <c r="F143" s="831"/>
      <c r="G143" s="831"/>
      <c r="H143" s="831"/>
      <c r="I143" s="831"/>
      <c r="J143" s="831">
        <v>4</v>
      </c>
      <c r="K143" s="831">
        <v>9510.6</v>
      </c>
      <c r="L143" s="831"/>
      <c r="M143" s="831">
        <v>2377.65</v>
      </c>
      <c r="N143" s="831">
        <v>1</v>
      </c>
      <c r="O143" s="831">
        <v>2545.84</v>
      </c>
      <c r="P143" s="827"/>
      <c r="Q143" s="832">
        <v>2545.84</v>
      </c>
    </row>
    <row r="144" spans="1:17" ht="14.45" customHeight="1" x14ac:dyDescent="0.2">
      <c r="A144" s="821" t="s">
        <v>3833</v>
      </c>
      <c r="B144" s="822" t="s">
        <v>3700</v>
      </c>
      <c r="C144" s="822" t="s">
        <v>3701</v>
      </c>
      <c r="D144" s="822" t="s">
        <v>3718</v>
      </c>
      <c r="E144" s="822" t="s">
        <v>3719</v>
      </c>
      <c r="F144" s="831"/>
      <c r="G144" s="831"/>
      <c r="H144" s="831"/>
      <c r="I144" s="831"/>
      <c r="J144" s="831">
        <v>1</v>
      </c>
      <c r="K144" s="831">
        <v>1016</v>
      </c>
      <c r="L144" s="831"/>
      <c r="M144" s="831">
        <v>1016</v>
      </c>
      <c r="N144" s="831"/>
      <c r="O144" s="831"/>
      <c r="P144" s="827"/>
      <c r="Q144" s="832"/>
    </row>
    <row r="145" spans="1:17" ht="14.45" customHeight="1" x14ac:dyDescent="0.2">
      <c r="A145" s="821" t="s">
        <v>3833</v>
      </c>
      <c r="B145" s="822" t="s">
        <v>3700</v>
      </c>
      <c r="C145" s="822" t="s">
        <v>3701</v>
      </c>
      <c r="D145" s="822" t="s">
        <v>3728</v>
      </c>
      <c r="E145" s="822" t="s">
        <v>3729</v>
      </c>
      <c r="F145" s="831"/>
      <c r="G145" s="831"/>
      <c r="H145" s="831"/>
      <c r="I145" s="831"/>
      <c r="J145" s="831">
        <v>1</v>
      </c>
      <c r="K145" s="831">
        <v>45.56</v>
      </c>
      <c r="L145" s="831"/>
      <c r="M145" s="831">
        <v>45.56</v>
      </c>
      <c r="N145" s="831"/>
      <c r="O145" s="831"/>
      <c r="P145" s="827"/>
      <c r="Q145" s="832"/>
    </row>
    <row r="146" spans="1:17" ht="14.45" customHeight="1" x14ac:dyDescent="0.2">
      <c r="A146" s="821" t="s">
        <v>3833</v>
      </c>
      <c r="B146" s="822" t="s">
        <v>3700</v>
      </c>
      <c r="C146" s="822" t="s">
        <v>3701</v>
      </c>
      <c r="D146" s="822" t="s">
        <v>3740</v>
      </c>
      <c r="E146" s="822" t="s">
        <v>3741</v>
      </c>
      <c r="F146" s="831"/>
      <c r="G146" s="831"/>
      <c r="H146" s="831"/>
      <c r="I146" s="831"/>
      <c r="J146" s="831">
        <v>1</v>
      </c>
      <c r="K146" s="831">
        <v>360</v>
      </c>
      <c r="L146" s="831"/>
      <c r="M146" s="831">
        <v>360</v>
      </c>
      <c r="N146" s="831"/>
      <c r="O146" s="831"/>
      <c r="P146" s="827"/>
      <c r="Q146" s="832"/>
    </row>
    <row r="147" spans="1:17" ht="14.45" customHeight="1" x14ac:dyDescent="0.2">
      <c r="A147" s="821" t="s">
        <v>3833</v>
      </c>
      <c r="B147" s="822" t="s">
        <v>3700</v>
      </c>
      <c r="C147" s="822" t="s">
        <v>3701</v>
      </c>
      <c r="D147" s="822" t="s">
        <v>3765</v>
      </c>
      <c r="E147" s="822" t="s">
        <v>3766</v>
      </c>
      <c r="F147" s="831">
        <v>1</v>
      </c>
      <c r="G147" s="831">
        <v>1178</v>
      </c>
      <c r="H147" s="831"/>
      <c r="I147" s="831">
        <v>1178</v>
      </c>
      <c r="J147" s="831">
        <v>8</v>
      </c>
      <c r="K147" s="831">
        <v>9440</v>
      </c>
      <c r="L147" s="831"/>
      <c r="M147" s="831">
        <v>1180</v>
      </c>
      <c r="N147" s="831">
        <v>1</v>
      </c>
      <c r="O147" s="831">
        <v>1195</v>
      </c>
      <c r="P147" s="827"/>
      <c r="Q147" s="832">
        <v>1195</v>
      </c>
    </row>
    <row r="148" spans="1:17" ht="14.45" customHeight="1" x14ac:dyDescent="0.2">
      <c r="A148" s="821" t="s">
        <v>3833</v>
      </c>
      <c r="B148" s="822" t="s">
        <v>3767</v>
      </c>
      <c r="C148" s="822" t="s">
        <v>3701</v>
      </c>
      <c r="D148" s="822" t="s">
        <v>3770</v>
      </c>
      <c r="E148" s="822" t="s">
        <v>3771</v>
      </c>
      <c r="F148" s="831">
        <v>1</v>
      </c>
      <c r="G148" s="831">
        <v>126</v>
      </c>
      <c r="H148" s="831"/>
      <c r="I148" s="831">
        <v>126</v>
      </c>
      <c r="J148" s="831"/>
      <c r="K148" s="831"/>
      <c r="L148" s="831"/>
      <c r="M148" s="831"/>
      <c r="N148" s="831"/>
      <c r="O148" s="831"/>
      <c r="P148" s="827"/>
      <c r="Q148" s="832"/>
    </row>
    <row r="149" spans="1:17" ht="14.45" customHeight="1" x14ac:dyDescent="0.2">
      <c r="A149" s="821" t="s">
        <v>3834</v>
      </c>
      <c r="B149" s="822" t="s">
        <v>3700</v>
      </c>
      <c r="C149" s="822" t="s">
        <v>3750</v>
      </c>
      <c r="D149" s="822" t="s">
        <v>3753</v>
      </c>
      <c r="E149" s="822" t="s">
        <v>3754</v>
      </c>
      <c r="F149" s="831"/>
      <c r="G149" s="831"/>
      <c r="H149" s="831"/>
      <c r="I149" s="831"/>
      <c r="J149" s="831">
        <v>1</v>
      </c>
      <c r="K149" s="831">
        <v>3776.6</v>
      </c>
      <c r="L149" s="831"/>
      <c r="M149" s="831">
        <v>3776.6</v>
      </c>
      <c r="N149" s="831">
        <v>1</v>
      </c>
      <c r="O149" s="831">
        <v>4387.84</v>
      </c>
      <c r="P149" s="827"/>
      <c r="Q149" s="832">
        <v>4387.84</v>
      </c>
    </row>
    <row r="150" spans="1:17" ht="14.45" customHeight="1" x14ac:dyDescent="0.2">
      <c r="A150" s="821" t="s">
        <v>3834</v>
      </c>
      <c r="B150" s="822" t="s">
        <v>3700</v>
      </c>
      <c r="C150" s="822" t="s">
        <v>3750</v>
      </c>
      <c r="D150" s="822" t="s">
        <v>3755</v>
      </c>
      <c r="E150" s="822" t="s">
        <v>3756</v>
      </c>
      <c r="F150" s="831">
        <v>1</v>
      </c>
      <c r="G150" s="831">
        <v>5526.06</v>
      </c>
      <c r="H150" s="831"/>
      <c r="I150" s="831">
        <v>5526.06</v>
      </c>
      <c r="J150" s="831">
        <v>1</v>
      </c>
      <c r="K150" s="831">
        <v>5526.05</v>
      </c>
      <c r="L150" s="831"/>
      <c r="M150" s="831">
        <v>5526.05</v>
      </c>
      <c r="N150" s="831">
        <v>1</v>
      </c>
      <c r="O150" s="831">
        <v>6677.48</v>
      </c>
      <c r="P150" s="827"/>
      <c r="Q150" s="832">
        <v>6677.48</v>
      </c>
    </row>
    <row r="151" spans="1:17" ht="14.45" customHeight="1" x14ac:dyDescent="0.2">
      <c r="A151" s="821" t="s">
        <v>3834</v>
      </c>
      <c r="B151" s="822" t="s">
        <v>3700</v>
      </c>
      <c r="C151" s="822" t="s">
        <v>3750</v>
      </c>
      <c r="D151" s="822" t="s">
        <v>3757</v>
      </c>
      <c r="E151" s="822" t="s">
        <v>3756</v>
      </c>
      <c r="F151" s="831"/>
      <c r="G151" s="831"/>
      <c r="H151" s="831"/>
      <c r="I151" s="831"/>
      <c r="J151" s="831"/>
      <c r="K151" s="831"/>
      <c r="L151" s="831"/>
      <c r="M151" s="831"/>
      <c r="N151" s="831">
        <v>2</v>
      </c>
      <c r="O151" s="831">
        <v>10630.72</v>
      </c>
      <c r="P151" s="827"/>
      <c r="Q151" s="832">
        <v>5315.36</v>
      </c>
    </row>
    <row r="152" spans="1:17" ht="14.45" customHeight="1" x14ac:dyDescent="0.2">
      <c r="A152" s="821" t="s">
        <v>3834</v>
      </c>
      <c r="B152" s="822" t="s">
        <v>3700</v>
      </c>
      <c r="C152" s="822" t="s">
        <v>3750</v>
      </c>
      <c r="D152" s="822" t="s">
        <v>3812</v>
      </c>
      <c r="E152" s="822" t="s">
        <v>3759</v>
      </c>
      <c r="F152" s="831">
        <v>1</v>
      </c>
      <c r="G152" s="831">
        <v>4368.43</v>
      </c>
      <c r="H152" s="831"/>
      <c r="I152" s="831">
        <v>4368.43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3834</v>
      </c>
      <c r="B153" s="822" t="s">
        <v>3700</v>
      </c>
      <c r="C153" s="822" t="s">
        <v>3750</v>
      </c>
      <c r="D153" s="822" t="s">
        <v>3758</v>
      </c>
      <c r="E153" s="822" t="s">
        <v>3759</v>
      </c>
      <c r="F153" s="831">
        <v>3</v>
      </c>
      <c r="G153" s="831">
        <v>6751.36</v>
      </c>
      <c r="H153" s="831"/>
      <c r="I153" s="831">
        <v>2250.4533333333334</v>
      </c>
      <c r="J153" s="831">
        <v>1</v>
      </c>
      <c r="K153" s="831">
        <v>2250.4499999999998</v>
      </c>
      <c r="L153" s="831"/>
      <c r="M153" s="831">
        <v>2250.4499999999998</v>
      </c>
      <c r="N153" s="831"/>
      <c r="O153" s="831"/>
      <c r="P153" s="827"/>
      <c r="Q153" s="832"/>
    </row>
    <row r="154" spans="1:17" ht="14.45" customHeight="1" x14ac:dyDescent="0.2">
      <c r="A154" s="821" t="s">
        <v>3834</v>
      </c>
      <c r="B154" s="822" t="s">
        <v>3700</v>
      </c>
      <c r="C154" s="822" t="s">
        <v>3750</v>
      </c>
      <c r="D154" s="822" t="s">
        <v>3760</v>
      </c>
      <c r="E154" s="822" t="s">
        <v>3761</v>
      </c>
      <c r="F154" s="831">
        <v>1</v>
      </c>
      <c r="G154" s="831">
        <v>3278</v>
      </c>
      <c r="H154" s="831"/>
      <c r="I154" s="831">
        <v>3278</v>
      </c>
      <c r="J154" s="831">
        <v>5.0999999999999996</v>
      </c>
      <c r="K154" s="831">
        <v>13116.4</v>
      </c>
      <c r="L154" s="831"/>
      <c r="M154" s="831">
        <v>2571.8431372549021</v>
      </c>
      <c r="N154" s="831">
        <v>5</v>
      </c>
      <c r="O154" s="831">
        <v>12577.82</v>
      </c>
      <c r="P154" s="827"/>
      <c r="Q154" s="832">
        <v>2515.5639999999999</v>
      </c>
    </row>
    <row r="155" spans="1:17" ht="14.45" customHeight="1" x14ac:dyDescent="0.2">
      <c r="A155" s="821" t="s">
        <v>3834</v>
      </c>
      <c r="B155" s="822" t="s">
        <v>3700</v>
      </c>
      <c r="C155" s="822" t="s">
        <v>3750</v>
      </c>
      <c r="D155" s="822" t="s">
        <v>3762</v>
      </c>
      <c r="E155" s="822" t="s">
        <v>3761</v>
      </c>
      <c r="F155" s="831">
        <v>1</v>
      </c>
      <c r="G155" s="831">
        <v>2377.65</v>
      </c>
      <c r="H155" s="831"/>
      <c r="I155" s="831">
        <v>2377.65</v>
      </c>
      <c r="J155" s="831">
        <v>5</v>
      </c>
      <c r="K155" s="831">
        <v>11888.25</v>
      </c>
      <c r="L155" s="831"/>
      <c r="M155" s="831">
        <v>2377.65</v>
      </c>
      <c r="N155" s="831">
        <v>2</v>
      </c>
      <c r="O155" s="831">
        <v>4990.7700000000004</v>
      </c>
      <c r="P155" s="827"/>
      <c r="Q155" s="832">
        <v>2495.3850000000002</v>
      </c>
    </row>
    <row r="156" spans="1:17" ht="14.45" customHeight="1" x14ac:dyDescent="0.2">
      <c r="A156" s="821" t="s">
        <v>3834</v>
      </c>
      <c r="B156" s="822" t="s">
        <v>3700</v>
      </c>
      <c r="C156" s="822" t="s">
        <v>3750</v>
      </c>
      <c r="D156" s="822" t="s">
        <v>3763</v>
      </c>
      <c r="E156" s="822" t="s">
        <v>3764</v>
      </c>
      <c r="F156" s="831"/>
      <c r="G156" s="831"/>
      <c r="H156" s="831"/>
      <c r="I156" s="831"/>
      <c r="J156" s="831">
        <v>1</v>
      </c>
      <c r="K156" s="831">
        <v>1549.99</v>
      </c>
      <c r="L156" s="831"/>
      <c r="M156" s="831">
        <v>1549.99</v>
      </c>
      <c r="N156" s="831"/>
      <c r="O156" s="831"/>
      <c r="P156" s="827"/>
      <c r="Q156" s="832"/>
    </row>
    <row r="157" spans="1:17" ht="14.45" customHeight="1" x14ac:dyDescent="0.2">
      <c r="A157" s="821" t="s">
        <v>3834</v>
      </c>
      <c r="B157" s="822" t="s">
        <v>3700</v>
      </c>
      <c r="C157" s="822" t="s">
        <v>3701</v>
      </c>
      <c r="D157" s="822" t="s">
        <v>3765</v>
      </c>
      <c r="E157" s="822" t="s">
        <v>3766</v>
      </c>
      <c r="F157" s="831">
        <v>8</v>
      </c>
      <c r="G157" s="831">
        <v>9424</v>
      </c>
      <c r="H157" s="831"/>
      <c r="I157" s="831">
        <v>1178</v>
      </c>
      <c r="J157" s="831">
        <v>15</v>
      </c>
      <c r="K157" s="831">
        <v>17700</v>
      </c>
      <c r="L157" s="831"/>
      <c r="M157" s="831">
        <v>1180</v>
      </c>
      <c r="N157" s="831">
        <v>11</v>
      </c>
      <c r="O157" s="831">
        <v>13145</v>
      </c>
      <c r="P157" s="827"/>
      <c r="Q157" s="832">
        <v>1195</v>
      </c>
    </row>
    <row r="158" spans="1:17" ht="14.45" customHeight="1" x14ac:dyDescent="0.2">
      <c r="A158" s="821" t="s">
        <v>3834</v>
      </c>
      <c r="B158" s="822" t="s">
        <v>3780</v>
      </c>
      <c r="C158" s="822" t="s">
        <v>3750</v>
      </c>
      <c r="D158" s="822" t="s">
        <v>3757</v>
      </c>
      <c r="E158" s="822" t="s">
        <v>3756</v>
      </c>
      <c r="F158" s="831">
        <v>1</v>
      </c>
      <c r="G158" s="831">
        <v>5568</v>
      </c>
      <c r="H158" s="831"/>
      <c r="I158" s="831">
        <v>5568</v>
      </c>
      <c r="J158" s="831"/>
      <c r="K158" s="831"/>
      <c r="L158" s="831"/>
      <c r="M158" s="831"/>
      <c r="N158" s="831"/>
      <c r="O158" s="831"/>
      <c r="P158" s="827"/>
      <c r="Q158" s="832"/>
    </row>
    <row r="159" spans="1:17" ht="14.45" customHeight="1" x14ac:dyDescent="0.2">
      <c r="A159" s="821" t="s">
        <v>3834</v>
      </c>
      <c r="B159" s="822" t="s">
        <v>3780</v>
      </c>
      <c r="C159" s="822" t="s">
        <v>3701</v>
      </c>
      <c r="D159" s="822" t="s">
        <v>3781</v>
      </c>
      <c r="E159" s="822" t="s">
        <v>3782</v>
      </c>
      <c r="F159" s="831">
        <v>1</v>
      </c>
      <c r="G159" s="831">
        <v>585</v>
      </c>
      <c r="H159" s="831"/>
      <c r="I159" s="831">
        <v>585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3835</v>
      </c>
      <c r="B160" s="822" t="s">
        <v>3700</v>
      </c>
      <c r="C160" s="822" t="s">
        <v>3701</v>
      </c>
      <c r="D160" s="822" t="s">
        <v>3718</v>
      </c>
      <c r="E160" s="822" t="s">
        <v>3719</v>
      </c>
      <c r="F160" s="831"/>
      <c r="G160" s="831"/>
      <c r="H160" s="831"/>
      <c r="I160" s="831"/>
      <c r="J160" s="831">
        <v>1</v>
      </c>
      <c r="K160" s="831">
        <v>1016</v>
      </c>
      <c r="L160" s="831"/>
      <c r="M160" s="831">
        <v>1016</v>
      </c>
      <c r="N160" s="831"/>
      <c r="O160" s="831"/>
      <c r="P160" s="827"/>
      <c r="Q160" s="832"/>
    </row>
    <row r="161" spans="1:17" ht="14.45" customHeight="1" x14ac:dyDescent="0.2">
      <c r="A161" s="821" t="s">
        <v>3835</v>
      </c>
      <c r="B161" s="822" t="s">
        <v>3700</v>
      </c>
      <c r="C161" s="822" t="s">
        <v>3701</v>
      </c>
      <c r="D161" s="822" t="s">
        <v>3724</v>
      </c>
      <c r="E161" s="822" t="s">
        <v>3725</v>
      </c>
      <c r="F161" s="831"/>
      <c r="G161" s="831"/>
      <c r="H161" s="831"/>
      <c r="I161" s="831"/>
      <c r="J161" s="831">
        <v>1</v>
      </c>
      <c r="K161" s="831">
        <v>324</v>
      </c>
      <c r="L161" s="831"/>
      <c r="M161" s="831">
        <v>324</v>
      </c>
      <c r="N161" s="831"/>
      <c r="O161" s="831"/>
      <c r="P161" s="827"/>
      <c r="Q161" s="832"/>
    </row>
    <row r="162" spans="1:17" ht="14.45" customHeight="1" x14ac:dyDescent="0.2">
      <c r="A162" s="821" t="s">
        <v>3835</v>
      </c>
      <c r="B162" s="822" t="s">
        <v>3700</v>
      </c>
      <c r="C162" s="822" t="s">
        <v>3701</v>
      </c>
      <c r="D162" s="822" t="s">
        <v>3736</v>
      </c>
      <c r="E162" s="822" t="s">
        <v>3737</v>
      </c>
      <c r="F162" s="831"/>
      <c r="G162" s="831"/>
      <c r="H162" s="831"/>
      <c r="I162" s="831"/>
      <c r="J162" s="831">
        <v>1</v>
      </c>
      <c r="K162" s="831">
        <v>2022</v>
      </c>
      <c r="L162" s="831"/>
      <c r="M162" s="831">
        <v>2022</v>
      </c>
      <c r="N162" s="831"/>
      <c r="O162" s="831"/>
      <c r="P162" s="827"/>
      <c r="Q162" s="832"/>
    </row>
    <row r="163" spans="1:17" ht="14.45" customHeight="1" x14ac:dyDescent="0.2">
      <c r="A163" s="821" t="s">
        <v>3836</v>
      </c>
      <c r="B163" s="822" t="s">
        <v>3700</v>
      </c>
      <c r="C163" s="822" t="s">
        <v>3750</v>
      </c>
      <c r="D163" s="822" t="s">
        <v>3751</v>
      </c>
      <c r="E163" s="822" t="s">
        <v>3752</v>
      </c>
      <c r="F163" s="831"/>
      <c r="G163" s="831"/>
      <c r="H163" s="831"/>
      <c r="I163" s="831"/>
      <c r="J163" s="831">
        <v>2</v>
      </c>
      <c r="K163" s="831">
        <v>9712.7199999999993</v>
      </c>
      <c r="L163" s="831"/>
      <c r="M163" s="831">
        <v>4856.3599999999997</v>
      </c>
      <c r="N163" s="831"/>
      <c r="O163" s="831"/>
      <c r="P163" s="827"/>
      <c r="Q163" s="832"/>
    </row>
    <row r="164" spans="1:17" ht="14.45" customHeight="1" x14ac:dyDescent="0.2">
      <c r="A164" s="821" t="s">
        <v>3836</v>
      </c>
      <c r="B164" s="822" t="s">
        <v>3700</v>
      </c>
      <c r="C164" s="822" t="s">
        <v>3750</v>
      </c>
      <c r="D164" s="822" t="s">
        <v>3753</v>
      </c>
      <c r="E164" s="822" t="s">
        <v>3754</v>
      </c>
      <c r="F164" s="831">
        <v>1</v>
      </c>
      <c r="G164" s="831">
        <v>5056.55</v>
      </c>
      <c r="H164" s="831"/>
      <c r="I164" s="831">
        <v>5056.55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3836</v>
      </c>
      <c r="B165" s="822" t="s">
        <v>3700</v>
      </c>
      <c r="C165" s="822" t="s">
        <v>3750</v>
      </c>
      <c r="D165" s="822" t="s">
        <v>3757</v>
      </c>
      <c r="E165" s="822" t="s">
        <v>3756</v>
      </c>
      <c r="F165" s="831">
        <v>1</v>
      </c>
      <c r="G165" s="831">
        <v>5433.24</v>
      </c>
      <c r="H165" s="831"/>
      <c r="I165" s="831">
        <v>5433.24</v>
      </c>
      <c r="J165" s="831">
        <v>14</v>
      </c>
      <c r="K165" s="831">
        <v>67646.89</v>
      </c>
      <c r="L165" s="831"/>
      <c r="M165" s="831">
        <v>4831.920714285714</v>
      </c>
      <c r="N165" s="831"/>
      <c r="O165" s="831"/>
      <c r="P165" s="827"/>
      <c r="Q165" s="832"/>
    </row>
    <row r="166" spans="1:17" ht="14.45" customHeight="1" x14ac:dyDescent="0.2">
      <c r="A166" s="821" t="s">
        <v>3836</v>
      </c>
      <c r="B166" s="822" t="s">
        <v>3700</v>
      </c>
      <c r="C166" s="822" t="s">
        <v>3750</v>
      </c>
      <c r="D166" s="822" t="s">
        <v>3758</v>
      </c>
      <c r="E166" s="822" t="s">
        <v>3759</v>
      </c>
      <c r="F166" s="831">
        <v>10</v>
      </c>
      <c r="G166" s="831">
        <v>23230.510000000002</v>
      </c>
      <c r="H166" s="831"/>
      <c r="I166" s="831">
        <v>2323.0510000000004</v>
      </c>
      <c r="J166" s="831">
        <v>22</v>
      </c>
      <c r="K166" s="831">
        <v>49752</v>
      </c>
      <c r="L166" s="831"/>
      <c r="M166" s="831">
        <v>2261.4545454545455</v>
      </c>
      <c r="N166" s="831">
        <v>4</v>
      </c>
      <c r="O166" s="831">
        <v>9001.83</v>
      </c>
      <c r="P166" s="827"/>
      <c r="Q166" s="832">
        <v>2250.4575</v>
      </c>
    </row>
    <row r="167" spans="1:17" ht="14.45" customHeight="1" x14ac:dyDescent="0.2">
      <c r="A167" s="821" t="s">
        <v>3836</v>
      </c>
      <c r="B167" s="822" t="s">
        <v>3700</v>
      </c>
      <c r="C167" s="822" t="s">
        <v>3750</v>
      </c>
      <c r="D167" s="822" t="s">
        <v>3760</v>
      </c>
      <c r="E167" s="822" t="s">
        <v>3761</v>
      </c>
      <c r="F167" s="831"/>
      <c r="G167" s="831"/>
      <c r="H167" s="831"/>
      <c r="I167" s="831"/>
      <c r="J167" s="831">
        <v>3</v>
      </c>
      <c r="K167" s="831">
        <v>7132.95</v>
      </c>
      <c r="L167" s="831"/>
      <c r="M167" s="831">
        <v>2377.65</v>
      </c>
      <c r="N167" s="831"/>
      <c r="O167" s="831"/>
      <c r="P167" s="827"/>
      <c r="Q167" s="832"/>
    </row>
    <row r="168" spans="1:17" ht="14.45" customHeight="1" x14ac:dyDescent="0.2">
      <c r="A168" s="821" t="s">
        <v>3836</v>
      </c>
      <c r="B168" s="822" t="s">
        <v>3700</v>
      </c>
      <c r="C168" s="822" t="s">
        <v>3750</v>
      </c>
      <c r="D168" s="822" t="s">
        <v>3762</v>
      </c>
      <c r="E168" s="822" t="s">
        <v>3761</v>
      </c>
      <c r="F168" s="831">
        <v>2</v>
      </c>
      <c r="G168" s="831">
        <v>5439.65</v>
      </c>
      <c r="H168" s="831"/>
      <c r="I168" s="831">
        <v>2719.8249999999998</v>
      </c>
      <c r="J168" s="831">
        <v>11</v>
      </c>
      <c r="K168" s="831">
        <v>28207.200000000001</v>
      </c>
      <c r="L168" s="831"/>
      <c r="M168" s="831">
        <v>2564.2909090909093</v>
      </c>
      <c r="N168" s="831">
        <v>7</v>
      </c>
      <c r="O168" s="831">
        <v>17316.330000000002</v>
      </c>
      <c r="P168" s="827"/>
      <c r="Q168" s="832">
        <v>2473.761428571429</v>
      </c>
    </row>
    <row r="169" spans="1:17" ht="14.45" customHeight="1" x14ac:dyDescent="0.2">
      <c r="A169" s="821" t="s">
        <v>3836</v>
      </c>
      <c r="B169" s="822" t="s">
        <v>3700</v>
      </c>
      <c r="C169" s="822" t="s">
        <v>3750</v>
      </c>
      <c r="D169" s="822" t="s">
        <v>3763</v>
      </c>
      <c r="E169" s="822" t="s">
        <v>3764</v>
      </c>
      <c r="F169" s="831"/>
      <c r="G169" s="831"/>
      <c r="H169" s="831"/>
      <c r="I169" s="831"/>
      <c r="J169" s="831">
        <v>3</v>
      </c>
      <c r="K169" s="831">
        <v>4649.97</v>
      </c>
      <c r="L169" s="831"/>
      <c r="M169" s="831">
        <v>1549.99</v>
      </c>
      <c r="N169" s="831"/>
      <c r="O169" s="831"/>
      <c r="P169" s="827"/>
      <c r="Q169" s="832"/>
    </row>
    <row r="170" spans="1:17" ht="14.45" customHeight="1" x14ac:dyDescent="0.2">
      <c r="A170" s="821" t="s">
        <v>3836</v>
      </c>
      <c r="B170" s="822" t="s">
        <v>3700</v>
      </c>
      <c r="C170" s="822" t="s">
        <v>3701</v>
      </c>
      <c r="D170" s="822" t="s">
        <v>3718</v>
      </c>
      <c r="E170" s="822" t="s">
        <v>3719</v>
      </c>
      <c r="F170" s="831">
        <v>1</v>
      </c>
      <c r="G170" s="831">
        <v>1013</v>
      </c>
      <c r="H170" s="831"/>
      <c r="I170" s="831">
        <v>1013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3836</v>
      </c>
      <c r="B171" s="822" t="s">
        <v>3700</v>
      </c>
      <c r="C171" s="822" t="s">
        <v>3701</v>
      </c>
      <c r="D171" s="822" t="s">
        <v>3765</v>
      </c>
      <c r="E171" s="822" t="s">
        <v>3766</v>
      </c>
      <c r="F171" s="831">
        <v>22</v>
      </c>
      <c r="G171" s="831">
        <v>25916</v>
      </c>
      <c r="H171" s="831"/>
      <c r="I171" s="831">
        <v>1178</v>
      </c>
      <c r="J171" s="831">
        <v>57</v>
      </c>
      <c r="K171" s="831">
        <v>67260</v>
      </c>
      <c r="L171" s="831"/>
      <c r="M171" s="831">
        <v>1180</v>
      </c>
      <c r="N171" s="831">
        <v>11</v>
      </c>
      <c r="O171" s="831">
        <v>13145</v>
      </c>
      <c r="P171" s="827"/>
      <c r="Q171" s="832">
        <v>1195</v>
      </c>
    </row>
    <row r="172" spans="1:17" ht="14.45" customHeight="1" x14ac:dyDescent="0.2">
      <c r="A172" s="821" t="s">
        <v>3836</v>
      </c>
      <c r="B172" s="822" t="s">
        <v>3780</v>
      </c>
      <c r="C172" s="822" t="s">
        <v>3750</v>
      </c>
      <c r="D172" s="822" t="s">
        <v>3751</v>
      </c>
      <c r="E172" s="822" t="s">
        <v>3752</v>
      </c>
      <c r="F172" s="831">
        <v>2</v>
      </c>
      <c r="G172" s="831">
        <v>9712.7199999999993</v>
      </c>
      <c r="H172" s="831"/>
      <c r="I172" s="831">
        <v>4856.3599999999997</v>
      </c>
      <c r="J172" s="831"/>
      <c r="K172" s="831"/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3836</v>
      </c>
      <c r="B173" s="822" t="s">
        <v>3780</v>
      </c>
      <c r="C173" s="822" t="s">
        <v>3750</v>
      </c>
      <c r="D173" s="822" t="s">
        <v>3757</v>
      </c>
      <c r="E173" s="822" t="s">
        <v>3756</v>
      </c>
      <c r="F173" s="831">
        <v>2</v>
      </c>
      <c r="G173" s="831">
        <v>11136</v>
      </c>
      <c r="H173" s="831"/>
      <c r="I173" s="831">
        <v>5568</v>
      </c>
      <c r="J173" s="831"/>
      <c r="K173" s="831"/>
      <c r="L173" s="831"/>
      <c r="M173" s="831"/>
      <c r="N173" s="831"/>
      <c r="O173" s="831"/>
      <c r="P173" s="827"/>
      <c r="Q173" s="832"/>
    </row>
    <row r="174" spans="1:17" ht="14.45" customHeight="1" x14ac:dyDescent="0.2">
      <c r="A174" s="821" t="s">
        <v>3836</v>
      </c>
      <c r="B174" s="822" t="s">
        <v>3780</v>
      </c>
      <c r="C174" s="822" t="s">
        <v>3750</v>
      </c>
      <c r="D174" s="822" t="s">
        <v>3812</v>
      </c>
      <c r="E174" s="822" t="s">
        <v>3759</v>
      </c>
      <c r="F174" s="831">
        <v>1</v>
      </c>
      <c r="G174" s="831">
        <v>4368.43</v>
      </c>
      <c r="H174" s="831"/>
      <c r="I174" s="831">
        <v>4368.43</v>
      </c>
      <c r="J174" s="831"/>
      <c r="K174" s="831"/>
      <c r="L174" s="831"/>
      <c r="M174" s="831"/>
      <c r="N174" s="831"/>
      <c r="O174" s="831"/>
      <c r="P174" s="827"/>
      <c r="Q174" s="832"/>
    </row>
    <row r="175" spans="1:17" ht="14.45" customHeight="1" x14ac:dyDescent="0.2">
      <c r="A175" s="821" t="s">
        <v>3836</v>
      </c>
      <c r="B175" s="822" t="s">
        <v>3780</v>
      </c>
      <c r="C175" s="822" t="s">
        <v>3750</v>
      </c>
      <c r="D175" s="822" t="s">
        <v>3758</v>
      </c>
      <c r="E175" s="822" t="s">
        <v>3759</v>
      </c>
      <c r="F175" s="831">
        <v>5</v>
      </c>
      <c r="G175" s="831">
        <v>12462.25</v>
      </c>
      <c r="H175" s="831"/>
      <c r="I175" s="831">
        <v>2492.4499999999998</v>
      </c>
      <c r="J175" s="831"/>
      <c r="K175" s="831"/>
      <c r="L175" s="831"/>
      <c r="M175" s="831"/>
      <c r="N175" s="831"/>
      <c r="O175" s="831"/>
      <c r="P175" s="827"/>
      <c r="Q175" s="832"/>
    </row>
    <row r="176" spans="1:17" ht="14.45" customHeight="1" x14ac:dyDescent="0.2">
      <c r="A176" s="821" t="s">
        <v>3836</v>
      </c>
      <c r="B176" s="822" t="s">
        <v>3780</v>
      </c>
      <c r="C176" s="822" t="s">
        <v>3701</v>
      </c>
      <c r="D176" s="822" t="s">
        <v>3781</v>
      </c>
      <c r="E176" s="822" t="s">
        <v>3782</v>
      </c>
      <c r="F176" s="831">
        <v>11</v>
      </c>
      <c r="G176" s="831">
        <v>6435</v>
      </c>
      <c r="H176" s="831"/>
      <c r="I176" s="831">
        <v>585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3837</v>
      </c>
      <c r="B177" s="822" t="s">
        <v>3700</v>
      </c>
      <c r="C177" s="822" t="s">
        <v>3750</v>
      </c>
      <c r="D177" s="822" t="s">
        <v>3751</v>
      </c>
      <c r="E177" s="822" t="s">
        <v>3752</v>
      </c>
      <c r="F177" s="831"/>
      <c r="G177" s="831"/>
      <c r="H177" s="831"/>
      <c r="I177" s="831"/>
      <c r="J177" s="831">
        <v>1</v>
      </c>
      <c r="K177" s="831">
        <v>4856.3599999999997</v>
      </c>
      <c r="L177" s="831"/>
      <c r="M177" s="831">
        <v>4856.3599999999997</v>
      </c>
      <c r="N177" s="831"/>
      <c r="O177" s="831"/>
      <c r="P177" s="827"/>
      <c r="Q177" s="832"/>
    </row>
    <row r="178" spans="1:17" ht="14.45" customHeight="1" x14ac:dyDescent="0.2">
      <c r="A178" s="821" t="s">
        <v>3837</v>
      </c>
      <c r="B178" s="822" t="s">
        <v>3700</v>
      </c>
      <c r="C178" s="822" t="s">
        <v>3750</v>
      </c>
      <c r="D178" s="822" t="s">
        <v>3757</v>
      </c>
      <c r="E178" s="822" t="s">
        <v>3756</v>
      </c>
      <c r="F178" s="831"/>
      <c r="G178" s="831"/>
      <c r="H178" s="831"/>
      <c r="I178" s="831"/>
      <c r="J178" s="831">
        <v>2</v>
      </c>
      <c r="K178" s="831">
        <v>9066.1</v>
      </c>
      <c r="L178" s="831"/>
      <c r="M178" s="831">
        <v>4533.05</v>
      </c>
      <c r="N178" s="831"/>
      <c r="O178" s="831"/>
      <c r="P178" s="827"/>
      <c r="Q178" s="832"/>
    </row>
    <row r="179" spans="1:17" ht="14.45" customHeight="1" x14ac:dyDescent="0.2">
      <c r="A179" s="821" t="s">
        <v>3837</v>
      </c>
      <c r="B179" s="822" t="s">
        <v>3700</v>
      </c>
      <c r="C179" s="822" t="s">
        <v>3750</v>
      </c>
      <c r="D179" s="822" t="s">
        <v>3758</v>
      </c>
      <c r="E179" s="822" t="s">
        <v>3759</v>
      </c>
      <c r="F179" s="831">
        <v>1</v>
      </c>
      <c r="G179" s="831">
        <v>2250.4499999999998</v>
      </c>
      <c r="H179" s="831"/>
      <c r="I179" s="831">
        <v>2250.4499999999998</v>
      </c>
      <c r="J179" s="831">
        <v>4</v>
      </c>
      <c r="K179" s="831">
        <v>9001.7999999999993</v>
      </c>
      <c r="L179" s="831"/>
      <c r="M179" s="831">
        <v>2250.4499999999998</v>
      </c>
      <c r="N179" s="831"/>
      <c r="O179" s="831"/>
      <c r="P179" s="827"/>
      <c r="Q179" s="832"/>
    </row>
    <row r="180" spans="1:17" ht="14.45" customHeight="1" x14ac:dyDescent="0.2">
      <c r="A180" s="821" t="s">
        <v>3837</v>
      </c>
      <c r="B180" s="822" t="s">
        <v>3700</v>
      </c>
      <c r="C180" s="822" t="s">
        <v>3750</v>
      </c>
      <c r="D180" s="822" t="s">
        <v>3762</v>
      </c>
      <c r="E180" s="822" t="s">
        <v>3761</v>
      </c>
      <c r="F180" s="831"/>
      <c r="G180" s="831"/>
      <c r="H180" s="831"/>
      <c r="I180" s="831"/>
      <c r="J180" s="831"/>
      <c r="K180" s="831"/>
      <c r="L180" s="831"/>
      <c r="M180" s="831"/>
      <c r="N180" s="831">
        <v>4</v>
      </c>
      <c r="O180" s="831">
        <v>10048.81</v>
      </c>
      <c r="P180" s="827"/>
      <c r="Q180" s="832">
        <v>2512.2024999999999</v>
      </c>
    </row>
    <row r="181" spans="1:17" ht="14.45" customHeight="1" x14ac:dyDescent="0.2">
      <c r="A181" s="821" t="s">
        <v>3837</v>
      </c>
      <c r="B181" s="822" t="s">
        <v>3700</v>
      </c>
      <c r="C181" s="822" t="s">
        <v>3701</v>
      </c>
      <c r="D181" s="822" t="s">
        <v>3718</v>
      </c>
      <c r="E181" s="822" t="s">
        <v>3719</v>
      </c>
      <c r="F181" s="831">
        <v>7</v>
      </c>
      <c r="G181" s="831">
        <v>7091</v>
      </c>
      <c r="H181" s="831"/>
      <c r="I181" s="831">
        <v>1013</v>
      </c>
      <c r="J181" s="831">
        <v>7</v>
      </c>
      <c r="K181" s="831">
        <v>7112</v>
      </c>
      <c r="L181" s="831"/>
      <c r="M181" s="831">
        <v>1016</v>
      </c>
      <c r="N181" s="831"/>
      <c r="O181" s="831"/>
      <c r="P181" s="827"/>
      <c r="Q181" s="832"/>
    </row>
    <row r="182" spans="1:17" ht="14.45" customHeight="1" x14ac:dyDescent="0.2">
      <c r="A182" s="821" t="s">
        <v>3837</v>
      </c>
      <c r="B182" s="822" t="s">
        <v>3700</v>
      </c>
      <c r="C182" s="822" t="s">
        <v>3701</v>
      </c>
      <c r="D182" s="822" t="s">
        <v>3736</v>
      </c>
      <c r="E182" s="822" t="s">
        <v>3737</v>
      </c>
      <c r="F182" s="831">
        <v>5</v>
      </c>
      <c r="G182" s="831">
        <v>10095</v>
      </c>
      <c r="H182" s="831"/>
      <c r="I182" s="831">
        <v>2019</v>
      </c>
      <c r="J182" s="831">
        <v>3</v>
      </c>
      <c r="K182" s="831">
        <v>6066</v>
      </c>
      <c r="L182" s="831"/>
      <c r="M182" s="831">
        <v>2022</v>
      </c>
      <c r="N182" s="831"/>
      <c r="O182" s="831"/>
      <c r="P182" s="827"/>
      <c r="Q182" s="832"/>
    </row>
    <row r="183" spans="1:17" ht="14.45" customHeight="1" x14ac:dyDescent="0.2">
      <c r="A183" s="821" t="s">
        <v>3837</v>
      </c>
      <c r="B183" s="822" t="s">
        <v>3700</v>
      </c>
      <c r="C183" s="822" t="s">
        <v>3701</v>
      </c>
      <c r="D183" s="822" t="s">
        <v>3765</v>
      </c>
      <c r="E183" s="822" t="s">
        <v>3766</v>
      </c>
      <c r="F183" s="831">
        <v>3</v>
      </c>
      <c r="G183" s="831">
        <v>3534</v>
      </c>
      <c r="H183" s="831"/>
      <c r="I183" s="831">
        <v>1178</v>
      </c>
      <c r="J183" s="831">
        <v>7</v>
      </c>
      <c r="K183" s="831">
        <v>8260</v>
      </c>
      <c r="L183" s="831"/>
      <c r="M183" s="831">
        <v>1180</v>
      </c>
      <c r="N183" s="831">
        <v>4</v>
      </c>
      <c r="O183" s="831">
        <v>4780</v>
      </c>
      <c r="P183" s="827"/>
      <c r="Q183" s="832">
        <v>1195</v>
      </c>
    </row>
    <row r="184" spans="1:17" ht="14.45" customHeight="1" x14ac:dyDescent="0.2">
      <c r="A184" s="821" t="s">
        <v>3837</v>
      </c>
      <c r="B184" s="822" t="s">
        <v>3767</v>
      </c>
      <c r="C184" s="822" t="s">
        <v>3701</v>
      </c>
      <c r="D184" s="822" t="s">
        <v>3770</v>
      </c>
      <c r="E184" s="822" t="s">
        <v>3771</v>
      </c>
      <c r="F184" s="831">
        <v>1</v>
      </c>
      <c r="G184" s="831">
        <v>126</v>
      </c>
      <c r="H184" s="831"/>
      <c r="I184" s="831">
        <v>126</v>
      </c>
      <c r="J184" s="831">
        <v>2</v>
      </c>
      <c r="K184" s="831">
        <v>254</v>
      </c>
      <c r="L184" s="831"/>
      <c r="M184" s="831">
        <v>127</v>
      </c>
      <c r="N184" s="831"/>
      <c r="O184" s="831"/>
      <c r="P184" s="827"/>
      <c r="Q184" s="832"/>
    </row>
    <row r="185" spans="1:17" ht="14.45" customHeight="1" x14ac:dyDescent="0.2">
      <c r="A185" s="821" t="s">
        <v>3837</v>
      </c>
      <c r="B185" s="822" t="s">
        <v>3780</v>
      </c>
      <c r="C185" s="822" t="s">
        <v>3701</v>
      </c>
      <c r="D185" s="822" t="s">
        <v>3781</v>
      </c>
      <c r="E185" s="822" t="s">
        <v>3782</v>
      </c>
      <c r="F185" s="831">
        <v>1</v>
      </c>
      <c r="G185" s="831">
        <v>585</v>
      </c>
      <c r="H185" s="831"/>
      <c r="I185" s="831">
        <v>585</v>
      </c>
      <c r="J185" s="831"/>
      <c r="K185" s="831"/>
      <c r="L185" s="831"/>
      <c r="M185" s="831"/>
      <c r="N185" s="831"/>
      <c r="O185" s="831"/>
      <c r="P185" s="827"/>
      <c r="Q185" s="832"/>
    </row>
    <row r="186" spans="1:17" ht="14.45" customHeight="1" x14ac:dyDescent="0.2">
      <c r="A186" s="821" t="s">
        <v>3838</v>
      </c>
      <c r="B186" s="822" t="s">
        <v>3700</v>
      </c>
      <c r="C186" s="822" t="s">
        <v>3750</v>
      </c>
      <c r="D186" s="822" t="s">
        <v>3758</v>
      </c>
      <c r="E186" s="822" t="s">
        <v>3759</v>
      </c>
      <c r="F186" s="831"/>
      <c r="G186" s="831"/>
      <c r="H186" s="831"/>
      <c r="I186" s="831"/>
      <c r="J186" s="831">
        <v>4</v>
      </c>
      <c r="K186" s="831">
        <v>9243.7999999999993</v>
      </c>
      <c r="L186" s="831"/>
      <c r="M186" s="831">
        <v>2310.9499999999998</v>
      </c>
      <c r="N186" s="831">
        <v>3</v>
      </c>
      <c r="O186" s="831">
        <v>6751.36</v>
      </c>
      <c r="P186" s="827"/>
      <c r="Q186" s="832">
        <v>2250.4533333333334</v>
      </c>
    </row>
    <row r="187" spans="1:17" ht="14.45" customHeight="1" x14ac:dyDescent="0.2">
      <c r="A187" s="821" t="s">
        <v>3838</v>
      </c>
      <c r="B187" s="822" t="s">
        <v>3700</v>
      </c>
      <c r="C187" s="822" t="s">
        <v>3750</v>
      </c>
      <c r="D187" s="822" t="s">
        <v>3762</v>
      </c>
      <c r="E187" s="822" t="s">
        <v>3761</v>
      </c>
      <c r="F187" s="831"/>
      <c r="G187" s="831"/>
      <c r="H187" s="831"/>
      <c r="I187" s="831"/>
      <c r="J187" s="831">
        <v>1</v>
      </c>
      <c r="K187" s="831">
        <v>2377.65</v>
      </c>
      <c r="L187" s="831"/>
      <c r="M187" s="831">
        <v>2377.65</v>
      </c>
      <c r="N187" s="831">
        <v>1</v>
      </c>
      <c r="O187" s="831">
        <v>2444.9299999999998</v>
      </c>
      <c r="P187" s="827"/>
      <c r="Q187" s="832">
        <v>2444.9299999999998</v>
      </c>
    </row>
    <row r="188" spans="1:17" ht="14.45" customHeight="1" x14ac:dyDescent="0.2">
      <c r="A188" s="821" t="s">
        <v>3838</v>
      </c>
      <c r="B188" s="822" t="s">
        <v>3700</v>
      </c>
      <c r="C188" s="822" t="s">
        <v>3701</v>
      </c>
      <c r="D188" s="822" t="s">
        <v>3765</v>
      </c>
      <c r="E188" s="822" t="s">
        <v>3766</v>
      </c>
      <c r="F188" s="831"/>
      <c r="G188" s="831"/>
      <c r="H188" s="831"/>
      <c r="I188" s="831"/>
      <c r="J188" s="831">
        <v>5</v>
      </c>
      <c r="K188" s="831">
        <v>5900</v>
      </c>
      <c r="L188" s="831"/>
      <c r="M188" s="831">
        <v>1180</v>
      </c>
      <c r="N188" s="831">
        <v>4</v>
      </c>
      <c r="O188" s="831">
        <v>4780</v>
      </c>
      <c r="P188" s="827"/>
      <c r="Q188" s="832">
        <v>1195</v>
      </c>
    </row>
    <row r="189" spans="1:17" ht="14.45" customHeight="1" x14ac:dyDescent="0.2">
      <c r="A189" s="821" t="s">
        <v>3839</v>
      </c>
      <c r="B189" s="822" t="s">
        <v>3700</v>
      </c>
      <c r="C189" s="822" t="s">
        <v>3750</v>
      </c>
      <c r="D189" s="822" t="s">
        <v>3751</v>
      </c>
      <c r="E189" s="822" t="s">
        <v>3752</v>
      </c>
      <c r="F189" s="831"/>
      <c r="G189" s="831"/>
      <c r="H189" s="831"/>
      <c r="I189" s="831"/>
      <c r="J189" s="831">
        <v>3</v>
      </c>
      <c r="K189" s="831">
        <v>14569.08</v>
      </c>
      <c r="L189" s="831"/>
      <c r="M189" s="831">
        <v>4856.3599999999997</v>
      </c>
      <c r="N189" s="831"/>
      <c r="O189" s="831"/>
      <c r="P189" s="827"/>
      <c r="Q189" s="832"/>
    </row>
    <row r="190" spans="1:17" ht="14.45" customHeight="1" x14ac:dyDescent="0.2">
      <c r="A190" s="821" t="s">
        <v>3839</v>
      </c>
      <c r="B190" s="822" t="s">
        <v>3700</v>
      </c>
      <c r="C190" s="822" t="s">
        <v>3750</v>
      </c>
      <c r="D190" s="822" t="s">
        <v>3753</v>
      </c>
      <c r="E190" s="822" t="s">
        <v>3754</v>
      </c>
      <c r="F190" s="831"/>
      <c r="G190" s="831"/>
      <c r="H190" s="831"/>
      <c r="I190" s="831"/>
      <c r="J190" s="831">
        <v>2</v>
      </c>
      <c r="K190" s="831">
        <v>9386.8799999999992</v>
      </c>
      <c r="L190" s="831"/>
      <c r="M190" s="831">
        <v>4693.4399999999996</v>
      </c>
      <c r="N190" s="831"/>
      <c r="O190" s="831"/>
      <c r="P190" s="827"/>
      <c r="Q190" s="832"/>
    </row>
    <row r="191" spans="1:17" ht="14.45" customHeight="1" x14ac:dyDescent="0.2">
      <c r="A191" s="821" t="s">
        <v>3839</v>
      </c>
      <c r="B191" s="822" t="s">
        <v>3700</v>
      </c>
      <c r="C191" s="822" t="s">
        <v>3750</v>
      </c>
      <c r="D191" s="822" t="s">
        <v>3757</v>
      </c>
      <c r="E191" s="822" t="s">
        <v>3756</v>
      </c>
      <c r="F191" s="831">
        <v>24</v>
      </c>
      <c r="G191" s="831">
        <v>129099.68000000001</v>
      </c>
      <c r="H191" s="831"/>
      <c r="I191" s="831">
        <v>5379.1533333333336</v>
      </c>
      <c r="J191" s="831">
        <v>111</v>
      </c>
      <c r="K191" s="831">
        <v>565230.87999999989</v>
      </c>
      <c r="L191" s="831"/>
      <c r="M191" s="831">
        <v>5092.1700900900887</v>
      </c>
      <c r="N191" s="831">
        <v>29</v>
      </c>
      <c r="O191" s="831">
        <v>153084.51999999999</v>
      </c>
      <c r="P191" s="827"/>
      <c r="Q191" s="832">
        <v>5278.7765517241378</v>
      </c>
    </row>
    <row r="192" spans="1:17" ht="14.45" customHeight="1" x14ac:dyDescent="0.2">
      <c r="A192" s="821" t="s">
        <v>3839</v>
      </c>
      <c r="B192" s="822" t="s">
        <v>3700</v>
      </c>
      <c r="C192" s="822" t="s">
        <v>3750</v>
      </c>
      <c r="D192" s="822" t="s">
        <v>3758</v>
      </c>
      <c r="E192" s="822" t="s">
        <v>3759</v>
      </c>
      <c r="F192" s="831">
        <v>8</v>
      </c>
      <c r="G192" s="831">
        <v>18245.61</v>
      </c>
      <c r="H192" s="831"/>
      <c r="I192" s="831">
        <v>2280.7012500000001</v>
      </c>
      <c r="J192" s="831">
        <v>1</v>
      </c>
      <c r="K192" s="831">
        <v>2250.4499999999998</v>
      </c>
      <c r="L192" s="831"/>
      <c r="M192" s="831">
        <v>2250.4499999999998</v>
      </c>
      <c r="N192" s="831"/>
      <c r="O192" s="831"/>
      <c r="P192" s="827"/>
      <c r="Q192" s="832"/>
    </row>
    <row r="193" spans="1:17" ht="14.45" customHeight="1" x14ac:dyDescent="0.2">
      <c r="A193" s="821" t="s">
        <v>3839</v>
      </c>
      <c r="B193" s="822" t="s">
        <v>3700</v>
      </c>
      <c r="C193" s="822" t="s">
        <v>3750</v>
      </c>
      <c r="D193" s="822" t="s">
        <v>3760</v>
      </c>
      <c r="E193" s="822" t="s">
        <v>3761</v>
      </c>
      <c r="F193" s="831"/>
      <c r="G193" s="831"/>
      <c r="H193" s="831"/>
      <c r="I193" s="831"/>
      <c r="J193" s="831"/>
      <c r="K193" s="831"/>
      <c r="L193" s="831"/>
      <c r="M193" s="831"/>
      <c r="N193" s="831">
        <v>1</v>
      </c>
      <c r="O193" s="831">
        <v>2478.56</v>
      </c>
      <c r="P193" s="827"/>
      <c r="Q193" s="832">
        <v>2478.56</v>
      </c>
    </row>
    <row r="194" spans="1:17" ht="14.45" customHeight="1" x14ac:dyDescent="0.2">
      <c r="A194" s="821" t="s">
        <v>3839</v>
      </c>
      <c r="B194" s="822" t="s">
        <v>3700</v>
      </c>
      <c r="C194" s="822" t="s">
        <v>3750</v>
      </c>
      <c r="D194" s="822" t="s">
        <v>3762</v>
      </c>
      <c r="E194" s="822" t="s">
        <v>3761</v>
      </c>
      <c r="F194" s="831">
        <v>1</v>
      </c>
      <c r="G194" s="831">
        <v>2377.65</v>
      </c>
      <c r="H194" s="831"/>
      <c r="I194" s="831">
        <v>2377.65</v>
      </c>
      <c r="J194" s="831"/>
      <c r="K194" s="831"/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3839</v>
      </c>
      <c r="B195" s="822" t="s">
        <v>3700</v>
      </c>
      <c r="C195" s="822" t="s">
        <v>3750</v>
      </c>
      <c r="D195" s="822" t="s">
        <v>3763</v>
      </c>
      <c r="E195" s="822" t="s">
        <v>3764</v>
      </c>
      <c r="F195" s="831"/>
      <c r="G195" s="831"/>
      <c r="H195" s="831"/>
      <c r="I195" s="831"/>
      <c r="J195" s="831">
        <v>2</v>
      </c>
      <c r="K195" s="831">
        <v>3099.98</v>
      </c>
      <c r="L195" s="831"/>
      <c r="M195" s="831">
        <v>1549.99</v>
      </c>
      <c r="N195" s="831"/>
      <c r="O195" s="831"/>
      <c r="P195" s="827"/>
      <c r="Q195" s="832"/>
    </row>
    <row r="196" spans="1:17" ht="14.45" customHeight="1" x14ac:dyDescent="0.2">
      <c r="A196" s="821" t="s">
        <v>3839</v>
      </c>
      <c r="B196" s="822" t="s">
        <v>3700</v>
      </c>
      <c r="C196" s="822" t="s">
        <v>3701</v>
      </c>
      <c r="D196" s="822" t="s">
        <v>3704</v>
      </c>
      <c r="E196" s="822" t="s">
        <v>3705</v>
      </c>
      <c r="F196" s="831"/>
      <c r="G196" s="831"/>
      <c r="H196" s="831"/>
      <c r="I196" s="831"/>
      <c r="J196" s="831"/>
      <c r="K196" s="831"/>
      <c r="L196" s="831"/>
      <c r="M196" s="831"/>
      <c r="N196" s="831">
        <v>3</v>
      </c>
      <c r="O196" s="831">
        <v>336</v>
      </c>
      <c r="P196" s="827"/>
      <c r="Q196" s="832">
        <v>112</v>
      </c>
    </row>
    <row r="197" spans="1:17" ht="14.45" customHeight="1" x14ac:dyDescent="0.2">
      <c r="A197" s="821" t="s">
        <v>3839</v>
      </c>
      <c r="B197" s="822" t="s">
        <v>3700</v>
      </c>
      <c r="C197" s="822" t="s">
        <v>3701</v>
      </c>
      <c r="D197" s="822" t="s">
        <v>3765</v>
      </c>
      <c r="E197" s="822" t="s">
        <v>3766</v>
      </c>
      <c r="F197" s="831">
        <v>55</v>
      </c>
      <c r="G197" s="831">
        <v>64790</v>
      </c>
      <c r="H197" s="831"/>
      <c r="I197" s="831">
        <v>1178</v>
      </c>
      <c r="J197" s="831">
        <v>124</v>
      </c>
      <c r="K197" s="831">
        <v>146320</v>
      </c>
      <c r="L197" s="831"/>
      <c r="M197" s="831">
        <v>1180</v>
      </c>
      <c r="N197" s="831">
        <v>34</v>
      </c>
      <c r="O197" s="831">
        <v>40630</v>
      </c>
      <c r="P197" s="827"/>
      <c r="Q197" s="832">
        <v>1195</v>
      </c>
    </row>
    <row r="198" spans="1:17" ht="14.45" customHeight="1" x14ac:dyDescent="0.2">
      <c r="A198" s="821" t="s">
        <v>3839</v>
      </c>
      <c r="B198" s="822" t="s">
        <v>3780</v>
      </c>
      <c r="C198" s="822" t="s">
        <v>3750</v>
      </c>
      <c r="D198" s="822" t="s">
        <v>3751</v>
      </c>
      <c r="E198" s="822" t="s">
        <v>3752</v>
      </c>
      <c r="F198" s="831">
        <v>3</v>
      </c>
      <c r="G198" s="831">
        <v>14569.079999999998</v>
      </c>
      <c r="H198" s="831"/>
      <c r="I198" s="831">
        <v>4856.3599999999997</v>
      </c>
      <c r="J198" s="831"/>
      <c r="K198" s="831"/>
      <c r="L198" s="831"/>
      <c r="M198" s="831"/>
      <c r="N198" s="831"/>
      <c r="O198" s="831"/>
      <c r="P198" s="827"/>
      <c r="Q198" s="832"/>
    </row>
    <row r="199" spans="1:17" ht="14.45" customHeight="1" x14ac:dyDescent="0.2">
      <c r="A199" s="821" t="s">
        <v>3839</v>
      </c>
      <c r="B199" s="822" t="s">
        <v>3780</v>
      </c>
      <c r="C199" s="822" t="s">
        <v>3750</v>
      </c>
      <c r="D199" s="822" t="s">
        <v>3755</v>
      </c>
      <c r="E199" s="822" t="s">
        <v>3756</v>
      </c>
      <c r="F199" s="831">
        <v>2</v>
      </c>
      <c r="G199" s="831">
        <v>13354.96</v>
      </c>
      <c r="H199" s="831"/>
      <c r="I199" s="831">
        <v>6677.48</v>
      </c>
      <c r="J199" s="831"/>
      <c r="K199" s="831"/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3839</v>
      </c>
      <c r="B200" s="822" t="s">
        <v>3780</v>
      </c>
      <c r="C200" s="822" t="s">
        <v>3750</v>
      </c>
      <c r="D200" s="822" t="s">
        <v>3757</v>
      </c>
      <c r="E200" s="822" t="s">
        <v>3756</v>
      </c>
      <c r="F200" s="831">
        <v>25</v>
      </c>
      <c r="G200" s="831">
        <v>139200</v>
      </c>
      <c r="H200" s="831"/>
      <c r="I200" s="831">
        <v>5568</v>
      </c>
      <c r="J200" s="831"/>
      <c r="K200" s="831"/>
      <c r="L200" s="831"/>
      <c r="M200" s="831"/>
      <c r="N200" s="831"/>
      <c r="O200" s="831"/>
      <c r="P200" s="827"/>
      <c r="Q200" s="832"/>
    </row>
    <row r="201" spans="1:17" ht="14.45" customHeight="1" x14ac:dyDescent="0.2">
      <c r="A201" s="821" t="s">
        <v>3839</v>
      </c>
      <c r="B201" s="822" t="s">
        <v>3780</v>
      </c>
      <c r="C201" s="822" t="s">
        <v>3750</v>
      </c>
      <c r="D201" s="822" t="s">
        <v>3758</v>
      </c>
      <c r="E201" s="822" t="s">
        <v>3759</v>
      </c>
      <c r="F201" s="831">
        <v>2</v>
      </c>
      <c r="G201" s="831">
        <v>4984.8999999999996</v>
      </c>
      <c r="H201" s="831"/>
      <c r="I201" s="831">
        <v>2492.4499999999998</v>
      </c>
      <c r="J201" s="831"/>
      <c r="K201" s="831"/>
      <c r="L201" s="831"/>
      <c r="M201" s="831"/>
      <c r="N201" s="831"/>
      <c r="O201" s="831"/>
      <c r="P201" s="827"/>
      <c r="Q201" s="832"/>
    </row>
    <row r="202" spans="1:17" ht="14.45" customHeight="1" x14ac:dyDescent="0.2">
      <c r="A202" s="821" t="s">
        <v>3839</v>
      </c>
      <c r="B202" s="822" t="s">
        <v>3780</v>
      </c>
      <c r="C202" s="822" t="s">
        <v>3750</v>
      </c>
      <c r="D202" s="822" t="s">
        <v>3762</v>
      </c>
      <c r="E202" s="822" t="s">
        <v>3761</v>
      </c>
      <c r="F202" s="831">
        <v>1</v>
      </c>
      <c r="G202" s="831">
        <v>3062</v>
      </c>
      <c r="H202" s="831"/>
      <c r="I202" s="831">
        <v>3062</v>
      </c>
      <c r="J202" s="831"/>
      <c r="K202" s="831"/>
      <c r="L202" s="831"/>
      <c r="M202" s="831"/>
      <c r="N202" s="831"/>
      <c r="O202" s="831"/>
      <c r="P202" s="827"/>
      <c r="Q202" s="832"/>
    </row>
    <row r="203" spans="1:17" ht="14.45" customHeight="1" x14ac:dyDescent="0.2">
      <c r="A203" s="821" t="s">
        <v>3839</v>
      </c>
      <c r="B203" s="822" t="s">
        <v>3780</v>
      </c>
      <c r="C203" s="822" t="s">
        <v>3701</v>
      </c>
      <c r="D203" s="822" t="s">
        <v>3781</v>
      </c>
      <c r="E203" s="822" t="s">
        <v>3782</v>
      </c>
      <c r="F203" s="831">
        <v>33</v>
      </c>
      <c r="G203" s="831">
        <v>19305</v>
      </c>
      <c r="H203" s="831"/>
      <c r="I203" s="831">
        <v>585</v>
      </c>
      <c r="J203" s="831"/>
      <c r="K203" s="831"/>
      <c r="L203" s="831"/>
      <c r="M203" s="831"/>
      <c r="N203" s="831"/>
      <c r="O203" s="831"/>
      <c r="P203" s="827"/>
      <c r="Q203" s="832"/>
    </row>
    <row r="204" spans="1:17" ht="14.45" customHeight="1" x14ac:dyDescent="0.2">
      <c r="A204" s="821" t="s">
        <v>3840</v>
      </c>
      <c r="B204" s="822" t="s">
        <v>3700</v>
      </c>
      <c r="C204" s="822" t="s">
        <v>3750</v>
      </c>
      <c r="D204" s="822" t="s">
        <v>3751</v>
      </c>
      <c r="E204" s="822" t="s">
        <v>3752</v>
      </c>
      <c r="F204" s="831"/>
      <c r="G204" s="831"/>
      <c r="H204" s="831"/>
      <c r="I204" s="831"/>
      <c r="J204" s="831">
        <v>1</v>
      </c>
      <c r="K204" s="831">
        <v>4856.3599999999997</v>
      </c>
      <c r="L204" s="831"/>
      <c r="M204" s="831">
        <v>4856.3599999999997</v>
      </c>
      <c r="N204" s="831"/>
      <c r="O204" s="831"/>
      <c r="P204" s="827"/>
      <c r="Q204" s="832"/>
    </row>
    <row r="205" spans="1:17" ht="14.45" customHeight="1" x14ac:dyDescent="0.2">
      <c r="A205" s="821" t="s">
        <v>3840</v>
      </c>
      <c r="B205" s="822" t="s">
        <v>3700</v>
      </c>
      <c r="C205" s="822" t="s">
        <v>3750</v>
      </c>
      <c r="D205" s="822" t="s">
        <v>3753</v>
      </c>
      <c r="E205" s="822" t="s">
        <v>3754</v>
      </c>
      <c r="F205" s="831"/>
      <c r="G205" s="831"/>
      <c r="H205" s="831"/>
      <c r="I205" s="831"/>
      <c r="J205" s="831">
        <v>4</v>
      </c>
      <c r="K205" s="831">
        <v>17492.66</v>
      </c>
      <c r="L205" s="831"/>
      <c r="M205" s="831">
        <v>4373.165</v>
      </c>
      <c r="N205" s="831"/>
      <c r="O205" s="831"/>
      <c r="P205" s="827"/>
      <c r="Q205" s="832"/>
    </row>
    <row r="206" spans="1:17" ht="14.45" customHeight="1" x14ac:dyDescent="0.2">
      <c r="A206" s="821" t="s">
        <v>3840</v>
      </c>
      <c r="B206" s="822" t="s">
        <v>3700</v>
      </c>
      <c r="C206" s="822" t="s">
        <v>3750</v>
      </c>
      <c r="D206" s="822" t="s">
        <v>3755</v>
      </c>
      <c r="E206" s="822" t="s">
        <v>3756</v>
      </c>
      <c r="F206" s="831">
        <v>5</v>
      </c>
      <c r="G206" s="831">
        <v>29933.13</v>
      </c>
      <c r="H206" s="831"/>
      <c r="I206" s="831">
        <v>5986.6260000000002</v>
      </c>
      <c r="J206" s="831">
        <v>2</v>
      </c>
      <c r="K206" s="831">
        <v>13354.96</v>
      </c>
      <c r="L206" s="831"/>
      <c r="M206" s="831">
        <v>6677.48</v>
      </c>
      <c r="N206" s="831"/>
      <c r="O206" s="831"/>
      <c r="P206" s="827"/>
      <c r="Q206" s="832"/>
    </row>
    <row r="207" spans="1:17" ht="14.45" customHeight="1" x14ac:dyDescent="0.2">
      <c r="A207" s="821" t="s">
        <v>3840</v>
      </c>
      <c r="B207" s="822" t="s">
        <v>3700</v>
      </c>
      <c r="C207" s="822" t="s">
        <v>3750</v>
      </c>
      <c r="D207" s="822" t="s">
        <v>3757</v>
      </c>
      <c r="E207" s="822" t="s">
        <v>3756</v>
      </c>
      <c r="F207" s="831"/>
      <c r="G207" s="831"/>
      <c r="H207" s="831"/>
      <c r="I207" s="831"/>
      <c r="J207" s="831">
        <v>3</v>
      </c>
      <c r="K207" s="831">
        <v>15513.84</v>
      </c>
      <c r="L207" s="831"/>
      <c r="M207" s="831">
        <v>5171.28</v>
      </c>
      <c r="N207" s="831">
        <v>1</v>
      </c>
      <c r="O207" s="831">
        <v>5433.24</v>
      </c>
      <c r="P207" s="827"/>
      <c r="Q207" s="832">
        <v>5433.24</v>
      </c>
    </row>
    <row r="208" spans="1:17" ht="14.45" customHeight="1" x14ac:dyDescent="0.2">
      <c r="A208" s="821" t="s">
        <v>3840</v>
      </c>
      <c r="B208" s="822" t="s">
        <v>3700</v>
      </c>
      <c r="C208" s="822" t="s">
        <v>3750</v>
      </c>
      <c r="D208" s="822" t="s">
        <v>3812</v>
      </c>
      <c r="E208" s="822" t="s">
        <v>3759</v>
      </c>
      <c r="F208" s="831">
        <v>2</v>
      </c>
      <c r="G208" s="831">
        <v>8736.86</v>
      </c>
      <c r="H208" s="831"/>
      <c r="I208" s="831">
        <v>4368.43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3840</v>
      </c>
      <c r="B209" s="822" t="s">
        <v>3700</v>
      </c>
      <c r="C209" s="822" t="s">
        <v>3750</v>
      </c>
      <c r="D209" s="822" t="s">
        <v>3758</v>
      </c>
      <c r="E209" s="822" t="s">
        <v>3759</v>
      </c>
      <c r="F209" s="831">
        <v>4</v>
      </c>
      <c r="G209" s="831">
        <v>9243.7999999999993</v>
      </c>
      <c r="H209" s="831"/>
      <c r="I209" s="831">
        <v>2310.9499999999998</v>
      </c>
      <c r="J209" s="831">
        <v>1</v>
      </c>
      <c r="K209" s="831">
        <v>2250.4499999999998</v>
      </c>
      <c r="L209" s="831"/>
      <c r="M209" s="831">
        <v>2250.4499999999998</v>
      </c>
      <c r="N209" s="831">
        <v>2</v>
      </c>
      <c r="O209" s="831">
        <v>4500.8999999999996</v>
      </c>
      <c r="P209" s="827"/>
      <c r="Q209" s="832">
        <v>2250.4499999999998</v>
      </c>
    </row>
    <row r="210" spans="1:17" ht="14.45" customHeight="1" x14ac:dyDescent="0.2">
      <c r="A210" s="821" t="s">
        <v>3840</v>
      </c>
      <c r="B210" s="822" t="s">
        <v>3700</v>
      </c>
      <c r="C210" s="822" t="s">
        <v>3750</v>
      </c>
      <c r="D210" s="822" t="s">
        <v>3760</v>
      </c>
      <c r="E210" s="822" t="s">
        <v>3761</v>
      </c>
      <c r="F210" s="831">
        <v>3</v>
      </c>
      <c r="G210" s="831">
        <v>8933.65</v>
      </c>
      <c r="H210" s="831"/>
      <c r="I210" s="831">
        <v>2977.8833333333332</v>
      </c>
      <c r="J210" s="831">
        <v>12</v>
      </c>
      <c r="K210" s="831">
        <v>29432.149999999998</v>
      </c>
      <c r="L210" s="831"/>
      <c r="M210" s="831">
        <v>2452.6791666666663</v>
      </c>
      <c r="N210" s="831">
        <v>4</v>
      </c>
      <c r="O210" s="831">
        <v>10074.030000000001</v>
      </c>
      <c r="P210" s="827"/>
      <c r="Q210" s="832">
        <v>2518.5075000000002</v>
      </c>
    </row>
    <row r="211" spans="1:17" ht="14.45" customHeight="1" x14ac:dyDescent="0.2">
      <c r="A211" s="821" t="s">
        <v>3840</v>
      </c>
      <c r="B211" s="822" t="s">
        <v>3700</v>
      </c>
      <c r="C211" s="822" t="s">
        <v>3750</v>
      </c>
      <c r="D211" s="822" t="s">
        <v>3762</v>
      </c>
      <c r="E211" s="822" t="s">
        <v>3761</v>
      </c>
      <c r="F211" s="831">
        <v>1</v>
      </c>
      <c r="G211" s="831">
        <v>2377.65</v>
      </c>
      <c r="H211" s="831"/>
      <c r="I211" s="831">
        <v>2377.65</v>
      </c>
      <c r="J211" s="831">
        <v>7</v>
      </c>
      <c r="K211" s="831">
        <v>17327.900000000001</v>
      </c>
      <c r="L211" s="831"/>
      <c r="M211" s="831">
        <v>2475.4142857142861</v>
      </c>
      <c r="N211" s="831">
        <v>2</v>
      </c>
      <c r="O211" s="831">
        <v>4889.8599999999997</v>
      </c>
      <c r="P211" s="827"/>
      <c r="Q211" s="832">
        <v>2444.9299999999998</v>
      </c>
    </row>
    <row r="212" spans="1:17" ht="14.45" customHeight="1" x14ac:dyDescent="0.2">
      <c r="A212" s="821" t="s">
        <v>3840</v>
      </c>
      <c r="B212" s="822" t="s">
        <v>3700</v>
      </c>
      <c r="C212" s="822" t="s">
        <v>3750</v>
      </c>
      <c r="D212" s="822" t="s">
        <v>3763</v>
      </c>
      <c r="E212" s="822" t="s">
        <v>3764</v>
      </c>
      <c r="F212" s="831"/>
      <c r="G212" s="831"/>
      <c r="H212" s="831"/>
      <c r="I212" s="831"/>
      <c r="J212" s="831">
        <v>3</v>
      </c>
      <c r="K212" s="831">
        <v>4649.97</v>
      </c>
      <c r="L212" s="831"/>
      <c r="M212" s="831">
        <v>1549.99</v>
      </c>
      <c r="N212" s="831"/>
      <c r="O212" s="831"/>
      <c r="P212" s="827"/>
      <c r="Q212" s="832"/>
    </row>
    <row r="213" spans="1:17" ht="14.45" customHeight="1" x14ac:dyDescent="0.2">
      <c r="A213" s="821" t="s">
        <v>3840</v>
      </c>
      <c r="B213" s="822" t="s">
        <v>3700</v>
      </c>
      <c r="C213" s="822" t="s">
        <v>3701</v>
      </c>
      <c r="D213" s="822" t="s">
        <v>3718</v>
      </c>
      <c r="E213" s="822" t="s">
        <v>3719</v>
      </c>
      <c r="F213" s="831"/>
      <c r="G213" s="831"/>
      <c r="H213" s="831"/>
      <c r="I213" s="831"/>
      <c r="J213" s="831"/>
      <c r="K213" s="831"/>
      <c r="L213" s="831"/>
      <c r="M213" s="831"/>
      <c r="N213" s="831">
        <v>1</v>
      </c>
      <c r="O213" s="831">
        <v>1045</v>
      </c>
      <c r="P213" s="827"/>
      <c r="Q213" s="832">
        <v>1045</v>
      </c>
    </row>
    <row r="214" spans="1:17" ht="14.45" customHeight="1" x14ac:dyDescent="0.2">
      <c r="A214" s="821" t="s">
        <v>3840</v>
      </c>
      <c r="B214" s="822" t="s">
        <v>3700</v>
      </c>
      <c r="C214" s="822" t="s">
        <v>3701</v>
      </c>
      <c r="D214" s="822" t="s">
        <v>3740</v>
      </c>
      <c r="E214" s="822" t="s">
        <v>3741</v>
      </c>
      <c r="F214" s="831"/>
      <c r="G214" s="831"/>
      <c r="H214" s="831"/>
      <c r="I214" s="831"/>
      <c r="J214" s="831"/>
      <c r="K214" s="831"/>
      <c r="L214" s="831"/>
      <c r="M214" s="831"/>
      <c r="N214" s="831">
        <v>1</v>
      </c>
      <c r="O214" s="831">
        <v>388</v>
      </c>
      <c r="P214" s="827"/>
      <c r="Q214" s="832">
        <v>388</v>
      </c>
    </row>
    <row r="215" spans="1:17" ht="14.45" customHeight="1" x14ac:dyDescent="0.2">
      <c r="A215" s="821" t="s">
        <v>3840</v>
      </c>
      <c r="B215" s="822" t="s">
        <v>3700</v>
      </c>
      <c r="C215" s="822" t="s">
        <v>3701</v>
      </c>
      <c r="D215" s="822" t="s">
        <v>3765</v>
      </c>
      <c r="E215" s="822" t="s">
        <v>3766</v>
      </c>
      <c r="F215" s="831">
        <v>19</v>
      </c>
      <c r="G215" s="831">
        <v>22382</v>
      </c>
      <c r="H215" s="831"/>
      <c r="I215" s="831">
        <v>1178</v>
      </c>
      <c r="J215" s="831">
        <v>33</v>
      </c>
      <c r="K215" s="831">
        <v>38940</v>
      </c>
      <c r="L215" s="831"/>
      <c r="M215" s="831">
        <v>1180</v>
      </c>
      <c r="N215" s="831">
        <v>9</v>
      </c>
      <c r="O215" s="831">
        <v>10755</v>
      </c>
      <c r="P215" s="827"/>
      <c r="Q215" s="832">
        <v>1195</v>
      </c>
    </row>
    <row r="216" spans="1:17" ht="14.45" customHeight="1" x14ac:dyDescent="0.2">
      <c r="A216" s="821" t="s">
        <v>3840</v>
      </c>
      <c r="B216" s="822" t="s">
        <v>3780</v>
      </c>
      <c r="C216" s="822" t="s">
        <v>3750</v>
      </c>
      <c r="D216" s="822" t="s">
        <v>3753</v>
      </c>
      <c r="E216" s="822" t="s">
        <v>3754</v>
      </c>
      <c r="F216" s="831">
        <v>2</v>
      </c>
      <c r="G216" s="831">
        <v>11769.78</v>
      </c>
      <c r="H216" s="831"/>
      <c r="I216" s="831">
        <v>5884.89</v>
      </c>
      <c r="J216" s="831"/>
      <c r="K216" s="831"/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3840</v>
      </c>
      <c r="B217" s="822" t="s">
        <v>3780</v>
      </c>
      <c r="C217" s="822" t="s">
        <v>3750</v>
      </c>
      <c r="D217" s="822" t="s">
        <v>3755</v>
      </c>
      <c r="E217" s="822" t="s">
        <v>3756</v>
      </c>
      <c r="F217" s="831">
        <v>7</v>
      </c>
      <c r="G217" s="831">
        <v>46742.36</v>
      </c>
      <c r="H217" s="831"/>
      <c r="I217" s="831">
        <v>6677.4800000000005</v>
      </c>
      <c r="J217" s="831"/>
      <c r="K217" s="831"/>
      <c r="L217" s="831"/>
      <c r="M217" s="831"/>
      <c r="N217" s="831"/>
      <c r="O217" s="831"/>
      <c r="P217" s="827"/>
      <c r="Q217" s="832"/>
    </row>
    <row r="218" spans="1:17" ht="14.45" customHeight="1" x14ac:dyDescent="0.2">
      <c r="A218" s="821" t="s">
        <v>3840</v>
      </c>
      <c r="B218" s="822" t="s">
        <v>3780</v>
      </c>
      <c r="C218" s="822" t="s">
        <v>3750</v>
      </c>
      <c r="D218" s="822" t="s">
        <v>3812</v>
      </c>
      <c r="E218" s="822" t="s">
        <v>3759</v>
      </c>
      <c r="F218" s="831">
        <v>1</v>
      </c>
      <c r="G218" s="831">
        <v>4368.43</v>
      </c>
      <c r="H218" s="831"/>
      <c r="I218" s="831">
        <v>4368.43</v>
      </c>
      <c r="J218" s="831"/>
      <c r="K218" s="831"/>
      <c r="L218" s="831"/>
      <c r="M218" s="831"/>
      <c r="N218" s="831"/>
      <c r="O218" s="831"/>
      <c r="P218" s="827"/>
      <c r="Q218" s="832"/>
    </row>
    <row r="219" spans="1:17" ht="14.45" customHeight="1" x14ac:dyDescent="0.2">
      <c r="A219" s="821" t="s">
        <v>3840</v>
      </c>
      <c r="B219" s="822" t="s">
        <v>3780</v>
      </c>
      <c r="C219" s="822" t="s">
        <v>3750</v>
      </c>
      <c r="D219" s="822" t="s">
        <v>3758</v>
      </c>
      <c r="E219" s="822" t="s">
        <v>3759</v>
      </c>
      <c r="F219" s="831">
        <v>2</v>
      </c>
      <c r="G219" s="831">
        <v>4984.8999999999996</v>
      </c>
      <c r="H219" s="831"/>
      <c r="I219" s="831">
        <v>2492.4499999999998</v>
      </c>
      <c r="J219" s="831"/>
      <c r="K219" s="831"/>
      <c r="L219" s="831"/>
      <c r="M219" s="831"/>
      <c r="N219" s="831"/>
      <c r="O219" s="831"/>
      <c r="P219" s="827"/>
      <c r="Q219" s="832"/>
    </row>
    <row r="220" spans="1:17" ht="14.45" customHeight="1" x14ac:dyDescent="0.2">
      <c r="A220" s="821" t="s">
        <v>3840</v>
      </c>
      <c r="B220" s="822" t="s">
        <v>3780</v>
      </c>
      <c r="C220" s="822" t="s">
        <v>3750</v>
      </c>
      <c r="D220" s="822" t="s">
        <v>3762</v>
      </c>
      <c r="E220" s="822" t="s">
        <v>3761</v>
      </c>
      <c r="F220" s="831">
        <v>1</v>
      </c>
      <c r="G220" s="831">
        <v>3062</v>
      </c>
      <c r="H220" s="831"/>
      <c r="I220" s="831">
        <v>3062</v>
      </c>
      <c r="J220" s="831"/>
      <c r="K220" s="831"/>
      <c r="L220" s="831"/>
      <c r="M220" s="831"/>
      <c r="N220" s="831"/>
      <c r="O220" s="831"/>
      <c r="P220" s="827"/>
      <c r="Q220" s="832"/>
    </row>
    <row r="221" spans="1:17" ht="14.45" customHeight="1" x14ac:dyDescent="0.2">
      <c r="A221" s="821" t="s">
        <v>3840</v>
      </c>
      <c r="B221" s="822" t="s">
        <v>3780</v>
      </c>
      <c r="C221" s="822" t="s">
        <v>3701</v>
      </c>
      <c r="D221" s="822" t="s">
        <v>3781</v>
      </c>
      <c r="E221" s="822" t="s">
        <v>3782</v>
      </c>
      <c r="F221" s="831">
        <v>13</v>
      </c>
      <c r="G221" s="831">
        <v>7605</v>
      </c>
      <c r="H221" s="831"/>
      <c r="I221" s="831">
        <v>585</v>
      </c>
      <c r="J221" s="831"/>
      <c r="K221" s="831"/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3841</v>
      </c>
      <c r="B222" s="822" t="s">
        <v>3700</v>
      </c>
      <c r="C222" s="822" t="s">
        <v>3750</v>
      </c>
      <c r="D222" s="822" t="s">
        <v>3762</v>
      </c>
      <c r="E222" s="822" t="s">
        <v>3761</v>
      </c>
      <c r="F222" s="831"/>
      <c r="G222" s="831"/>
      <c r="H222" s="831"/>
      <c r="I222" s="831"/>
      <c r="J222" s="831">
        <v>1</v>
      </c>
      <c r="K222" s="831">
        <v>2377.65</v>
      </c>
      <c r="L222" s="831"/>
      <c r="M222" s="831">
        <v>2377.65</v>
      </c>
      <c r="N222" s="831"/>
      <c r="O222" s="831"/>
      <c r="P222" s="827"/>
      <c r="Q222" s="832"/>
    </row>
    <row r="223" spans="1:17" ht="14.45" customHeight="1" x14ac:dyDescent="0.2">
      <c r="A223" s="821" t="s">
        <v>3841</v>
      </c>
      <c r="B223" s="822" t="s">
        <v>3700</v>
      </c>
      <c r="C223" s="822" t="s">
        <v>3750</v>
      </c>
      <c r="D223" s="822" t="s">
        <v>3763</v>
      </c>
      <c r="E223" s="822" t="s">
        <v>3764</v>
      </c>
      <c r="F223" s="831"/>
      <c r="G223" s="831"/>
      <c r="H223" s="831"/>
      <c r="I223" s="831"/>
      <c r="J223" s="831">
        <v>1</v>
      </c>
      <c r="K223" s="831">
        <v>1549.99</v>
      </c>
      <c r="L223" s="831"/>
      <c r="M223" s="831">
        <v>1549.99</v>
      </c>
      <c r="N223" s="831"/>
      <c r="O223" s="831"/>
      <c r="P223" s="827"/>
      <c r="Q223" s="832"/>
    </row>
    <row r="224" spans="1:17" ht="14.45" customHeight="1" x14ac:dyDescent="0.2">
      <c r="A224" s="821" t="s">
        <v>3841</v>
      </c>
      <c r="B224" s="822" t="s">
        <v>3700</v>
      </c>
      <c r="C224" s="822" t="s">
        <v>3701</v>
      </c>
      <c r="D224" s="822" t="s">
        <v>3718</v>
      </c>
      <c r="E224" s="822" t="s">
        <v>3719</v>
      </c>
      <c r="F224" s="831">
        <v>2</v>
      </c>
      <c r="G224" s="831">
        <v>2026</v>
      </c>
      <c r="H224" s="831"/>
      <c r="I224" s="831">
        <v>1013</v>
      </c>
      <c r="J224" s="831"/>
      <c r="K224" s="831"/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3841</v>
      </c>
      <c r="B225" s="822" t="s">
        <v>3700</v>
      </c>
      <c r="C225" s="822" t="s">
        <v>3701</v>
      </c>
      <c r="D225" s="822" t="s">
        <v>3736</v>
      </c>
      <c r="E225" s="822" t="s">
        <v>3737</v>
      </c>
      <c r="F225" s="831">
        <v>2</v>
      </c>
      <c r="G225" s="831">
        <v>4038</v>
      </c>
      <c r="H225" s="831"/>
      <c r="I225" s="831">
        <v>2019</v>
      </c>
      <c r="J225" s="831"/>
      <c r="K225" s="831"/>
      <c r="L225" s="831"/>
      <c r="M225" s="831"/>
      <c r="N225" s="831"/>
      <c r="O225" s="831"/>
      <c r="P225" s="827"/>
      <c r="Q225" s="832"/>
    </row>
    <row r="226" spans="1:17" ht="14.45" customHeight="1" x14ac:dyDescent="0.2">
      <c r="A226" s="821" t="s">
        <v>3841</v>
      </c>
      <c r="B226" s="822" t="s">
        <v>3700</v>
      </c>
      <c r="C226" s="822" t="s">
        <v>3701</v>
      </c>
      <c r="D226" s="822" t="s">
        <v>3765</v>
      </c>
      <c r="E226" s="822" t="s">
        <v>3766</v>
      </c>
      <c r="F226" s="831">
        <v>1</v>
      </c>
      <c r="G226" s="831">
        <v>1178</v>
      </c>
      <c r="H226" s="831"/>
      <c r="I226" s="831">
        <v>1178</v>
      </c>
      <c r="J226" s="831">
        <v>2</v>
      </c>
      <c r="K226" s="831">
        <v>2360</v>
      </c>
      <c r="L226" s="831"/>
      <c r="M226" s="831">
        <v>1180</v>
      </c>
      <c r="N226" s="831"/>
      <c r="O226" s="831"/>
      <c r="P226" s="827"/>
      <c r="Q226" s="832"/>
    </row>
    <row r="227" spans="1:17" ht="14.45" customHeight="1" x14ac:dyDescent="0.2">
      <c r="A227" s="821" t="s">
        <v>3842</v>
      </c>
      <c r="B227" s="822" t="s">
        <v>3700</v>
      </c>
      <c r="C227" s="822" t="s">
        <v>3750</v>
      </c>
      <c r="D227" s="822" t="s">
        <v>3758</v>
      </c>
      <c r="E227" s="822" t="s">
        <v>3759</v>
      </c>
      <c r="F227" s="831">
        <v>11</v>
      </c>
      <c r="G227" s="831">
        <v>25238.979999999996</v>
      </c>
      <c r="H227" s="831"/>
      <c r="I227" s="831">
        <v>2294.4527272727269</v>
      </c>
      <c r="J227" s="831">
        <v>8</v>
      </c>
      <c r="K227" s="831">
        <v>18003.63</v>
      </c>
      <c r="L227" s="831"/>
      <c r="M227" s="831">
        <v>2250.4537500000001</v>
      </c>
      <c r="N227" s="831">
        <v>1</v>
      </c>
      <c r="O227" s="831">
        <v>2250.46</v>
      </c>
      <c r="P227" s="827"/>
      <c r="Q227" s="832">
        <v>2250.46</v>
      </c>
    </row>
    <row r="228" spans="1:17" ht="14.45" customHeight="1" x14ac:dyDescent="0.2">
      <c r="A228" s="821" t="s">
        <v>3842</v>
      </c>
      <c r="B228" s="822" t="s">
        <v>3700</v>
      </c>
      <c r="C228" s="822" t="s">
        <v>3750</v>
      </c>
      <c r="D228" s="822" t="s">
        <v>3760</v>
      </c>
      <c r="E228" s="822" t="s">
        <v>3761</v>
      </c>
      <c r="F228" s="831"/>
      <c r="G228" s="831"/>
      <c r="H228" s="831"/>
      <c r="I228" s="831"/>
      <c r="J228" s="831">
        <v>0</v>
      </c>
      <c r="K228" s="831">
        <v>0</v>
      </c>
      <c r="L228" s="831"/>
      <c r="M228" s="831"/>
      <c r="N228" s="831">
        <v>1</v>
      </c>
      <c r="O228" s="831">
        <v>2545.84</v>
      </c>
      <c r="P228" s="827"/>
      <c r="Q228" s="832">
        <v>2545.84</v>
      </c>
    </row>
    <row r="229" spans="1:17" ht="14.45" customHeight="1" x14ac:dyDescent="0.2">
      <c r="A229" s="821" t="s">
        <v>3842</v>
      </c>
      <c r="B229" s="822" t="s">
        <v>3700</v>
      </c>
      <c r="C229" s="822" t="s">
        <v>3750</v>
      </c>
      <c r="D229" s="822" t="s">
        <v>3762</v>
      </c>
      <c r="E229" s="822" t="s">
        <v>3761</v>
      </c>
      <c r="F229" s="831"/>
      <c r="G229" s="831"/>
      <c r="H229" s="831"/>
      <c r="I229" s="831"/>
      <c r="J229" s="831">
        <v>2</v>
      </c>
      <c r="K229" s="831">
        <v>4755.3</v>
      </c>
      <c r="L229" s="831"/>
      <c r="M229" s="831">
        <v>2377.65</v>
      </c>
      <c r="N229" s="831">
        <v>7</v>
      </c>
      <c r="O229" s="831">
        <v>17484.509999999998</v>
      </c>
      <c r="P229" s="827"/>
      <c r="Q229" s="832">
        <v>2497.7871428571425</v>
      </c>
    </row>
    <row r="230" spans="1:17" ht="14.45" customHeight="1" x14ac:dyDescent="0.2">
      <c r="A230" s="821" t="s">
        <v>3842</v>
      </c>
      <c r="B230" s="822" t="s">
        <v>3700</v>
      </c>
      <c r="C230" s="822" t="s">
        <v>3750</v>
      </c>
      <c r="D230" s="822" t="s">
        <v>3763</v>
      </c>
      <c r="E230" s="822" t="s">
        <v>3764</v>
      </c>
      <c r="F230" s="831"/>
      <c r="G230" s="831"/>
      <c r="H230" s="831"/>
      <c r="I230" s="831"/>
      <c r="J230" s="831">
        <v>6</v>
      </c>
      <c r="K230" s="831">
        <v>9299.94</v>
      </c>
      <c r="L230" s="831"/>
      <c r="M230" s="831">
        <v>1549.99</v>
      </c>
      <c r="N230" s="831">
        <v>1</v>
      </c>
      <c r="O230" s="831">
        <v>1549.99</v>
      </c>
      <c r="P230" s="827"/>
      <c r="Q230" s="832">
        <v>1549.99</v>
      </c>
    </row>
    <row r="231" spans="1:17" ht="14.45" customHeight="1" x14ac:dyDescent="0.2">
      <c r="A231" s="821" t="s">
        <v>3842</v>
      </c>
      <c r="B231" s="822" t="s">
        <v>3700</v>
      </c>
      <c r="C231" s="822" t="s">
        <v>3701</v>
      </c>
      <c r="D231" s="822" t="s">
        <v>3765</v>
      </c>
      <c r="E231" s="822" t="s">
        <v>3766</v>
      </c>
      <c r="F231" s="831">
        <v>17</v>
      </c>
      <c r="G231" s="831">
        <v>20026</v>
      </c>
      <c r="H231" s="831"/>
      <c r="I231" s="831">
        <v>1178</v>
      </c>
      <c r="J231" s="831">
        <v>38</v>
      </c>
      <c r="K231" s="831">
        <v>44840</v>
      </c>
      <c r="L231" s="831"/>
      <c r="M231" s="831">
        <v>1180</v>
      </c>
      <c r="N231" s="831">
        <v>10</v>
      </c>
      <c r="O231" s="831">
        <v>11950</v>
      </c>
      <c r="P231" s="827"/>
      <c r="Q231" s="832">
        <v>1195</v>
      </c>
    </row>
    <row r="232" spans="1:17" ht="14.45" customHeight="1" x14ac:dyDescent="0.2">
      <c r="A232" s="821" t="s">
        <v>3842</v>
      </c>
      <c r="B232" s="822" t="s">
        <v>3780</v>
      </c>
      <c r="C232" s="822" t="s">
        <v>3701</v>
      </c>
      <c r="D232" s="822" t="s">
        <v>3781</v>
      </c>
      <c r="E232" s="822" t="s">
        <v>3782</v>
      </c>
      <c r="F232" s="831">
        <v>8</v>
      </c>
      <c r="G232" s="831">
        <v>4680</v>
      </c>
      <c r="H232" s="831"/>
      <c r="I232" s="831">
        <v>585</v>
      </c>
      <c r="J232" s="831"/>
      <c r="K232" s="831"/>
      <c r="L232" s="831"/>
      <c r="M232" s="831"/>
      <c r="N232" s="831"/>
      <c r="O232" s="831"/>
      <c r="P232" s="827"/>
      <c r="Q232" s="832"/>
    </row>
    <row r="233" spans="1:17" ht="14.45" customHeight="1" x14ac:dyDescent="0.2">
      <c r="A233" s="821" t="s">
        <v>3843</v>
      </c>
      <c r="B233" s="822" t="s">
        <v>3700</v>
      </c>
      <c r="C233" s="822" t="s">
        <v>3750</v>
      </c>
      <c r="D233" s="822" t="s">
        <v>3751</v>
      </c>
      <c r="E233" s="822" t="s">
        <v>3752</v>
      </c>
      <c r="F233" s="831"/>
      <c r="G233" s="831"/>
      <c r="H233" s="831"/>
      <c r="I233" s="831"/>
      <c r="J233" s="831">
        <v>1</v>
      </c>
      <c r="K233" s="831">
        <v>4856.3599999999997</v>
      </c>
      <c r="L233" s="831"/>
      <c r="M233" s="831">
        <v>4856.3599999999997</v>
      </c>
      <c r="N233" s="831"/>
      <c r="O233" s="831"/>
      <c r="P233" s="827"/>
      <c r="Q233" s="832"/>
    </row>
    <row r="234" spans="1:17" ht="14.45" customHeight="1" x14ac:dyDescent="0.2">
      <c r="A234" s="821" t="s">
        <v>3843</v>
      </c>
      <c r="B234" s="822" t="s">
        <v>3700</v>
      </c>
      <c r="C234" s="822" t="s">
        <v>3750</v>
      </c>
      <c r="D234" s="822" t="s">
        <v>3758</v>
      </c>
      <c r="E234" s="822" t="s">
        <v>3759</v>
      </c>
      <c r="F234" s="831">
        <v>2</v>
      </c>
      <c r="G234" s="831">
        <v>4500.91</v>
      </c>
      <c r="H234" s="831"/>
      <c r="I234" s="831">
        <v>2250.4549999999999</v>
      </c>
      <c r="J234" s="831"/>
      <c r="K234" s="831"/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3843</v>
      </c>
      <c r="B235" s="822" t="s">
        <v>3700</v>
      </c>
      <c r="C235" s="822" t="s">
        <v>3750</v>
      </c>
      <c r="D235" s="822" t="s">
        <v>3762</v>
      </c>
      <c r="E235" s="822" t="s">
        <v>3761</v>
      </c>
      <c r="F235" s="831"/>
      <c r="G235" s="831"/>
      <c r="H235" s="831"/>
      <c r="I235" s="831"/>
      <c r="J235" s="831">
        <v>5</v>
      </c>
      <c r="K235" s="831">
        <v>12572.6</v>
      </c>
      <c r="L235" s="831"/>
      <c r="M235" s="831">
        <v>2514.52</v>
      </c>
      <c r="N235" s="831"/>
      <c r="O235" s="831"/>
      <c r="P235" s="827"/>
      <c r="Q235" s="832"/>
    </row>
    <row r="236" spans="1:17" ht="14.45" customHeight="1" x14ac:dyDescent="0.2">
      <c r="A236" s="821" t="s">
        <v>3843</v>
      </c>
      <c r="B236" s="822" t="s">
        <v>3700</v>
      </c>
      <c r="C236" s="822" t="s">
        <v>3701</v>
      </c>
      <c r="D236" s="822" t="s">
        <v>3718</v>
      </c>
      <c r="E236" s="822" t="s">
        <v>3719</v>
      </c>
      <c r="F236" s="831">
        <v>6</v>
      </c>
      <c r="G236" s="831">
        <v>6078</v>
      </c>
      <c r="H236" s="831"/>
      <c r="I236" s="831">
        <v>1013</v>
      </c>
      <c r="J236" s="831"/>
      <c r="K236" s="831"/>
      <c r="L236" s="831"/>
      <c r="M236" s="831"/>
      <c r="N236" s="831"/>
      <c r="O236" s="831"/>
      <c r="P236" s="827"/>
      <c r="Q236" s="832"/>
    </row>
    <row r="237" spans="1:17" ht="14.45" customHeight="1" x14ac:dyDescent="0.2">
      <c r="A237" s="821" t="s">
        <v>3843</v>
      </c>
      <c r="B237" s="822" t="s">
        <v>3700</v>
      </c>
      <c r="C237" s="822" t="s">
        <v>3701</v>
      </c>
      <c r="D237" s="822" t="s">
        <v>3765</v>
      </c>
      <c r="E237" s="822" t="s">
        <v>3766</v>
      </c>
      <c r="F237" s="831">
        <v>2</v>
      </c>
      <c r="G237" s="831">
        <v>2356</v>
      </c>
      <c r="H237" s="831"/>
      <c r="I237" s="831">
        <v>1178</v>
      </c>
      <c r="J237" s="831">
        <v>6</v>
      </c>
      <c r="K237" s="831">
        <v>7080</v>
      </c>
      <c r="L237" s="831"/>
      <c r="M237" s="831">
        <v>1180</v>
      </c>
      <c r="N237" s="831"/>
      <c r="O237" s="831"/>
      <c r="P237" s="827"/>
      <c r="Q237" s="832"/>
    </row>
    <row r="238" spans="1:17" ht="14.45" customHeight="1" x14ac:dyDescent="0.2">
      <c r="A238" s="821" t="s">
        <v>3844</v>
      </c>
      <c r="B238" s="822" t="s">
        <v>3700</v>
      </c>
      <c r="C238" s="822" t="s">
        <v>3701</v>
      </c>
      <c r="D238" s="822" t="s">
        <v>3718</v>
      </c>
      <c r="E238" s="822" t="s">
        <v>3719</v>
      </c>
      <c r="F238" s="831">
        <v>3</v>
      </c>
      <c r="G238" s="831">
        <v>3039</v>
      </c>
      <c r="H238" s="831"/>
      <c r="I238" s="831">
        <v>1013</v>
      </c>
      <c r="J238" s="831">
        <v>2</v>
      </c>
      <c r="K238" s="831">
        <v>2032</v>
      </c>
      <c r="L238" s="831"/>
      <c r="M238" s="831">
        <v>1016</v>
      </c>
      <c r="N238" s="831"/>
      <c r="O238" s="831"/>
      <c r="P238" s="827"/>
      <c r="Q238" s="832"/>
    </row>
    <row r="239" spans="1:17" ht="14.45" customHeight="1" x14ac:dyDescent="0.2">
      <c r="A239" s="821" t="s">
        <v>3844</v>
      </c>
      <c r="B239" s="822" t="s">
        <v>3700</v>
      </c>
      <c r="C239" s="822" t="s">
        <v>3701</v>
      </c>
      <c r="D239" s="822" t="s">
        <v>3765</v>
      </c>
      <c r="E239" s="822" t="s">
        <v>3766</v>
      </c>
      <c r="F239" s="831">
        <v>17</v>
      </c>
      <c r="G239" s="831">
        <v>20026</v>
      </c>
      <c r="H239" s="831"/>
      <c r="I239" s="831">
        <v>1178</v>
      </c>
      <c r="J239" s="831">
        <v>45</v>
      </c>
      <c r="K239" s="831">
        <v>53100</v>
      </c>
      <c r="L239" s="831"/>
      <c r="M239" s="831">
        <v>1180</v>
      </c>
      <c r="N239" s="831">
        <v>11</v>
      </c>
      <c r="O239" s="831">
        <v>13145</v>
      </c>
      <c r="P239" s="827"/>
      <c r="Q239" s="832">
        <v>1195</v>
      </c>
    </row>
    <row r="240" spans="1:17" ht="14.45" customHeight="1" x14ac:dyDescent="0.2">
      <c r="A240" s="821" t="s">
        <v>3844</v>
      </c>
      <c r="B240" s="822" t="s">
        <v>3767</v>
      </c>
      <c r="C240" s="822" t="s">
        <v>3701</v>
      </c>
      <c r="D240" s="822" t="s">
        <v>3770</v>
      </c>
      <c r="E240" s="822" t="s">
        <v>3771</v>
      </c>
      <c r="F240" s="831">
        <v>3</v>
      </c>
      <c r="G240" s="831">
        <v>378</v>
      </c>
      <c r="H240" s="831"/>
      <c r="I240" s="831">
        <v>126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3844</v>
      </c>
      <c r="B241" s="822" t="s">
        <v>3780</v>
      </c>
      <c r="C241" s="822" t="s">
        <v>3701</v>
      </c>
      <c r="D241" s="822" t="s">
        <v>3845</v>
      </c>
      <c r="E241" s="822" t="s">
        <v>3846</v>
      </c>
      <c r="F241" s="831">
        <v>2</v>
      </c>
      <c r="G241" s="831">
        <v>1446</v>
      </c>
      <c r="H241" s="831"/>
      <c r="I241" s="831">
        <v>723</v>
      </c>
      <c r="J241" s="831"/>
      <c r="K241" s="831"/>
      <c r="L241" s="831"/>
      <c r="M241" s="831"/>
      <c r="N241" s="831"/>
      <c r="O241" s="831"/>
      <c r="P241" s="827"/>
      <c r="Q241" s="832"/>
    </row>
    <row r="242" spans="1:17" ht="14.45" customHeight="1" x14ac:dyDescent="0.2">
      <c r="A242" s="821" t="s">
        <v>3844</v>
      </c>
      <c r="B242" s="822" t="s">
        <v>3780</v>
      </c>
      <c r="C242" s="822" t="s">
        <v>3701</v>
      </c>
      <c r="D242" s="822" t="s">
        <v>3781</v>
      </c>
      <c r="E242" s="822" t="s">
        <v>3782</v>
      </c>
      <c r="F242" s="831">
        <v>14</v>
      </c>
      <c r="G242" s="831">
        <v>8190</v>
      </c>
      <c r="H242" s="831"/>
      <c r="I242" s="831">
        <v>585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587</v>
      </c>
      <c r="B243" s="822" t="s">
        <v>3700</v>
      </c>
      <c r="C243" s="822" t="s">
        <v>3750</v>
      </c>
      <c r="D243" s="822" t="s">
        <v>3753</v>
      </c>
      <c r="E243" s="822" t="s">
        <v>3754</v>
      </c>
      <c r="F243" s="831"/>
      <c r="G243" s="831"/>
      <c r="H243" s="831"/>
      <c r="I243" s="831"/>
      <c r="J243" s="831"/>
      <c r="K243" s="831"/>
      <c r="L243" s="831"/>
      <c r="M243" s="831"/>
      <c r="N243" s="831">
        <v>1</v>
      </c>
      <c r="O243" s="831">
        <v>4387.84</v>
      </c>
      <c r="P243" s="827"/>
      <c r="Q243" s="832">
        <v>4387.84</v>
      </c>
    </row>
    <row r="244" spans="1:17" ht="14.45" customHeight="1" x14ac:dyDescent="0.2">
      <c r="A244" s="821" t="s">
        <v>587</v>
      </c>
      <c r="B244" s="822" t="s">
        <v>3700</v>
      </c>
      <c r="C244" s="822" t="s">
        <v>3750</v>
      </c>
      <c r="D244" s="822" t="s">
        <v>3755</v>
      </c>
      <c r="E244" s="822" t="s">
        <v>3756</v>
      </c>
      <c r="F244" s="831">
        <v>1</v>
      </c>
      <c r="G244" s="831">
        <v>5526.05</v>
      </c>
      <c r="H244" s="831"/>
      <c r="I244" s="831">
        <v>5526.05</v>
      </c>
      <c r="J244" s="831"/>
      <c r="K244" s="831"/>
      <c r="L244" s="831"/>
      <c r="M244" s="831"/>
      <c r="N244" s="831"/>
      <c r="O244" s="831"/>
      <c r="P244" s="827"/>
      <c r="Q244" s="832"/>
    </row>
    <row r="245" spans="1:17" ht="14.45" customHeight="1" x14ac:dyDescent="0.2">
      <c r="A245" s="821" t="s">
        <v>587</v>
      </c>
      <c r="B245" s="822" t="s">
        <v>3700</v>
      </c>
      <c r="C245" s="822" t="s">
        <v>3750</v>
      </c>
      <c r="D245" s="822" t="s">
        <v>3757</v>
      </c>
      <c r="E245" s="822" t="s">
        <v>3756</v>
      </c>
      <c r="F245" s="831">
        <v>1</v>
      </c>
      <c r="G245" s="831">
        <v>4993.1499999999996</v>
      </c>
      <c r="H245" s="831"/>
      <c r="I245" s="831">
        <v>4993.1499999999996</v>
      </c>
      <c r="J245" s="831"/>
      <c r="K245" s="831"/>
      <c r="L245" s="831"/>
      <c r="M245" s="831"/>
      <c r="N245" s="831"/>
      <c r="O245" s="831"/>
      <c r="P245" s="827"/>
      <c r="Q245" s="832"/>
    </row>
    <row r="246" spans="1:17" ht="14.45" customHeight="1" x14ac:dyDescent="0.2">
      <c r="A246" s="821" t="s">
        <v>587</v>
      </c>
      <c r="B246" s="822" t="s">
        <v>3700</v>
      </c>
      <c r="C246" s="822" t="s">
        <v>3750</v>
      </c>
      <c r="D246" s="822" t="s">
        <v>3812</v>
      </c>
      <c r="E246" s="822" t="s">
        <v>3759</v>
      </c>
      <c r="F246" s="831"/>
      <c r="G246" s="831"/>
      <c r="H246" s="831"/>
      <c r="I246" s="831"/>
      <c r="J246" s="831">
        <v>1</v>
      </c>
      <c r="K246" s="831">
        <v>4368.43</v>
      </c>
      <c r="L246" s="831"/>
      <c r="M246" s="831">
        <v>4368.43</v>
      </c>
      <c r="N246" s="831"/>
      <c r="O246" s="831"/>
      <c r="P246" s="827"/>
      <c r="Q246" s="832"/>
    </row>
    <row r="247" spans="1:17" ht="14.45" customHeight="1" x14ac:dyDescent="0.2">
      <c r="A247" s="821" t="s">
        <v>587</v>
      </c>
      <c r="B247" s="822" t="s">
        <v>3700</v>
      </c>
      <c r="C247" s="822" t="s">
        <v>3750</v>
      </c>
      <c r="D247" s="822" t="s">
        <v>3758</v>
      </c>
      <c r="E247" s="822" t="s">
        <v>3759</v>
      </c>
      <c r="F247" s="831">
        <v>5</v>
      </c>
      <c r="G247" s="831">
        <v>11494.25</v>
      </c>
      <c r="H247" s="831"/>
      <c r="I247" s="831">
        <v>2298.85</v>
      </c>
      <c r="J247" s="831">
        <v>8</v>
      </c>
      <c r="K247" s="831">
        <v>18003.629999999997</v>
      </c>
      <c r="L247" s="831"/>
      <c r="M247" s="831">
        <v>2250.4537499999997</v>
      </c>
      <c r="N247" s="831"/>
      <c r="O247" s="831"/>
      <c r="P247" s="827"/>
      <c r="Q247" s="832"/>
    </row>
    <row r="248" spans="1:17" ht="14.45" customHeight="1" x14ac:dyDescent="0.2">
      <c r="A248" s="821" t="s">
        <v>587</v>
      </c>
      <c r="B248" s="822" t="s">
        <v>3700</v>
      </c>
      <c r="C248" s="822" t="s">
        <v>3750</v>
      </c>
      <c r="D248" s="822" t="s">
        <v>3760</v>
      </c>
      <c r="E248" s="822" t="s">
        <v>3761</v>
      </c>
      <c r="F248" s="831">
        <v>6</v>
      </c>
      <c r="G248" s="831">
        <v>16066.6</v>
      </c>
      <c r="H248" s="831"/>
      <c r="I248" s="831">
        <v>2677.7666666666669</v>
      </c>
      <c r="J248" s="831">
        <v>7</v>
      </c>
      <c r="K248" s="831">
        <v>17543.900000000001</v>
      </c>
      <c r="L248" s="831"/>
      <c r="M248" s="831">
        <v>2506.2714285714287</v>
      </c>
      <c r="N248" s="831">
        <v>5</v>
      </c>
      <c r="O248" s="831">
        <v>12577.82</v>
      </c>
      <c r="P248" s="827"/>
      <c r="Q248" s="832">
        <v>2515.5639999999999</v>
      </c>
    </row>
    <row r="249" spans="1:17" ht="14.45" customHeight="1" x14ac:dyDescent="0.2">
      <c r="A249" s="821" t="s">
        <v>587</v>
      </c>
      <c r="B249" s="822" t="s">
        <v>3700</v>
      </c>
      <c r="C249" s="822" t="s">
        <v>3750</v>
      </c>
      <c r="D249" s="822" t="s">
        <v>3762</v>
      </c>
      <c r="E249" s="822" t="s">
        <v>3761</v>
      </c>
      <c r="F249" s="831">
        <v>2</v>
      </c>
      <c r="G249" s="831">
        <v>4755.3</v>
      </c>
      <c r="H249" s="831"/>
      <c r="I249" s="831">
        <v>2377.65</v>
      </c>
      <c r="J249" s="831">
        <v>8</v>
      </c>
      <c r="K249" s="831">
        <v>19021.2</v>
      </c>
      <c r="L249" s="831"/>
      <c r="M249" s="831">
        <v>2377.65</v>
      </c>
      <c r="N249" s="831">
        <v>1</v>
      </c>
      <c r="O249" s="831">
        <v>2512.1999999999998</v>
      </c>
      <c r="P249" s="827"/>
      <c r="Q249" s="832">
        <v>2512.1999999999998</v>
      </c>
    </row>
    <row r="250" spans="1:17" ht="14.45" customHeight="1" x14ac:dyDescent="0.2">
      <c r="A250" s="821" t="s">
        <v>587</v>
      </c>
      <c r="B250" s="822" t="s">
        <v>3700</v>
      </c>
      <c r="C250" s="822" t="s">
        <v>3750</v>
      </c>
      <c r="D250" s="822" t="s">
        <v>3763</v>
      </c>
      <c r="E250" s="822" t="s">
        <v>3764</v>
      </c>
      <c r="F250" s="831"/>
      <c r="G250" s="831"/>
      <c r="H250" s="831"/>
      <c r="I250" s="831"/>
      <c r="J250" s="831">
        <v>2</v>
      </c>
      <c r="K250" s="831">
        <v>3099.98</v>
      </c>
      <c r="L250" s="831"/>
      <c r="M250" s="831">
        <v>1549.99</v>
      </c>
      <c r="N250" s="831">
        <v>1</v>
      </c>
      <c r="O250" s="831">
        <v>1549.99</v>
      </c>
      <c r="P250" s="827"/>
      <c r="Q250" s="832">
        <v>1549.99</v>
      </c>
    </row>
    <row r="251" spans="1:17" ht="14.45" customHeight="1" x14ac:dyDescent="0.2">
      <c r="A251" s="821" t="s">
        <v>587</v>
      </c>
      <c r="B251" s="822" t="s">
        <v>3700</v>
      </c>
      <c r="C251" s="822" t="s">
        <v>3701</v>
      </c>
      <c r="D251" s="822" t="s">
        <v>3704</v>
      </c>
      <c r="E251" s="822" t="s">
        <v>3705</v>
      </c>
      <c r="F251" s="831"/>
      <c r="G251" s="831"/>
      <c r="H251" s="831"/>
      <c r="I251" s="831"/>
      <c r="J251" s="831"/>
      <c r="K251" s="831"/>
      <c r="L251" s="831"/>
      <c r="M251" s="831"/>
      <c r="N251" s="831">
        <v>1</v>
      </c>
      <c r="O251" s="831">
        <v>112</v>
      </c>
      <c r="P251" s="827"/>
      <c r="Q251" s="832">
        <v>112</v>
      </c>
    </row>
    <row r="252" spans="1:17" ht="14.45" customHeight="1" x14ac:dyDescent="0.2">
      <c r="A252" s="821" t="s">
        <v>587</v>
      </c>
      <c r="B252" s="822" t="s">
        <v>3700</v>
      </c>
      <c r="C252" s="822" t="s">
        <v>3701</v>
      </c>
      <c r="D252" s="822" t="s">
        <v>3706</v>
      </c>
      <c r="E252" s="822" t="s">
        <v>3707</v>
      </c>
      <c r="F252" s="831"/>
      <c r="G252" s="831"/>
      <c r="H252" s="831"/>
      <c r="I252" s="831"/>
      <c r="J252" s="831">
        <v>1</v>
      </c>
      <c r="K252" s="831">
        <v>38</v>
      </c>
      <c r="L252" s="831"/>
      <c r="M252" s="831">
        <v>38</v>
      </c>
      <c r="N252" s="831"/>
      <c r="O252" s="831"/>
      <c r="P252" s="827"/>
      <c r="Q252" s="832"/>
    </row>
    <row r="253" spans="1:17" ht="14.45" customHeight="1" x14ac:dyDescent="0.2">
      <c r="A253" s="821" t="s">
        <v>587</v>
      </c>
      <c r="B253" s="822" t="s">
        <v>3700</v>
      </c>
      <c r="C253" s="822" t="s">
        <v>3701</v>
      </c>
      <c r="D253" s="822" t="s">
        <v>3710</v>
      </c>
      <c r="E253" s="822" t="s">
        <v>3711</v>
      </c>
      <c r="F253" s="831"/>
      <c r="G253" s="831"/>
      <c r="H253" s="831"/>
      <c r="I253" s="831"/>
      <c r="J253" s="831">
        <v>1</v>
      </c>
      <c r="K253" s="831">
        <v>711</v>
      </c>
      <c r="L253" s="831"/>
      <c r="M253" s="831">
        <v>711</v>
      </c>
      <c r="N253" s="831"/>
      <c r="O253" s="831"/>
      <c r="P253" s="827"/>
      <c r="Q253" s="832"/>
    </row>
    <row r="254" spans="1:17" ht="14.45" customHeight="1" x14ac:dyDescent="0.2">
      <c r="A254" s="821" t="s">
        <v>587</v>
      </c>
      <c r="B254" s="822" t="s">
        <v>3700</v>
      </c>
      <c r="C254" s="822" t="s">
        <v>3701</v>
      </c>
      <c r="D254" s="822" t="s">
        <v>3714</v>
      </c>
      <c r="E254" s="822" t="s">
        <v>3715</v>
      </c>
      <c r="F254" s="831"/>
      <c r="G254" s="831"/>
      <c r="H254" s="831"/>
      <c r="I254" s="831"/>
      <c r="J254" s="831">
        <v>1</v>
      </c>
      <c r="K254" s="831">
        <v>967</v>
      </c>
      <c r="L254" s="831"/>
      <c r="M254" s="831">
        <v>967</v>
      </c>
      <c r="N254" s="831"/>
      <c r="O254" s="831"/>
      <c r="P254" s="827"/>
      <c r="Q254" s="832"/>
    </row>
    <row r="255" spans="1:17" ht="14.45" customHeight="1" x14ac:dyDescent="0.2">
      <c r="A255" s="821" t="s">
        <v>587</v>
      </c>
      <c r="B255" s="822" t="s">
        <v>3700</v>
      </c>
      <c r="C255" s="822" t="s">
        <v>3701</v>
      </c>
      <c r="D255" s="822" t="s">
        <v>3716</v>
      </c>
      <c r="E255" s="822" t="s">
        <v>3717</v>
      </c>
      <c r="F255" s="831">
        <v>91</v>
      </c>
      <c r="G255" s="831">
        <v>39585</v>
      </c>
      <c r="H255" s="831"/>
      <c r="I255" s="831">
        <v>435</v>
      </c>
      <c r="J255" s="831">
        <v>73</v>
      </c>
      <c r="K255" s="831">
        <v>31901</v>
      </c>
      <c r="L255" s="831"/>
      <c r="M255" s="831">
        <v>437</v>
      </c>
      <c r="N255" s="831">
        <v>6</v>
      </c>
      <c r="O255" s="831">
        <v>2736</v>
      </c>
      <c r="P255" s="827"/>
      <c r="Q255" s="832">
        <v>456</v>
      </c>
    </row>
    <row r="256" spans="1:17" ht="14.45" customHeight="1" x14ac:dyDescent="0.2">
      <c r="A256" s="821" t="s">
        <v>587</v>
      </c>
      <c r="B256" s="822" t="s">
        <v>3700</v>
      </c>
      <c r="C256" s="822" t="s">
        <v>3701</v>
      </c>
      <c r="D256" s="822" t="s">
        <v>3718</v>
      </c>
      <c r="E256" s="822" t="s">
        <v>3719</v>
      </c>
      <c r="F256" s="831">
        <v>1122</v>
      </c>
      <c r="G256" s="831">
        <v>1136586</v>
      </c>
      <c r="H256" s="831"/>
      <c r="I256" s="831">
        <v>1013</v>
      </c>
      <c r="J256" s="831">
        <v>994</v>
      </c>
      <c r="K256" s="831">
        <v>1009904</v>
      </c>
      <c r="L256" s="831"/>
      <c r="M256" s="831">
        <v>1016</v>
      </c>
      <c r="N256" s="831">
        <v>158</v>
      </c>
      <c r="O256" s="831">
        <v>165110</v>
      </c>
      <c r="P256" s="827"/>
      <c r="Q256" s="832">
        <v>1045</v>
      </c>
    </row>
    <row r="257" spans="1:17" ht="14.45" customHeight="1" x14ac:dyDescent="0.2">
      <c r="A257" s="821" t="s">
        <v>587</v>
      </c>
      <c r="B257" s="822" t="s">
        <v>3700</v>
      </c>
      <c r="C257" s="822" t="s">
        <v>3701</v>
      </c>
      <c r="D257" s="822" t="s">
        <v>3724</v>
      </c>
      <c r="E257" s="822" t="s">
        <v>3725</v>
      </c>
      <c r="F257" s="831">
        <v>20</v>
      </c>
      <c r="G257" s="831">
        <v>6440</v>
      </c>
      <c r="H257" s="831"/>
      <c r="I257" s="831">
        <v>322</v>
      </c>
      <c r="J257" s="831">
        <v>17</v>
      </c>
      <c r="K257" s="831">
        <v>5508</v>
      </c>
      <c r="L257" s="831"/>
      <c r="M257" s="831">
        <v>324</v>
      </c>
      <c r="N257" s="831">
        <v>4</v>
      </c>
      <c r="O257" s="831">
        <v>1356</v>
      </c>
      <c r="P257" s="827"/>
      <c r="Q257" s="832">
        <v>339</v>
      </c>
    </row>
    <row r="258" spans="1:17" ht="14.45" customHeight="1" x14ac:dyDescent="0.2">
      <c r="A258" s="821" t="s">
        <v>587</v>
      </c>
      <c r="B258" s="822" t="s">
        <v>3700</v>
      </c>
      <c r="C258" s="822" t="s">
        <v>3701</v>
      </c>
      <c r="D258" s="822" t="s">
        <v>3728</v>
      </c>
      <c r="E258" s="822" t="s">
        <v>3729</v>
      </c>
      <c r="F258" s="831"/>
      <c r="G258" s="831"/>
      <c r="H258" s="831"/>
      <c r="I258" s="831"/>
      <c r="J258" s="831">
        <v>1</v>
      </c>
      <c r="K258" s="831">
        <v>33.33</v>
      </c>
      <c r="L258" s="831"/>
      <c r="M258" s="831">
        <v>33.33</v>
      </c>
      <c r="N258" s="831"/>
      <c r="O258" s="831"/>
      <c r="P258" s="827"/>
      <c r="Q258" s="832"/>
    </row>
    <row r="259" spans="1:17" ht="14.45" customHeight="1" x14ac:dyDescent="0.2">
      <c r="A259" s="821" t="s">
        <v>587</v>
      </c>
      <c r="B259" s="822" t="s">
        <v>3700</v>
      </c>
      <c r="C259" s="822" t="s">
        <v>3701</v>
      </c>
      <c r="D259" s="822" t="s">
        <v>3736</v>
      </c>
      <c r="E259" s="822" t="s">
        <v>3737</v>
      </c>
      <c r="F259" s="831">
        <v>104</v>
      </c>
      <c r="G259" s="831">
        <v>209976</v>
      </c>
      <c r="H259" s="831"/>
      <c r="I259" s="831">
        <v>2019</v>
      </c>
      <c r="J259" s="831">
        <v>79</v>
      </c>
      <c r="K259" s="831">
        <v>159738</v>
      </c>
      <c r="L259" s="831"/>
      <c r="M259" s="831">
        <v>2022</v>
      </c>
      <c r="N259" s="831">
        <v>10</v>
      </c>
      <c r="O259" s="831">
        <v>20520</v>
      </c>
      <c r="P259" s="827"/>
      <c r="Q259" s="832">
        <v>2052</v>
      </c>
    </row>
    <row r="260" spans="1:17" ht="14.45" customHeight="1" x14ac:dyDescent="0.2">
      <c r="A260" s="821" t="s">
        <v>587</v>
      </c>
      <c r="B260" s="822" t="s">
        <v>3700</v>
      </c>
      <c r="C260" s="822" t="s">
        <v>3701</v>
      </c>
      <c r="D260" s="822" t="s">
        <v>3847</v>
      </c>
      <c r="E260" s="822" t="s">
        <v>3848</v>
      </c>
      <c r="F260" s="831">
        <v>105</v>
      </c>
      <c r="G260" s="831">
        <v>1056825</v>
      </c>
      <c r="H260" s="831"/>
      <c r="I260" s="831">
        <v>10065</v>
      </c>
      <c r="J260" s="831">
        <v>95</v>
      </c>
      <c r="K260" s="831">
        <v>956555</v>
      </c>
      <c r="L260" s="831"/>
      <c r="M260" s="831">
        <v>10069</v>
      </c>
      <c r="N260" s="831">
        <v>10</v>
      </c>
      <c r="O260" s="831">
        <v>100920</v>
      </c>
      <c r="P260" s="827"/>
      <c r="Q260" s="832">
        <v>10092</v>
      </c>
    </row>
    <row r="261" spans="1:17" ht="14.45" customHeight="1" x14ac:dyDescent="0.2">
      <c r="A261" s="821" t="s">
        <v>587</v>
      </c>
      <c r="B261" s="822" t="s">
        <v>3700</v>
      </c>
      <c r="C261" s="822" t="s">
        <v>3701</v>
      </c>
      <c r="D261" s="822" t="s">
        <v>3740</v>
      </c>
      <c r="E261" s="822" t="s">
        <v>3741</v>
      </c>
      <c r="F261" s="831">
        <v>1</v>
      </c>
      <c r="G261" s="831">
        <v>358</v>
      </c>
      <c r="H261" s="831"/>
      <c r="I261" s="831">
        <v>358</v>
      </c>
      <c r="J261" s="831">
        <v>1</v>
      </c>
      <c r="K261" s="831">
        <v>360</v>
      </c>
      <c r="L261" s="831"/>
      <c r="M261" s="831">
        <v>360</v>
      </c>
      <c r="N261" s="831"/>
      <c r="O261" s="831"/>
      <c r="P261" s="827"/>
      <c r="Q261" s="832"/>
    </row>
    <row r="262" spans="1:17" ht="14.45" customHeight="1" x14ac:dyDescent="0.2">
      <c r="A262" s="821" t="s">
        <v>587</v>
      </c>
      <c r="B262" s="822" t="s">
        <v>3700</v>
      </c>
      <c r="C262" s="822" t="s">
        <v>3701</v>
      </c>
      <c r="D262" s="822" t="s">
        <v>3744</v>
      </c>
      <c r="E262" s="822" t="s">
        <v>3745</v>
      </c>
      <c r="F262" s="831"/>
      <c r="G262" s="831"/>
      <c r="H262" s="831"/>
      <c r="I262" s="831"/>
      <c r="J262" s="831">
        <v>1</v>
      </c>
      <c r="K262" s="831">
        <v>180</v>
      </c>
      <c r="L262" s="831"/>
      <c r="M262" s="831">
        <v>180</v>
      </c>
      <c r="N262" s="831"/>
      <c r="O262" s="831"/>
      <c r="P262" s="827"/>
      <c r="Q262" s="832"/>
    </row>
    <row r="263" spans="1:17" ht="14.45" customHeight="1" x14ac:dyDescent="0.2">
      <c r="A263" s="821" t="s">
        <v>587</v>
      </c>
      <c r="B263" s="822" t="s">
        <v>3700</v>
      </c>
      <c r="C263" s="822" t="s">
        <v>3701</v>
      </c>
      <c r="D263" s="822" t="s">
        <v>3849</v>
      </c>
      <c r="E263" s="822" t="s">
        <v>3850</v>
      </c>
      <c r="F263" s="831">
        <v>2854</v>
      </c>
      <c r="G263" s="831">
        <v>2157624</v>
      </c>
      <c r="H263" s="831"/>
      <c r="I263" s="831">
        <v>756</v>
      </c>
      <c r="J263" s="831">
        <v>2618</v>
      </c>
      <c r="K263" s="831">
        <v>1989680</v>
      </c>
      <c r="L263" s="831"/>
      <c r="M263" s="831">
        <v>760</v>
      </c>
      <c r="N263" s="831">
        <v>366</v>
      </c>
      <c r="O263" s="831">
        <v>286463</v>
      </c>
      <c r="P263" s="827"/>
      <c r="Q263" s="832">
        <v>782.68579234972674</v>
      </c>
    </row>
    <row r="264" spans="1:17" ht="14.45" customHeight="1" x14ac:dyDescent="0.2">
      <c r="A264" s="821" t="s">
        <v>587</v>
      </c>
      <c r="B264" s="822" t="s">
        <v>3700</v>
      </c>
      <c r="C264" s="822" t="s">
        <v>3701</v>
      </c>
      <c r="D264" s="822" t="s">
        <v>3851</v>
      </c>
      <c r="E264" s="822" t="s">
        <v>3852</v>
      </c>
      <c r="F264" s="831"/>
      <c r="G264" s="831"/>
      <c r="H264" s="831"/>
      <c r="I264" s="831"/>
      <c r="J264" s="831">
        <v>1</v>
      </c>
      <c r="K264" s="831">
        <v>16079</v>
      </c>
      <c r="L264" s="831"/>
      <c r="M264" s="831">
        <v>16079</v>
      </c>
      <c r="N264" s="831"/>
      <c r="O264" s="831"/>
      <c r="P264" s="827"/>
      <c r="Q264" s="832"/>
    </row>
    <row r="265" spans="1:17" ht="14.45" customHeight="1" x14ac:dyDescent="0.2">
      <c r="A265" s="821" t="s">
        <v>587</v>
      </c>
      <c r="B265" s="822" t="s">
        <v>3700</v>
      </c>
      <c r="C265" s="822" t="s">
        <v>3701</v>
      </c>
      <c r="D265" s="822" t="s">
        <v>3853</v>
      </c>
      <c r="E265" s="822" t="s">
        <v>3854</v>
      </c>
      <c r="F265" s="831"/>
      <c r="G265" s="831"/>
      <c r="H265" s="831"/>
      <c r="I265" s="831"/>
      <c r="J265" s="831">
        <v>1</v>
      </c>
      <c r="K265" s="831">
        <v>0</v>
      </c>
      <c r="L265" s="831"/>
      <c r="M265" s="831">
        <v>0</v>
      </c>
      <c r="N265" s="831"/>
      <c r="O265" s="831"/>
      <c r="P265" s="827"/>
      <c r="Q265" s="832"/>
    </row>
    <row r="266" spans="1:17" ht="14.45" customHeight="1" x14ac:dyDescent="0.2">
      <c r="A266" s="821" t="s">
        <v>587</v>
      </c>
      <c r="B266" s="822" t="s">
        <v>3700</v>
      </c>
      <c r="C266" s="822" t="s">
        <v>3701</v>
      </c>
      <c r="D266" s="822" t="s">
        <v>3765</v>
      </c>
      <c r="E266" s="822" t="s">
        <v>3766</v>
      </c>
      <c r="F266" s="831">
        <v>27</v>
      </c>
      <c r="G266" s="831">
        <v>31806</v>
      </c>
      <c r="H266" s="831"/>
      <c r="I266" s="831">
        <v>1178</v>
      </c>
      <c r="J266" s="831">
        <v>34</v>
      </c>
      <c r="K266" s="831">
        <v>40120</v>
      </c>
      <c r="L266" s="831"/>
      <c r="M266" s="831">
        <v>1180</v>
      </c>
      <c r="N266" s="831">
        <v>8</v>
      </c>
      <c r="O266" s="831">
        <v>9560</v>
      </c>
      <c r="P266" s="827"/>
      <c r="Q266" s="832">
        <v>1195</v>
      </c>
    </row>
    <row r="267" spans="1:17" ht="14.45" customHeight="1" x14ac:dyDescent="0.2">
      <c r="A267" s="821" t="s">
        <v>587</v>
      </c>
      <c r="B267" s="822" t="s">
        <v>3767</v>
      </c>
      <c r="C267" s="822" t="s">
        <v>3701</v>
      </c>
      <c r="D267" s="822" t="s">
        <v>3770</v>
      </c>
      <c r="E267" s="822" t="s">
        <v>3771</v>
      </c>
      <c r="F267" s="831"/>
      <c r="G267" s="831"/>
      <c r="H267" s="831"/>
      <c r="I267" s="831"/>
      <c r="J267" s="831">
        <v>2</v>
      </c>
      <c r="K267" s="831">
        <v>254</v>
      </c>
      <c r="L267" s="831"/>
      <c r="M267" s="831">
        <v>127</v>
      </c>
      <c r="N267" s="831">
        <v>1</v>
      </c>
      <c r="O267" s="831">
        <v>137</v>
      </c>
      <c r="P267" s="827"/>
      <c r="Q267" s="832">
        <v>137</v>
      </c>
    </row>
    <row r="268" spans="1:17" ht="14.45" customHeight="1" x14ac:dyDescent="0.2">
      <c r="A268" s="821" t="s">
        <v>587</v>
      </c>
      <c r="B268" s="822" t="s">
        <v>3767</v>
      </c>
      <c r="C268" s="822" t="s">
        <v>3701</v>
      </c>
      <c r="D268" s="822" t="s">
        <v>3776</v>
      </c>
      <c r="E268" s="822" t="s">
        <v>3777</v>
      </c>
      <c r="F268" s="831">
        <v>4</v>
      </c>
      <c r="G268" s="831">
        <v>1504</v>
      </c>
      <c r="H268" s="831"/>
      <c r="I268" s="831">
        <v>376</v>
      </c>
      <c r="J268" s="831"/>
      <c r="K268" s="831"/>
      <c r="L268" s="831"/>
      <c r="M268" s="831"/>
      <c r="N268" s="831"/>
      <c r="O268" s="831"/>
      <c r="P268" s="827"/>
      <c r="Q268" s="832"/>
    </row>
    <row r="269" spans="1:17" ht="14.45" customHeight="1" x14ac:dyDescent="0.2">
      <c r="A269" s="821" t="s">
        <v>587</v>
      </c>
      <c r="B269" s="822" t="s">
        <v>3767</v>
      </c>
      <c r="C269" s="822" t="s">
        <v>3701</v>
      </c>
      <c r="D269" s="822" t="s">
        <v>3778</v>
      </c>
      <c r="E269" s="822" t="s">
        <v>3779</v>
      </c>
      <c r="F269" s="831">
        <v>2</v>
      </c>
      <c r="G269" s="831">
        <v>508</v>
      </c>
      <c r="H269" s="831"/>
      <c r="I269" s="831">
        <v>254</v>
      </c>
      <c r="J269" s="831">
        <v>1</v>
      </c>
      <c r="K269" s="831">
        <v>255</v>
      </c>
      <c r="L269" s="831"/>
      <c r="M269" s="831">
        <v>255</v>
      </c>
      <c r="N269" s="831"/>
      <c r="O269" s="831"/>
      <c r="P269" s="827"/>
      <c r="Q269" s="832"/>
    </row>
    <row r="270" spans="1:17" ht="14.45" customHeight="1" x14ac:dyDescent="0.2">
      <c r="A270" s="821" t="s">
        <v>587</v>
      </c>
      <c r="B270" s="822" t="s">
        <v>3855</v>
      </c>
      <c r="C270" s="822" t="s">
        <v>3701</v>
      </c>
      <c r="D270" s="822" t="s">
        <v>3856</v>
      </c>
      <c r="E270" s="822" t="s">
        <v>3857</v>
      </c>
      <c r="F270" s="831"/>
      <c r="G270" s="831"/>
      <c r="H270" s="831"/>
      <c r="I270" s="831"/>
      <c r="J270" s="831"/>
      <c r="K270" s="831"/>
      <c r="L270" s="831"/>
      <c r="M270" s="831"/>
      <c r="N270" s="831">
        <v>3</v>
      </c>
      <c r="O270" s="831">
        <v>6168</v>
      </c>
      <c r="P270" s="827"/>
      <c r="Q270" s="832">
        <v>2056</v>
      </c>
    </row>
    <row r="271" spans="1:17" ht="14.45" customHeight="1" x14ac:dyDescent="0.2">
      <c r="A271" s="821" t="s">
        <v>587</v>
      </c>
      <c r="B271" s="822" t="s">
        <v>3855</v>
      </c>
      <c r="C271" s="822" t="s">
        <v>3701</v>
      </c>
      <c r="D271" s="822" t="s">
        <v>3858</v>
      </c>
      <c r="E271" s="822" t="s">
        <v>3859</v>
      </c>
      <c r="F271" s="831"/>
      <c r="G271" s="831"/>
      <c r="H271" s="831"/>
      <c r="I271" s="831"/>
      <c r="J271" s="831"/>
      <c r="K271" s="831"/>
      <c r="L271" s="831"/>
      <c r="M271" s="831"/>
      <c r="N271" s="831">
        <v>2</v>
      </c>
      <c r="O271" s="831">
        <v>3186</v>
      </c>
      <c r="P271" s="827"/>
      <c r="Q271" s="832">
        <v>1593</v>
      </c>
    </row>
    <row r="272" spans="1:17" ht="14.45" customHeight="1" x14ac:dyDescent="0.2">
      <c r="A272" s="821" t="s">
        <v>587</v>
      </c>
      <c r="B272" s="822" t="s">
        <v>3855</v>
      </c>
      <c r="C272" s="822" t="s">
        <v>3701</v>
      </c>
      <c r="D272" s="822" t="s">
        <v>3860</v>
      </c>
      <c r="E272" s="822" t="s">
        <v>3861</v>
      </c>
      <c r="F272" s="831">
        <v>2</v>
      </c>
      <c r="G272" s="831">
        <v>5074</v>
      </c>
      <c r="H272" s="831"/>
      <c r="I272" s="831">
        <v>2537</v>
      </c>
      <c r="J272" s="831"/>
      <c r="K272" s="831"/>
      <c r="L272" s="831"/>
      <c r="M272" s="831"/>
      <c r="N272" s="831"/>
      <c r="O272" s="831"/>
      <c r="P272" s="827"/>
      <c r="Q272" s="832"/>
    </row>
    <row r="273" spans="1:17" ht="14.45" customHeight="1" x14ac:dyDescent="0.2">
      <c r="A273" s="821" t="s">
        <v>587</v>
      </c>
      <c r="B273" s="822" t="s">
        <v>3855</v>
      </c>
      <c r="C273" s="822" t="s">
        <v>3701</v>
      </c>
      <c r="D273" s="822" t="s">
        <v>3862</v>
      </c>
      <c r="E273" s="822" t="s">
        <v>3863</v>
      </c>
      <c r="F273" s="831"/>
      <c r="G273" s="831"/>
      <c r="H273" s="831"/>
      <c r="I273" s="831"/>
      <c r="J273" s="831">
        <v>5</v>
      </c>
      <c r="K273" s="831">
        <v>13980</v>
      </c>
      <c r="L273" s="831"/>
      <c r="M273" s="831">
        <v>2796</v>
      </c>
      <c r="N273" s="831">
        <v>1</v>
      </c>
      <c r="O273" s="831">
        <v>2886</v>
      </c>
      <c r="P273" s="827"/>
      <c r="Q273" s="832">
        <v>2886</v>
      </c>
    </row>
    <row r="274" spans="1:17" ht="14.45" customHeight="1" x14ac:dyDescent="0.2">
      <c r="A274" s="821" t="s">
        <v>587</v>
      </c>
      <c r="B274" s="822" t="s">
        <v>3855</v>
      </c>
      <c r="C274" s="822" t="s">
        <v>3701</v>
      </c>
      <c r="D274" s="822" t="s">
        <v>3864</v>
      </c>
      <c r="E274" s="822" t="s">
        <v>3865</v>
      </c>
      <c r="F274" s="831"/>
      <c r="G274" s="831"/>
      <c r="H274" s="831"/>
      <c r="I274" s="831"/>
      <c r="J274" s="831">
        <v>1</v>
      </c>
      <c r="K274" s="831">
        <v>6231</v>
      </c>
      <c r="L274" s="831"/>
      <c r="M274" s="831">
        <v>6231</v>
      </c>
      <c r="N274" s="831"/>
      <c r="O274" s="831"/>
      <c r="P274" s="827"/>
      <c r="Q274" s="832"/>
    </row>
    <row r="275" spans="1:17" ht="14.45" customHeight="1" x14ac:dyDescent="0.2">
      <c r="A275" s="821" t="s">
        <v>587</v>
      </c>
      <c r="B275" s="822" t="s">
        <v>3855</v>
      </c>
      <c r="C275" s="822" t="s">
        <v>3701</v>
      </c>
      <c r="D275" s="822" t="s">
        <v>3866</v>
      </c>
      <c r="E275" s="822" t="s">
        <v>3867</v>
      </c>
      <c r="F275" s="831">
        <v>1</v>
      </c>
      <c r="G275" s="831">
        <v>2161</v>
      </c>
      <c r="H275" s="831"/>
      <c r="I275" s="831">
        <v>2161</v>
      </c>
      <c r="J275" s="831">
        <v>3</v>
      </c>
      <c r="K275" s="831">
        <v>6513</v>
      </c>
      <c r="L275" s="831"/>
      <c r="M275" s="831">
        <v>2171</v>
      </c>
      <c r="N275" s="831"/>
      <c r="O275" s="831"/>
      <c r="P275" s="827"/>
      <c r="Q275" s="832"/>
    </row>
    <row r="276" spans="1:17" ht="14.45" customHeight="1" x14ac:dyDescent="0.2">
      <c r="A276" s="821" t="s">
        <v>587</v>
      </c>
      <c r="B276" s="822" t="s">
        <v>3855</v>
      </c>
      <c r="C276" s="822" t="s">
        <v>3701</v>
      </c>
      <c r="D276" s="822" t="s">
        <v>3868</v>
      </c>
      <c r="E276" s="822" t="s">
        <v>3869</v>
      </c>
      <c r="F276" s="831"/>
      <c r="G276" s="831"/>
      <c r="H276" s="831"/>
      <c r="I276" s="831"/>
      <c r="J276" s="831">
        <v>1</v>
      </c>
      <c r="K276" s="831">
        <v>1694</v>
      </c>
      <c r="L276" s="831"/>
      <c r="M276" s="831">
        <v>1694</v>
      </c>
      <c r="N276" s="831"/>
      <c r="O276" s="831"/>
      <c r="P276" s="827"/>
      <c r="Q276" s="832"/>
    </row>
    <row r="277" spans="1:17" ht="14.45" customHeight="1" x14ac:dyDescent="0.2">
      <c r="A277" s="821" t="s">
        <v>587</v>
      </c>
      <c r="B277" s="822" t="s">
        <v>3855</v>
      </c>
      <c r="C277" s="822" t="s">
        <v>3701</v>
      </c>
      <c r="D277" s="822" t="s">
        <v>3870</v>
      </c>
      <c r="E277" s="822" t="s">
        <v>3871</v>
      </c>
      <c r="F277" s="831"/>
      <c r="G277" s="831"/>
      <c r="H277" s="831"/>
      <c r="I277" s="831"/>
      <c r="J277" s="831">
        <v>1</v>
      </c>
      <c r="K277" s="831">
        <v>2795</v>
      </c>
      <c r="L277" s="831"/>
      <c r="M277" s="831">
        <v>2795</v>
      </c>
      <c r="N277" s="831"/>
      <c r="O277" s="831"/>
      <c r="P277" s="827"/>
      <c r="Q277" s="832"/>
    </row>
    <row r="278" spans="1:17" ht="14.45" customHeight="1" x14ac:dyDescent="0.2">
      <c r="A278" s="821" t="s">
        <v>587</v>
      </c>
      <c r="B278" s="822" t="s">
        <v>3855</v>
      </c>
      <c r="C278" s="822" t="s">
        <v>3701</v>
      </c>
      <c r="D278" s="822" t="s">
        <v>3872</v>
      </c>
      <c r="E278" s="822" t="s">
        <v>3873</v>
      </c>
      <c r="F278" s="831"/>
      <c r="G278" s="831"/>
      <c r="H278" s="831"/>
      <c r="I278" s="831"/>
      <c r="J278" s="831">
        <v>2</v>
      </c>
      <c r="K278" s="831">
        <v>10296</v>
      </c>
      <c r="L278" s="831"/>
      <c r="M278" s="831">
        <v>5148</v>
      </c>
      <c r="N278" s="831">
        <v>1</v>
      </c>
      <c r="O278" s="831">
        <v>5148</v>
      </c>
      <c r="P278" s="827"/>
      <c r="Q278" s="832">
        <v>5148</v>
      </c>
    </row>
    <row r="279" spans="1:17" ht="14.45" customHeight="1" x14ac:dyDescent="0.2">
      <c r="A279" s="821" t="s">
        <v>587</v>
      </c>
      <c r="B279" s="822" t="s">
        <v>3855</v>
      </c>
      <c r="C279" s="822" t="s">
        <v>3701</v>
      </c>
      <c r="D279" s="822" t="s">
        <v>3874</v>
      </c>
      <c r="E279" s="822" t="s">
        <v>3875</v>
      </c>
      <c r="F279" s="831">
        <v>1</v>
      </c>
      <c r="G279" s="831">
        <v>4944</v>
      </c>
      <c r="H279" s="831"/>
      <c r="I279" s="831">
        <v>4944</v>
      </c>
      <c r="J279" s="831"/>
      <c r="K279" s="831"/>
      <c r="L279" s="831"/>
      <c r="M279" s="831"/>
      <c r="N279" s="831"/>
      <c r="O279" s="831"/>
      <c r="P279" s="827"/>
      <c r="Q279" s="832"/>
    </row>
    <row r="280" spans="1:17" ht="14.45" customHeight="1" x14ac:dyDescent="0.2">
      <c r="A280" s="821" t="s">
        <v>587</v>
      </c>
      <c r="B280" s="822" t="s">
        <v>3855</v>
      </c>
      <c r="C280" s="822" t="s">
        <v>3701</v>
      </c>
      <c r="D280" s="822" t="s">
        <v>3876</v>
      </c>
      <c r="E280" s="822" t="s">
        <v>3877</v>
      </c>
      <c r="F280" s="831"/>
      <c r="G280" s="831"/>
      <c r="H280" s="831"/>
      <c r="I280" s="831"/>
      <c r="J280" s="831">
        <v>18</v>
      </c>
      <c r="K280" s="831">
        <v>47214</v>
      </c>
      <c r="L280" s="831"/>
      <c r="M280" s="831">
        <v>2623</v>
      </c>
      <c r="N280" s="831">
        <v>41</v>
      </c>
      <c r="O280" s="831">
        <v>112340</v>
      </c>
      <c r="P280" s="827"/>
      <c r="Q280" s="832">
        <v>2740</v>
      </c>
    </row>
    <row r="281" spans="1:17" ht="14.45" customHeight="1" x14ac:dyDescent="0.2">
      <c r="A281" s="821" t="s">
        <v>587</v>
      </c>
      <c r="B281" s="822" t="s">
        <v>3855</v>
      </c>
      <c r="C281" s="822" t="s">
        <v>3701</v>
      </c>
      <c r="D281" s="822" t="s">
        <v>3878</v>
      </c>
      <c r="E281" s="822" t="s">
        <v>3879</v>
      </c>
      <c r="F281" s="831"/>
      <c r="G281" s="831"/>
      <c r="H281" s="831"/>
      <c r="I281" s="831"/>
      <c r="J281" s="831">
        <v>1</v>
      </c>
      <c r="K281" s="831">
        <v>1733</v>
      </c>
      <c r="L281" s="831"/>
      <c r="M281" s="831">
        <v>1733</v>
      </c>
      <c r="N281" s="831"/>
      <c r="O281" s="831"/>
      <c r="P281" s="827"/>
      <c r="Q281" s="832"/>
    </row>
    <row r="282" spans="1:17" ht="14.45" customHeight="1" x14ac:dyDescent="0.2">
      <c r="A282" s="821" t="s">
        <v>587</v>
      </c>
      <c r="B282" s="822" t="s">
        <v>3855</v>
      </c>
      <c r="C282" s="822" t="s">
        <v>3701</v>
      </c>
      <c r="D282" s="822" t="s">
        <v>3880</v>
      </c>
      <c r="E282" s="822" t="s">
        <v>3881</v>
      </c>
      <c r="F282" s="831"/>
      <c r="G282" s="831"/>
      <c r="H282" s="831"/>
      <c r="I282" s="831"/>
      <c r="J282" s="831">
        <v>1</v>
      </c>
      <c r="K282" s="831">
        <v>2536</v>
      </c>
      <c r="L282" s="831"/>
      <c r="M282" s="831">
        <v>2536</v>
      </c>
      <c r="N282" s="831"/>
      <c r="O282" s="831"/>
      <c r="P282" s="827"/>
      <c r="Q282" s="832"/>
    </row>
    <row r="283" spans="1:17" ht="14.45" customHeight="1" x14ac:dyDescent="0.2">
      <c r="A283" s="821" t="s">
        <v>587</v>
      </c>
      <c r="B283" s="822" t="s">
        <v>3855</v>
      </c>
      <c r="C283" s="822" t="s">
        <v>3701</v>
      </c>
      <c r="D283" s="822" t="s">
        <v>3882</v>
      </c>
      <c r="E283" s="822" t="s">
        <v>3883</v>
      </c>
      <c r="F283" s="831"/>
      <c r="G283" s="831"/>
      <c r="H283" s="831"/>
      <c r="I283" s="831"/>
      <c r="J283" s="831">
        <v>1</v>
      </c>
      <c r="K283" s="831">
        <v>3602</v>
      </c>
      <c r="L283" s="831"/>
      <c r="M283" s="831">
        <v>3602</v>
      </c>
      <c r="N283" s="831">
        <v>2</v>
      </c>
      <c r="O283" s="831">
        <v>7626</v>
      </c>
      <c r="P283" s="827"/>
      <c r="Q283" s="832">
        <v>3813</v>
      </c>
    </row>
    <row r="284" spans="1:17" ht="14.45" customHeight="1" x14ac:dyDescent="0.2">
      <c r="A284" s="821" t="s">
        <v>587</v>
      </c>
      <c r="B284" s="822" t="s">
        <v>3855</v>
      </c>
      <c r="C284" s="822" t="s">
        <v>3701</v>
      </c>
      <c r="D284" s="822" t="s">
        <v>3884</v>
      </c>
      <c r="E284" s="822" t="s">
        <v>3885</v>
      </c>
      <c r="F284" s="831">
        <v>2</v>
      </c>
      <c r="G284" s="831">
        <v>0</v>
      </c>
      <c r="H284" s="831"/>
      <c r="I284" s="831">
        <v>0</v>
      </c>
      <c r="J284" s="831">
        <v>26</v>
      </c>
      <c r="K284" s="831">
        <v>0</v>
      </c>
      <c r="L284" s="831"/>
      <c r="M284" s="831">
        <v>0</v>
      </c>
      <c r="N284" s="831">
        <v>34</v>
      </c>
      <c r="O284" s="831">
        <v>0</v>
      </c>
      <c r="P284" s="827"/>
      <c r="Q284" s="832">
        <v>0</v>
      </c>
    </row>
    <row r="285" spans="1:17" ht="14.45" customHeight="1" x14ac:dyDescent="0.2">
      <c r="A285" s="821" t="s">
        <v>587</v>
      </c>
      <c r="B285" s="822" t="s">
        <v>3855</v>
      </c>
      <c r="C285" s="822" t="s">
        <v>3701</v>
      </c>
      <c r="D285" s="822" t="s">
        <v>3886</v>
      </c>
      <c r="E285" s="822" t="s">
        <v>3887</v>
      </c>
      <c r="F285" s="831"/>
      <c r="G285" s="831"/>
      <c r="H285" s="831"/>
      <c r="I285" s="831"/>
      <c r="J285" s="831">
        <v>1</v>
      </c>
      <c r="K285" s="831">
        <v>0</v>
      </c>
      <c r="L285" s="831"/>
      <c r="M285" s="831">
        <v>0</v>
      </c>
      <c r="N285" s="831">
        <v>2</v>
      </c>
      <c r="O285" s="831">
        <v>0</v>
      </c>
      <c r="P285" s="827"/>
      <c r="Q285" s="832">
        <v>0</v>
      </c>
    </row>
    <row r="286" spans="1:17" ht="14.45" customHeight="1" x14ac:dyDescent="0.2">
      <c r="A286" s="821" t="s">
        <v>587</v>
      </c>
      <c r="B286" s="822" t="s">
        <v>3855</v>
      </c>
      <c r="C286" s="822" t="s">
        <v>3701</v>
      </c>
      <c r="D286" s="822" t="s">
        <v>3888</v>
      </c>
      <c r="E286" s="822" t="s">
        <v>3889</v>
      </c>
      <c r="F286" s="831"/>
      <c r="G286" s="831"/>
      <c r="H286" s="831"/>
      <c r="I286" s="831"/>
      <c r="J286" s="831">
        <v>1</v>
      </c>
      <c r="K286" s="831">
        <v>0</v>
      </c>
      <c r="L286" s="831"/>
      <c r="M286" s="831">
        <v>0</v>
      </c>
      <c r="N286" s="831"/>
      <c r="O286" s="831"/>
      <c r="P286" s="827"/>
      <c r="Q286" s="832"/>
    </row>
    <row r="287" spans="1:17" ht="14.45" customHeight="1" x14ac:dyDescent="0.2">
      <c r="A287" s="821" t="s">
        <v>587</v>
      </c>
      <c r="B287" s="822" t="s">
        <v>3855</v>
      </c>
      <c r="C287" s="822" t="s">
        <v>3701</v>
      </c>
      <c r="D287" s="822" t="s">
        <v>3890</v>
      </c>
      <c r="E287" s="822" t="s">
        <v>3891</v>
      </c>
      <c r="F287" s="831"/>
      <c r="G287" s="831"/>
      <c r="H287" s="831"/>
      <c r="I287" s="831"/>
      <c r="J287" s="831">
        <v>2</v>
      </c>
      <c r="K287" s="831">
        <v>0</v>
      </c>
      <c r="L287" s="831"/>
      <c r="M287" s="831">
        <v>0</v>
      </c>
      <c r="N287" s="831">
        <v>2</v>
      </c>
      <c r="O287" s="831">
        <v>0</v>
      </c>
      <c r="P287" s="827"/>
      <c r="Q287" s="832">
        <v>0</v>
      </c>
    </row>
    <row r="288" spans="1:17" ht="14.45" customHeight="1" x14ac:dyDescent="0.2">
      <c r="A288" s="821" t="s">
        <v>587</v>
      </c>
      <c r="B288" s="822" t="s">
        <v>3855</v>
      </c>
      <c r="C288" s="822" t="s">
        <v>3701</v>
      </c>
      <c r="D288" s="822" t="s">
        <v>3892</v>
      </c>
      <c r="E288" s="822" t="s">
        <v>3893</v>
      </c>
      <c r="F288" s="831">
        <v>1</v>
      </c>
      <c r="G288" s="831">
        <v>0</v>
      </c>
      <c r="H288" s="831"/>
      <c r="I288" s="831">
        <v>0</v>
      </c>
      <c r="J288" s="831">
        <v>14</v>
      </c>
      <c r="K288" s="831">
        <v>0</v>
      </c>
      <c r="L288" s="831"/>
      <c r="M288" s="831">
        <v>0</v>
      </c>
      <c r="N288" s="831">
        <v>7</v>
      </c>
      <c r="O288" s="831">
        <v>0</v>
      </c>
      <c r="P288" s="827"/>
      <c r="Q288" s="832">
        <v>0</v>
      </c>
    </row>
    <row r="289" spans="1:17" ht="14.45" customHeight="1" x14ac:dyDescent="0.2">
      <c r="A289" s="821" t="s">
        <v>587</v>
      </c>
      <c r="B289" s="822" t="s">
        <v>3855</v>
      </c>
      <c r="C289" s="822" t="s">
        <v>3701</v>
      </c>
      <c r="D289" s="822" t="s">
        <v>3894</v>
      </c>
      <c r="E289" s="822" t="s">
        <v>3895</v>
      </c>
      <c r="F289" s="831"/>
      <c r="G289" s="831"/>
      <c r="H289" s="831"/>
      <c r="I289" s="831"/>
      <c r="J289" s="831">
        <v>1</v>
      </c>
      <c r="K289" s="831">
        <v>0</v>
      </c>
      <c r="L289" s="831"/>
      <c r="M289" s="831">
        <v>0</v>
      </c>
      <c r="N289" s="831">
        <v>2</v>
      </c>
      <c r="O289" s="831">
        <v>0</v>
      </c>
      <c r="P289" s="827"/>
      <c r="Q289" s="832">
        <v>0</v>
      </c>
    </row>
    <row r="290" spans="1:17" ht="14.45" customHeight="1" x14ac:dyDescent="0.2">
      <c r="A290" s="821" t="s">
        <v>587</v>
      </c>
      <c r="B290" s="822" t="s">
        <v>3855</v>
      </c>
      <c r="C290" s="822" t="s">
        <v>3701</v>
      </c>
      <c r="D290" s="822" t="s">
        <v>3896</v>
      </c>
      <c r="E290" s="822" t="s">
        <v>3897</v>
      </c>
      <c r="F290" s="831"/>
      <c r="G290" s="831"/>
      <c r="H290" s="831"/>
      <c r="I290" s="831"/>
      <c r="J290" s="831"/>
      <c r="K290" s="831"/>
      <c r="L290" s="831"/>
      <c r="M290" s="831"/>
      <c r="N290" s="831">
        <v>4</v>
      </c>
      <c r="O290" s="831">
        <v>0</v>
      </c>
      <c r="P290" s="827"/>
      <c r="Q290" s="832">
        <v>0</v>
      </c>
    </row>
    <row r="291" spans="1:17" ht="14.45" customHeight="1" x14ac:dyDescent="0.2">
      <c r="A291" s="821" t="s">
        <v>587</v>
      </c>
      <c r="B291" s="822" t="s">
        <v>3855</v>
      </c>
      <c r="C291" s="822" t="s">
        <v>3701</v>
      </c>
      <c r="D291" s="822" t="s">
        <v>3898</v>
      </c>
      <c r="E291" s="822" t="s">
        <v>3899</v>
      </c>
      <c r="F291" s="831"/>
      <c r="G291" s="831"/>
      <c r="H291" s="831"/>
      <c r="I291" s="831"/>
      <c r="J291" s="831">
        <v>2</v>
      </c>
      <c r="K291" s="831">
        <v>0</v>
      </c>
      <c r="L291" s="831"/>
      <c r="M291" s="831">
        <v>0</v>
      </c>
      <c r="N291" s="831">
        <v>10</v>
      </c>
      <c r="O291" s="831">
        <v>0</v>
      </c>
      <c r="P291" s="827"/>
      <c r="Q291" s="832">
        <v>0</v>
      </c>
    </row>
    <row r="292" spans="1:17" ht="14.45" customHeight="1" x14ac:dyDescent="0.2">
      <c r="A292" s="821" t="s">
        <v>587</v>
      </c>
      <c r="B292" s="822" t="s">
        <v>3855</v>
      </c>
      <c r="C292" s="822" t="s">
        <v>3701</v>
      </c>
      <c r="D292" s="822" t="s">
        <v>3900</v>
      </c>
      <c r="E292" s="822" t="s">
        <v>3901</v>
      </c>
      <c r="F292" s="831"/>
      <c r="G292" s="831"/>
      <c r="H292" s="831"/>
      <c r="I292" s="831"/>
      <c r="J292" s="831">
        <v>2</v>
      </c>
      <c r="K292" s="831">
        <v>0</v>
      </c>
      <c r="L292" s="831"/>
      <c r="M292" s="831">
        <v>0</v>
      </c>
      <c r="N292" s="831">
        <v>2</v>
      </c>
      <c r="O292" s="831">
        <v>0</v>
      </c>
      <c r="P292" s="827"/>
      <c r="Q292" s="832">
        <v>0</v>
      </c>
    </row>
    <row r="293" spans="1:17" ht="14.45" customHeight="1" x14ac:dyDescent="0.2">
      <c r="A293" s="821" t="s">
        <v>587</v>
      </c>
      <c r="B293" s="822" t="s">
        <v>3855</v>
      </c>
      <c r="C293" s="822" t="s">
        <v>3701</v>
      </c>
      <c r="D293" s="822" t="s">
        <v>3902</v>
      </c>
      <c r="E293" s="822" t="s">
        <v>3903</v>
      </c>
      <c r="F293" s="831"/>
      <c r="G293" s="831"/>
      <c r="H293" s="831"/>
      <c r="I293" s="831"/>
      <c r="J293" s="831">
        <v>103</v>
      </c>
      <c r="K293" s="831">
        <v>0</v>
      </c>
      <c r="L293" s="831"/>
      <c r="M293" s="831">
        <v>0</v>
      </c>
      <c r="N293" s="831"/>
      <c r="O293" s="831"/>
      <c r="P293" s="827"/>
      <c r="Q293" s="832"/>
    </row>
    <row r="294" spans="1:17" ht="14.45" customHeight="1" x14ac:dyDescent="0.2">
      <c r="A294" s="821" t="s">
        <v>587</v>
      </c>
      <c r="B294" s="822" t="s">
        <v>3855</v>
      </c>
      <c r="C294" s="822" t="s">
        <v>3701</v>
      </c>
      <c r="D294" s="822" t="s">
        <v>3904</v>
      </c>
      <c r="E294" s="822" t="s">
        <v>3905</v>
      </c>
      <c r="F294" s="831"/>
      <c r="G294" s="831"/>
      <c r="H294" s="831"/>
      <c r="I294" s="831"/>
      <c r="J294" s="831">
        <v>2</v>
      </c>
      <c r="K294" s="831">
        <v>0</v>
      </c>
      <c r="L294" s="831"/>
      <c r="M294" s="831">
        <v>0</v>
      </c>
      <c r="N294" s="831">
        <v>3</v>
      </c>
      <c r="O294" s="831">
        <v>0</v>
      </c>
      <c r="P294" s="827"/>
      <c r="Q294" s="832">
        <v>0</v>
      </c>
    </row>
    <row r="295" spans="1:17" ht="14.45" customHeight="1" x14ac:dyDescent="0.2">
      <c r="A295" s="821" t="s">
        <v>587</v>
      </c>
      <c r="B295" s="822" t="s">
        <v>3855</v>
      </c>
      <c r="C295" s="822" t="s">
        <v>3701</v>
      </c>
      <c r="D295" s="822" t="s">
        <v>3906</v>
      </c>
      <c r="E295" s="822" t="s">
        <v>3907</v>
      </c>
      <c r="F295" s="831">
        <v>1</v>
      </c>
      <c r="G295" s="831">
        <v>0</v>
      </c>
      <c r="H295" s="831"/>
      <c r="I295" s="831">
        <v>0</v>
      </c>
      <c r="J295" s="831">
        <v>3</v>
      </c>
      <c r="K295" s="831">
        <v>0</v>
      </c>
      <c r="L295" s="831"/>
      <c r="M295" s="831">
        <v>0</v>
      </c>
      <c r="N295" s="831">
        <v>4</v>
      </c>
      <c r="O295" s="831">
        <v>0</v>
      </c>
      <c r="P295" s="827"/>
      <c r="Q295" s="832">
        <v>0</v>
      </c>
    </row>
    <row r="296" spans="1:17" ht="14.45" customHeight="1" x14ac:dyDescent="0.2">
      <c r="A296" s="821" t="s">
        <v>587</v>
      </c>
      <c r="B296" s="822" t="s">
        <v>3855</v>
      </c>
      <c r="C296" s="822" t="s">
        <v>3701</v>
      </c>
      <c r="D296" s="822" t="s">
        <v>3908</v>
      </c>
      <c r="E296" s="822" t="s">
        <v>3909</v>
      </c>
      <c r="F296" s="831"/>
      <c r="G296" s="831"/>
      <c r="H296" s="831"/>
      <c r="I296" s="831"/>
      <c r="J296" s="831"/>
      <c r="K296" s="831"/>
      <c r="L296" s="831"/>
      <c r="M296" s="831"/>
      <c r="N296" s="831">
        <v>1</v>
      </c>
      <c r="O296" s="831">
        <v>0</v>
      </c>
      <c r="P296" s="827"/>
      <c r="Q296" s="832">
        <v>0</v>
      </c>
    </row>
    <row r="297" spans="1:17" ht="14.45" customHeight="1" x14ac:dyDescent="0.2">
      <c r="A297" s="821" t="s">
        <v>587</v>
      </c>
      <c r="B297" s="822" t="s">
        <v>3855</v>
      </c>
      <c r="C297" s="822" t="s">
        <v>3701</v>
      </c>
      <c r="D297" s="822" t="s">
        <v>3910</v>
      </c>
      <c r="E297" s="822" t="s">
        <v>3911</v>
      </c>
      <c r="F297" s="831">
        <v>1</v>
      </c>
      <c r="G297" s="831">
        <v>0</v>
      </c>
      <c r="H297" s="831"/>
      <c r="I297" s="831">
        <v>0</v>
      </c>
      <c r="J297" s="831">
        <v>2</v>
      </c>
      <c r="K297" s="831">
        <v>0</v>
      </c>
      <c r="L297" s="831"/>
      <c r="M297" s="831">
        <v>0</v>
      </c>
      <c r="N297" s="831">
        <v>2</v>
      </c>
      <c r="O297" s="831">
        <v>0</v>
      </c>
      <c r="P297" s="827"/>
      <c r="Q297" s="832">
        <v>0</v>
      </c>
    </row>
    <row r="298" spans="1:17" ht="14.45" customHeight="1" x14ac:dyDescent="0.2">
      <c r="A298" s="821" t="s">
        <v>587</v>
      </c>
      <c r="B298" s="822" t="s">
        <v>3855</v>
      </c>
      <c r="C298" s="822" t="s">
        <v>3701</v>
      </c>
      <c r="D298" s="822" t="s">
        <v>3912</v>
      </c>
      <c r="E298" s="822" t="s">
        <v>3913</v>
      </c>
      <c r="F298" s="831"/>
      <c r="G298" s="831"/>
      <c r="H298" s="831"/>
      <c r="I298" s="831"/>
      <c r="J298" s="831">
        <v>2</v>
      </c>
      <c r="K298" s="831">
        <v>0</v>
      </c>
      <c r="L298" s="831"/>
      <c r="M298" s="831">
        <v>0</v>
      </c>
      <c r="N298" s="831">
        <v>2</v>
      </c>
      <c r="O298" s="831">
        <v>0</v>
      </c>
      <c r="P298" s="827"/>
      <c r="Q298" s="832">
        <v>0</v>
      </c>
    </row>
    <row r="299" spans="1:17" ht="14.45" customHeight="1" x14ac:dyDescent="0.2">
      <c r="A299" s="821" t="s">
        <v>587</v>
      </c>
      <c r="B299" s="822" t="s">
        <v>3855</v>
      </c>
      <c r="C299" s="822" t="s">
        <v>3701</v>
      </c>
      <c r="D299" s="822" t="s">
        <v>3914</v>
      </c>
      <c r="E299" s="822" t="s">
        <v>3915</v>
      </c>
      <c r="F299" s="831"/>
      <c r="G299" s="831"/>
      <c r="H299" s="831"/>
      <c r="I299" s="831"/>
      <c r="J299" s="831">
        <v>4</v>
      </c>
      <c r="K299" s="831">
        <v>0</v>
      </c>
      <c r="L299" s="831"/>
      <c r="M299" s="831">
        <v>0</v>
      </c>
      <c r="N299" s="831">
        <v>3</v>
      </c>
      <c r="O299" s="831">
        <v>0</v>
      </c>
      <c r="P299" s="827"/>
      <c r="Q299" s="832">
        <v>0</v>
      </c>
    </row>
    <row r="300" spans="1:17" ht="14.45" customHeight="1" x14ac:dyDescent="0.2">
      <c r="A300" s="821" t="s">
        <v>587</v>
      </c>
      <c r="B300" s="822" t="s">
        <v>3855</v>
      </c>
      <c r="C300" s="822" t="s">
        <v>3701</v>
      </c>
      <c r="D300" s="822" t="s">
        <v>3916</v>
      </c>
      <c r="E300" s="822" t="s">
        <v>3917</v>
      </c>
      <c r="F300" s="831"/>
      <c r="G300" s="831"/>
      <c r="H300" s="831"/>
      <c r="I300" s="831"/>
      <c r="J300" s="831">
        <v>1</v>
      </c>
      <c r="K300" s="831">
        <v>0</v>
      </c>
      <c r="L300" s="831"/>
      <c r="M300" s="831">
        <v>0</v>
      </c>
      <c r="N300" s="831"/>
      <c r="O300" s="831"/>
      <c r="P300" s="827"/>
      <c r="Q300" s="832"/>
    </row>
    <row r="301" spans="1:17" ht="14.45" customHeight="1" x14ac:dyDescent="0.2">
      <c r="A301" s="821" t="s">
        <v>587</v>
      </c>
      <c r="B301" s="822" t="s">
        <v>3855</v>
      </c>
      <c r="C301" s="822" t="s">
        <v>3701</v>
      </c>
      <c r="D301" s="822" t="s">
        <v>3918</v>
      </c>
      <c r="E301" s="822" t="s">
        <v>3919</v>
      </c>
      <c r="F301" s="831"/>
      <c r="G301" s="831"/>
      <c r="H301" s="831"/>
      <c r="I301" s="831"/>
      <c r="J301" s="831">
        <v>1</v>
      </c>
      <c r="K301" s="831">
        <v>0</v>
      </c>
      <c r="L301" s="831"/>
      <c r="M301" s="831">
        <v>0</v>
      </c>
      <c r="N301" s="831">
        <v>1</v>
      </c>
      <c r="O301" s="831">
        <v>0</v>
      </c>
      <c r="P301" s="827"/>
      <c r="Q301" s="832">
        <v>0</v>
      </c>
    </row>
    <row r="302" spans="1:17" ht="14.45" customHeight="1" x14ac:dyDescent="0.2">
      <c r="A302" s="821" t="s">
        <v>587</v>
      </c>
      <c r="B302" s="822" t="s">
        <v>3855</v>
      </c>
      <c r="C302" s="822" t="s">
        <v>3701</v>
      </c>
      <c r="D302" s="822" t="s">
        <v>3920</v>
      </c>
      <c r="E302" s="822" t="s">
        <v>3921</v>
      </c>
      <c r="F302" s="831"/>
      <c r="G302" s="831"/>
      <c r="H302" s="831"/>
      <c r="I302" s="831"/>
      <c r="J302" s="831">
        <v>1</v>
      </c>
      <c r="K302" s="831">
        <v>0</v>
      </c>
      <c r="L302" s="831"/>
      <c r="M302" s="831">
        <v>0</v>
      </c>
      <c r="N302" s="831"/>
      <c r="O302" s="831"/>
      <c r="P302" s="827"/>
      <c r="Q302" s="832"/>
    </row>
    <row r="303" spans="1:17" ht="14.45" customHeight="1" x14ac:dyDescent="0.2">
      <c r="A303" s="821" t="s">
        <v>587</v>
      </c>
      <c r="B303" s="822" t="s">
        <v>3855</v>
      </c>
      <c r="C303" s="822" t="s">
        <v>3701</v>
      </c>
      <c r="D303" s="822" t="s">
        <v>3922</v>
      </c>
      <c r="E303" s="822" t="s">
        <v>3923</v>
      </c>
      <c r="F303" s="831"/>
      <c r="G303" s="831"/>
      <c r="H303" s="831"/>
      <c r="I303" s="831"/>
      <c r="J303" s="831">
        <v>2</v>
      </c>
      <c r="K303" s="831">
        <v>0</v>
      </c>
      <c r="L303" s="831"/>
      <c r="M303" s="831">
        <v>0</v>
      </c>
      <c r="N303" s="831">
        <v>2</v>
      </c>
      <c r="O303" s="831">
        <v>0</v>
      </c>
      <c r="P303" s="827"/>
      <c r="Q303" s="832">
        <v>0</v>
      </c>
    </row>
    <row r="304" spans="1:17" ht="14.45" customHeight="1" x14ac:dyDescent="0.2">
      <c r="A304" s="821" t="s">
        <v>587</v>
      </c>
      <c r="B304" s="822" t="s">
        <v>3855</v>
      </c>
      <c r="C304" s="822" t="s">
        <v>3701</v>
      </c>
      <c r="D304" s="822" t="s">
        <v>3924</v>
      </c>
      <c r="E304" s="822" t="s">
        <v>3925</v>
      </c>
      <c r="F304" s="831"/>
      <c r="G304" s="831"/>
      <c r="H304" s="831"/>
      <c r="I304" s="831"/>
      <c r="J304" s="831">
        <v>2</v>
      </c>
      <c r="K304" s="831">
        <v>0</v>
      </c>
      <c r="L304" s="831"/>
      <c r="M304" s="831">
        <v>0</v>
      </c>
      <c r="N304" s="831">
        <v>3</v>
      </c>
      <c r="O304" s="831">
        <v>0</v>
      </c>
      <c r="P304" s="827"/>
      <c r="Q304" s="832">
        <v>0</v>
      </c>
    </row>
    <row r="305" spans="1:17" ht="14.45" customHeight="1" x14ac:dyDescent="0.2">
      <c r="A305" s="821" t="s">
        <v>587</v>
      </c>
      <c r="B305" s="822" t="s">
        <v>3855</v>
      </c>
      <c r="C305" s="822" t="s">
        <v>3701</v>
      </c>
      <c r="D305" s="822" t="s">
        <v>3926</v>
      </c>
      <c r="E305" s="822" t="s">
        <v>3927</v>
      </c>
      <c r="F305" s="831"/>
      <c r="G305" s="831"/>
      <c r="H305" s="831"/>
      <c r="I305" s="831"/>
      <c r="J305" s="831">
        <v>1</v>
      </c>
      <c r="K305" s="831">
        <v>0</v>
      </c>
      <c r="L305" s="831"/>
      <c r="M305" s="831">
        <v>0</v>
      </c>
      <c r="N305" s="831"/>
      <c r="O305" s="831"/>
      <c r="P305" s="827"/>
      <c r="Q305" s="832"/>
    </row>
    <row r="306" spans="1:17" ht="14.45" customHeight="1" x14ac:dyDescent="0.2">
      <c r="A306" s="821" t="s">
        <v>587</v>
      </c>
      <c r="B306" s="822" t="s">
        <v>3855</v>
      </c>
      <c r="C306" s="822" t="s">
        <v>3701</v>
      </c>
      <c r="D306" s="822" t="s">
        <v>3928</v>
      </c>
      <c r="E306" s="822" t="s">
        <v>3929</v>
      </c>
      <c r="F306" s="831"/>
      <c r="G306" s="831"/>
      <c r="H306" s="831"/>
      <c r="I306" s="831"/>
      <c r="J306" s="831">
        <v>1</v>
      </c>
      <c r="K306" s="831">
        <v>0</v>
      </c>
      <c r="L306" s="831"/>
      <c r="M306" s="831">
        <v>0</v>
      </c>
      <c r="N306" s="831"/>
      <c r="O306" s="831"/>
      <c r="P306" s="827"/>
      <c r="Q306" s="832"/>
    </row>
    <row r="307" spans="1:17" ht="14.45" customHeight="1" x14ac:dyDescent="0.2">
      <c r="A307" s="821" t="s">
        <v>587</v>
      </c>
      <c r="B307" s="822" t="s">
        <v>3855</v>
      </c>
      <c r="C307" s="822" t="s">
        <v>3701</v>
      </c>
      <c r="D307" s="822" t="s">
        <v>3930</v>
      </c>
      <c r="E307" s="822" t="s">
        <v>3931</v>
      </c>
      <c r="F307" s="831"/>
      <c r="G307" s="831"/>
      <c r="H307" s="831"/>
      <c r="I307" s="831"/>
      <c r="J307" s="831"/>
      <c r="K307" s="831"/>
      <c r="L307" s="831"/>
      <c r="M307" s="831"/>
      <c r="N307" s="831">
        <v>1</v>
      </c>
      <c r="O307" s="831">
        <v>0</v>
      </c>
      <c r="P307" s="827"/>
      <c r="Q307" s="832">
        <v>0</v>
      </c>
    </row>
    <row r="308" spans="1:17" ht="14.45" customHeight="1" x14ac:dyDescent="0.2">
      <c r="A308" s="821" t="s">
        <v>587</v>
      </c>
      <c r="B308" s="822" t="s">
        <v>3855</v>
      </c>
      <c r="C308" s="822" t="s">
        <v>3701</v>
      </c>
      <c r="D308" s="822" t="s">
        <v>3932</v>
      </c>
      <c r="E308" s="822" t="s">
        <v>3933</v>
      </c>
      <c r="F308" s="831"/>
      <c r="G308" s="831"/>
      <c r="H308" s="831"/>
      <c r="I308" s="831"/>
      <c r="J308" s="831"/>
      <c r="K308" s="831"/>
      <c r="L308" s="831"/>
      <c r="M308" s="831"/>
      <c r="N308" s="831">
        <v>1</v>
      </c>
      <c r="O308" s="831">
        <v>0</v>
      </c>
      <c r="P308" s="827"/>
      <c r="Q308" s="832">
        <v>0</v>
      </c>
    </row>
    <row r="309" spans="1:17" ht="14.45" customHeight="1" x14ac:dyDescent="0.2">
      <c r="A309" s="821" t="s">
        <v>587</v>
      </c>
      <c r="B309" s="822" t="s">
        <v>3855</v>
      </c>
      <c r="C309" s="822" t="s">
        <v>3701</v>
      </c>
      <c r="D309" s="822" t="s">
        <v>3934</v>
      </c>
      <c r="E309" s="822" t="s">
        <v>3935</v>
      </c>
      <c r="F309" s="831">
        <v>1</v>
      </c>
      <c r="G309" s="831">
        <v>0</v>
      </c>
      <c r="H309" s="831"/>
      <c r="I309" s="831">
        <v>0</v>
      </c>
      <c r="J309" s="831">
        <v>6</v>
      </c>
      <c r="K309" s="831">
        <v>0</v>
      </c>
      <c r="L309" s="831"/>
      <c r="M309" s="831">
        <v>0</v>
      </c>
      <c r="N309" s="831"/>
      <c r="O309" s="831"/>
      <c r="P309" s="827"/>
      <c r="Q309" s="832"/>
    </row>
    <row r="310" spans="1:17" ht="14.45" customHeight="1" x14ac:dyDescent="0.2">
      <c r="A310" s="821" t="s">
        <v>587</v>
      </c>
      <c r="B310" s="822" t="s">
        <v>3855</v>
      </c>
      <c r="C310" s="822" t="s">
        <v>3701</v>
      </c>
      <c r="D310" s="822" t="s">
        <v>3936</v>
      </c>
      <c r="E310" s="822" t="s">
        <v>3937</v>
      </c>
      <c r="F310" s="831"/>
      <c r="G310" s="831"/>
      <c r="H310" s="831"/>
      <c r="I310" s="831"/>
      <c r="J310" s="831">
        <v>1</v>
      </c>
      <c r="K310" s="831">
        <v>0</v>
      </c>
      <c r="L310" s="831"/>
      <c r="M310" s="831">
        <v>0</v>
      </c>
      <c r="N310" s="831"/>
      <c r="O310" s="831"/>
      <c r="P310" s="827"/>
      <c r="Q310" s="832"/>
    </row>
    <row r="311" spans="1:17" ht="14.45" customHeight="1" x14ac:dyDescent="0.2">
      <c r="A311" s="821" t="s">
        <v>587</v>
      </c>
      <c r="B311" s="822" t="s">
        <v>3855</v>
      </c>
      <c r="C311" s="822" t="s">
        <v>3701</v>
      </c>
      <c r="D311" s="822" t="s">
        <v>3938</v>
      </c>
      <c r="E311" s="822" t="s">
        <v>3939</v>
      </c>
      <c r="F311" s="831"/>
      <c r="G311" s="831"/>
      <c r="H311" s="831"/>
      <c r="I311" s="831"/>
      <c r="J311" s="831">
        <v>13</v>
      </c>
      <c r="K311" s="831">
        <v>0</v>
      </c>
      <c r="L311" s="831"/>
      <c r="M311" s="831">
        <v>0</v>
      </c>
      <c r="N311" s="831">
        <v>32</v>
      </c>
      <c r="O311" s="831">
        <v>0</v>
      </c>
      <c r="P311" s="827"/>
      <c r="Q311" s="832">
        <v>0</v>
      </c>
    </row>
    <row r="312" spans="1:17" ht="14.45" customHeight="1" x14ac:dyDescent="0.2">
      <c r="A312" s="821" t="s">
        <v>587</v>
      </c>
      <c r="B312" s="822" t="s">
        <v>3855</v>
      </c>
      <c r="C312" s="822" t="s">
        <v>3701</v>
      </c>
      <c r="D312" s="822" t="s">
        <v>3940</v>
      </c>
      <c r="E312" s="822" t="s">
        <v>3941</v>
      </c>
      <c r="F312" s="831"/>
      <c r="G312" s="831"/>
      <c r="H312" s="831"/>
      <c r="I312" s="831"/>
      <c r="J312" s="831">
        <v>1</v>
      </c>
      <c r="K312" s="831">
        <v>0</v>
      </c>
      <c r="L312" s="831"/>
      <c r="M312" s="831">
        <v>0</v>
      </c>
      <c r="N312" s="831"/>
      <c r="O312" s="831"/>
      <c r="P312" s="827"/>
      <c r="Q312" s="832"/>
    </row>
    <row r="313" spans="1:17" ht="14.45" customHeight="1" x14ac:dyDescent="0.2">
      <c r="A313" s="821" t="s">
        <v>587</v>
      </c>
      <c r="B313" s="822" t="s">
        <v>3855</v>
      </c>
      <c r="C313" s="822" t="s">
        <v>3701</v>
      </c>
      <c r="D313" s="822" t="s">
        <v>3942</v>
      </c>
      <c r="E313" s="822" t="s">
        <v>3943</v>
      </c>
      <c r="F313" s="831"/>
      <c r="G313" s="831"/>
      <c r="H313" s="831"/>
      <c r="I313" s="831"/>
      <c r="J313" s="831"/>
      <c r="K313" s="831"/>
      <c r="L313" s="831"/>
      <c r="M313" s="831"/>
      <c r="N313" s="831">
        <v>1</v>
      </c>
      <c r="O313" s="831">
        <v>0</v>
      </c>
      <c r="P313" s="827"/>
      <c r="Q313" s="832">
        <v>0</v>
      </c>
    </row>
    <row r="314" spans="1:17" ht="14.45" customHeight="1" x14ac:dyDescent="0.2">
      <c r="A314" s="821" t="s">
        <v>587</v>
      </c>
      <c r="B314" s="822" t="s">
        <v>3855</v>
      </c>
      <c r="C314" s="822" t="s">
        <v>3701</v>
      </c>
      <c r="D314" s="822" t="s">
        <v>3944</v>
      </c>
      <c r="E314" s="822" t="s">
        <v>3945</v>
      </c>
      <c r="F314" s="831">
        <v>3</v>
      </c>
      <c r="G314" s="831">
        <v>0</v>
      </c>
      <c r="H314" s="831"/>
      <c r="I314" s="831">
        <v>0</v>
      </c>
      <c r="J314" s="831">
        <v>27</v>
      </c>
      <c r="K314" s="831">
        <v>0</v>
      </c>
      <c r="L314" s="831"/>
      <c r="M314" s="831">
        <v>0</v>
      </c>
      <c r="N314" s="831">
        <v>30</v>
      </c>
      <c r="O314" s="831">
        <v>0</v>
      </c>
      <c r="P314" s="827"/>
      <c r="Q314" s="832">
        <v>0</v>
      </c>
    </row>
    <row r="315" spans="1:17" ht="14.45" customHeight="1" x14ac:dyDescent="0.2">
      <c r="A315" s="821" t="s">
        <v>587</v>
      </c>
      <c r="B315" s="822" t="s">
        <v>3855</v>
      </c>
      <c r="C315" s="822" t="s">
        <v>3701</v>
      </c>
      <c r="D315" s="822" t="s">
        <v>3732</v>
      </c>
      <c r="E315" s="822" t="s">
        <v>3733</v>
      </c>
      <c r="F315" s="831"/>
      <c r="G315" s="831"/>
      <c r="H315" s="831"/>
      <c r="I315" s="831"/>
      <c r="J315" s="831">
        <v>6</v>
      </c>
      <c r="K315" s="831">
        <v>528</v>
      </c>
      <c r="L315" s="831"/>
      <c r="M315" s="831">
        <v>88</v>
      </c>
      <c r="N315" s="831">
        <v>11</v>
      </c>
      <c r="O315" s="831">
        <v>1023</v>
      </c>
      <c r="P315" s="827"/>
      <c r="Q315" s="832">
        <v>93</v>
      </c>
    </row>
    <row r="316" spans="1:17" ht="14.45" customHeight="1" x14ac:dyDescent="0.2">
      <c r="A316" s="821" t="s">
        <v>587</v>
      </c>
      <c r="B316" s="822" t="s">
        <v>3855</v>
      </c>
      <c r="C316" s="822" t="s">
        <v>3701</v>
      </c>
      <c r="D316" s="822" t="s">
        <v>3946</v>
      </c>
      <c r="E316" s="822" t="s">
        <v>3947</v>
      </c>
      <c r="F316" s="831"/>
      <c r="G316" s="831"/>
      <c r="H316" s="831"/>
      <c r="I316" s="831"/>
      <c r="J316" s="831">
        <v>2</v>
      </c>
      <c r="K316" s="831">
        <v>1088</v>
      </c>
      <c r="L316" s="831"/>
      <c r="M316" s="831">
        <v>544</v>
      </c>
      <c r="N316" s="831">
        <v>1</v>
      </c>
      <c r="O316" s="831">
        <v>563</v>
      </c>
      <c r="P316" s="827"/>
      <c r="Q316" s="832">
        <v>563</v>
      </c>
    </row>
    <row r="317" spans="1:17" ht="14.45" customHeight="1" x14ac:dyDescent="0.2">
      <c r="A317" s="821" t="s">
        <v>587</v>
      </c>
      <c r="B317" s="822" t="s">
        <v>3855</v>
      </c>
      <c r="C317" s="822" t="s">
        <v>3701</v>
      </c>
      <c r="D317" s="822" t="s">
        <v>3948</v>
      </c>
      <c r="E317" s="822" t="s">
        <v>3949</v>
      </c>
      <c r="F317" s="831"/>
      <c r="G317" s="831"/>
      <c r="H317" s="831"/>
      <c r="I317" s="831"/>
      <c r="J317" s="831"/>
      <c r="K317" s="831"/>
      <c r="L317" s="831"/>
      <c r="M317" s="831"/>
      <c r="N317" s="831">
        <v>2</v>
      </c>
      <c r="O317" s="831">
        <v>4368</v>
      </c>
      <c r="P317" s="827"/>
      <c r="Q317" s="832">
        <v>2184</v>
      </c>
    </row>
    <row r="318" spans="1:17" ht="14.45" customHeight="1" x14ac:dyDescent="0.2">
      <c r="A318" s="821" t="s">
        <v>587</v>
      </c>
      <c r="B318" s="822" t="s">
        <v>3855</v>
      </c>
      <c r="C318" s="822" t="s">
        <v>3701</v>
      </c>
      <c r="D318" s="822" t="s">
        <v>3950</v>
      </c>
      <c r="E318" s="822" t="s">
        <v>3951</v>
      </c>
      <c r="F318" s="831"/>
      <c r="G318" s="831"/>
      <c r="H318" s="831"/>
      <c r="I318" s="831"/>
      <c r="J318" s="831"/>
      <c r="K318" s="831"/>
      <c r="L318" s="831"/>
      <c r="M318" s="831"/>
      <c r="N318" s="831">
        <v>1</v>
      </c>
      <c r="O318" s="831">
        <v>715</v>
      </c>
      <c r="P318" s="827"/>
      <c r="Q318" s="832">
        <v>715</v>
      </c>
    </row>
    <row r="319" spans="1:17" ht="14.45" customHeight="1" x14ac:dyDescent="0.2">
      <c r="A319" s="821" t="s">
        <v>587</v>
      </c>
      <c r="B319" s="822" t="s">
        <v>3855</v>
      </c>
      <c r="C319" s="822" t="s">
        <v>3701</v>
      </c>
      <c r="D319" s="822" t="s">
        <v>3952</v>
      </c>
      <c r="E319" s="822" t="s">
        <v>3953</v>
      </c>
      <c r="F319" s="831">
        <v>1</v>
      </c>
      <c r="G319" s="831">
        <v>850</v>
      </c>
      <c r="H319" s="831"/>
      <c r="I319" s="831">
        <v>850</v>
      </c>
      <c r="J319" s="831">
        <v>14</v>
      </c>
      <c r="K319" s="831">
        <v>11998</v>
      </c>
      <c r="L319" s="831"/>
      <c r="M319" s="831">
        <v>857</v>
      </c>
      <c r="N319" s="831">
        <v>10</v>
      </c>
      <c r="O319" s="831">
        <v>8930</v>
      </c>
      <c r="P319" s="827"/>
      <c r="Q319" s="832">
        <v>893</v>
      </c>
    </row>
    <row r="320" spans="1:17" ht="14.45" customHeight="1" x14ac:dyDescent="0.2">
      <c r="A320" s="821" t="s">
        <v>587</v>
      </c>
      <c r="B320" s="822" t="s">
        <v>3855</v>
      </c>
      <c r="C320" s="822" t="s">
        <v>3701</v>
      </c>
      <c r="D320" s="822" t="s">
        <v>3954</v>
      </c>
      <c r="E320" s="822" t="s">
        <v>3955</v>
      </c>
      <c r="F320" s="831"/>
      <c r="G320" s="831"/>
      <c r="H320" s="831"/>
      <c r="I320" s="831"/>
      <c r="J320" s="831">
        <v>2</v>
      </c>
      <c r="K320" s="831">
        <v>12694</v>
      </c>
      <c r="L320" s="831"/>
      <c r="M320" s="831">
        <v>6347</v>
      </c>
      <c r="N320" s="831">
        <v>1</v>
      </c>
      <c r="O320" s="831">
        <v>6550</v>
      </c>
      <c r="P320" s="827"/>
      <c r="Q320" s="832">
        <v>6550</v>
      </c>
    </row>
    <row r="321" spans="1:17" ht="14.45" customHeight="1" x14ac:dyDescent="0.2">
      <c r="A321" s="821" t="s">
        <v>587</v>
      </c>
      <c r="B321" s="822" t="s">
        <v>3855</v>
      </c>
      <c r="C321" s="822" t="s">
        <v>3701</v>
      </c>
      <c r="D321" s="822" t="s">
        <v>3956</v>
      </c>
      <c r="E321" s="822" t="s">
        <v>3957</v>
      </c>
      <c r="F321" s="831">
        <v>2</v>
      </c>
      <c r="G321" s="831">
        <v>18818</v>
      </c>
      <c r="H321" s="831"/>
      <c r="I321" s="831">
        <v>9409</v>
      </c>
      <c r="J321" s="831">
        <v>16</v>
      </c>
      <c r="K321" s="831">
        <v>151232</v>
      </c>
      <c r="L321" s="831"/>
      <c r="M321" s="831">
        <v>9452</v>
      </c>
      <c r="N321" s="831">
        <v>13</v>
      </c>
      <c r="O321" s="831">
        <v>126659</v>
      </c>
      <c r="P321" s="827"/>
      <c r="Q321" s="832">
        <v>9743</v>
      </c>
    </row>
    <row r="322" spans="1:17" ht="14.45" customHeight="1" x14ac:dyDescent="0.2">
      <c r="A322" s="821" t="s">
        <v>587</v>
      </c>
      <c r="B322" s="822" t="s">
        <v>3855</v>
      </c>
      <c r="C322" s="822" t="s">
        <v>3701</v>
      </c>
      <c r="D322" s="822" t="s">
        <v>3958</v>
      </c>
      <c r="E322" s="822" t="s">
        <v>3959</v>
      </c>
      <c r="F322" s="831"/>
      <c r="G322" s="831"/>
      <c r="H322" s="831"/>
      <c r="I322" s="831"/>
      <c r="J322" s="831">
        <v>2</v>
      </c>
      <c r="K322" s="831">
        <v>1684</v>
      </c>
      <c r="L322" s="831"/>
      <c r="M322" s="831">
        <v>842</v>
      </c>
      <c r="N322" s="831">
        <v>2</v>
      </c>
      <c r="O322" s="831">
        <v>1746</v>
      </c>
      <c r="P322" s="827"/>
      <c r="Q322" s="832">
        <v>873</v>
      </c>
    </row>
    <row r="323" spans="1:17" ht="14.45" customHeight="1" x14ac:dyDescent="0.2">
      <c r="A323" s="821" t="s">
        <v>587</v>
      </c>
      <c r="B323" s="822" t="s">
        <v>3855</v>
      </c>
      <c r="C323" s="822" t="s">
        <v>3701</v>
      </c>
      <c r="D323" s="822" t="s">
        <v>3960</v>
      </c>
      <c r="E323" s="822" t="s">
        <v>3961</v>
      </c>
      <c r="F323" s="831"/>
      <c r="G323" s="831"/>
      <c r="H323" s="831"/>
      <c r="I323" s="831"/>
      <c r="J323" s="831"/>
      <c r="K323" s="831"/>
      <c r="L323" s="831"/>
      <c r="M323" s="831"/>
      <c r="N323" s="831">
        <v>1</v>
      </c>
      <c r="O323" s="831">
        <v>0</v>
      </c>
      <c r="P323" s="827"/>
      <c r="Q323" s="832">
        <v>0</v>
      </c>
    </row>
    <row r="324" spans="1:17" ht="14.45" customHeight="1" x14ac:dyDescent="0.2">
      <c r="A324" s="821" t="s">
        <v>587</v>
      </c>
      <c r="B324" s="822" t="s">
        <v>3855</v>
      </c>
      <c r="C324" s="822" t="s">
        <v>3701</v>
      </c>
      <c r="D324" s="822" t="s">
        <v>3962</v>
      </c>
      <c r="E324" s="822" t="s">
        <v>3963</v>
      </c>
      <c r="F324" s="831"/>
      <c r="G324" s="831"/>
      <c r="H324" s="831"/>
      <c r="I324" s="831"/>
      <c r="J324" s="831">
        <v>1</v>
      </c>
      <c r="K324" s="831">
        <v>3653</v>
      </c>
      <c r="L324" s="831"/>
      <c r="M324" s="831">
        <v>3653</v>
      </c>
      <c r="N324" s="831">
        <v>1</v>
      </c>
      <c r="O324" s="831">
        <v>3803</v>
      </c>
      <c r="P324" s="827"/>
      <c r="Q324" s="832">
        <v>3803</v>
      </c>
    </row>
    <row r="325" spans="1:17" ht="14.45" customHeight="1" x14ac:dyDescent="0.2">
      <c r="A325" s="821" t="s">
        <v>587</v>
      </c>
      <c r="B325" s="822" t="s">
        <v>3855</v>
      </c>
      <c r="C325" s="822" t="s">
        <v>3701</v>
      </c>
      <c r="D325" s="822" t="s">
        <v>3964</v>
      </c>
      <c r="E325" s="822" t="s">
        <v>3965</v>
      </c>
      <c r="F325" s="831"/>
      <c r="G325" s="831"/>
      <c r="H325" s="831"/>
      <c r="I325" s="831"/>
      <c r="J325" s="831">
        <v>1</v>
      </c>
      <c r="K325" s="831">
        <v>2009</v>
      </c>
      <c r="L325" s="831"/>
      <c r="M325" s="831">
        <v>2009</v>
      </c>
      <c r="N325" s="831">
        <v>1</v>
      </c>
      <c r="O325" s="831">
        <v>2099</v>
      </c>
      <c r="P325" s="827"/>
      <c r="Q325" s="832">
        <v>2099</v>
      </c>
    </row>
    <row r="326" spans="1:17" ht="14.45" customHeight="1" x14ac:dyDescent="0.2">
      <c r="A326" s="821" t="s">
        <v>587</v>
      </c>
      <c r="B326" s="822" t="s">
        <v>3855</v>
      </c>
      <c r="C326" s="822" t="s">
        <v>3701</v>
      </c>
      <c r="D326" s="822" t="s">
        <v>3966</v>
      </c>
      <c r="E326" s="822" t="s">
        <v>3967</v>
      </c>
      <c r="F326" s="831">
        <v>1</v>
      </c>
      <c r="G326" s="831">
        <v>16190</v>
      </c>
      <c r="H326" s="831"/>
      <c r="I326" s="831">
        <v>16190</v>
      </c>
      <c r="J326" s="831">
        <v>4</v>
      </c>
      <c r="K326" s="831">
        <v>68276</v>
      </c>
      <c r="L326" s="831"/>
      <c r="M326" s="831">
        <v>17069</v>
      </c>
      <c r="N326" s="831">
        <v>2</v>
      </c>
      <c r="O326" s="831">
        <v>35354</v>
      </c>
      <c r="P326" s="827"/>
      <c r="Q326" s="832">
        <v>17677</v>
      </c>
    </row>
    <row r="327" spans="1:17" ht="14.45" customHeight="1" x14ac:dyDescent="0.2">
      <c r="A327" s="821" t="s">
        <v>587</v>
      </c>
      <c r="B327" s="822" t="s">
        <v>3855</v>
      </c>
      <c r="C327" s="822" t="s">
        <v>3701</v>
      </c>
      <c r="D327" s="822" t="s">
        <v>3968</v>
      </c>
      <c r="E327" s="822" t="s">
        <v>3969</v>
      </c>
      <c r="F327" s="831"/>
      <c r="G327" s="831"/>
      <c r="H327" s="831"/>
      <c r="I327" s="831"/>
      <c r="J327" s="831">
        <v>3</v>
      </c>
      <c r="K327" s="831">
        <v>8265</v>
      </c>
      <c r="L327" s="831"/>
      <c r="M327" s="831">
        <v>2755</v>
      </c>
      <c r="N327" s="831">
        <v>14</v>
      </c>
      <c r="O327" s="831">
        <v>39802</v>
      </c>
      <c r="P327" s="827"/>
      <c r="Q327" s="832">
        <v>2843</v>
      </c>
    </row>
    <row r="328" spans="1:17" ht="14.45" customHeight="1" x14ac:dyDescent="0.2">
      <c r="A328" s="821" t="s">
        <v>587</v>
      </c>
      <c r="B328" s="822" t="s">
        <v>3855</v>
      </c>
      <c r="C328" s="822" t="s">
        <v>3701</v>
      </c>
      <c r="D328" s="822" t="s">
        <v>3970</v>
      </c>
      <c r="E328" s="822" t="s">
        <v>3971</v>
      </c>
      <c r="F328" s="831">
        <v>1</v>
      </c>
      <c r="G328" s="831">
        <v>0</v>
      </c>
      <c r="H328" s="831"/>
      <c r="I328" s="831">
        <v>0</v>
      </c>
      <c r="J328" s="831">
        <v>19</v>
      </c>
      <c r="K328" s="831">
        <v>0</v>
      </c>
      <c r="L328" s="831"/>
      <c r="M328" s="831">
        <v>0</v>
      </c>
      <c r="N328" s="831">
        <v>27</v>
      </c>
      <c r="O328" s="831">
        <v>0</v>
      </c>
      <c r="P328" s="827"/>
      <c r="Q328" s="832">
        <v>0</v>
      </c>
    </row>
    <row r="329" spans="1:17" ht="14.45" customHeight="1" x14ac:dyDescent="0.2">
      <c r="A329" s="821" t="s">
        <v>587</v>
      </c>
      <c r="B329" s="822" t="s">
        <v>3855</v>
      </c>
      <c r="C329" s="822" t="s">
        <v>3701</v>
      </c>
      <c r="D329" s="822" t="s">
        <v>3972</v>
      </c>
      <c r="E329" s="822" t="s">
        <v>3973</v>
      </c>
      <c r="F329" s="831"/>
      <c r="G329" s="831"/>
      <c r="H329" s="831"/>
      <c r="I329" s="831"/>
      <c r="J329" s="831">
        <v>6</v>
      </c>
      <c r="K329" s="831">
        <v>42438</v>
      </c>
      <c r="L329" s="831"/>
      <c r="M329" s="831">
        <v>7073</v>
      </c>
      <c r="N329" s="831">
        <v>5</v>
      </c>
      <c r="O329" s="831">
        <v>36330</v>
      </c>
      <c r="P329" s="827"/>
      <c r="Q329" s="832">
        <v>7266</v>
      </c>
    </row>
    <row r="330" spans="1:17" ht="14.45" customHeight="1" x14ac:dyDescent="0.2">
      <c r="A330" s="821" t="s">
        <v>587</v>
      </c>
      <c r="B330" s="822" t="s">
        <v>3855</v>
      </c>
      <c r="C330" s="822" t="s">
        <v>3701</v>
      </c>
      <c r="D330" s="822" t="s">
        <v>3974</v>
      </c>
      <c r="E330" s="822" t="s">
        <v>3975</v>
      </c>
      <c r="F330" s="831"/>
      <c r="G330" s="831"/>
      <c r="H330" s="831"/>
      <c r="I330" s="831"/>
      <c r="J330" s="831">
        <v>15</v>
      </c>
      <c r="K330" s="831">
        <v>58050</v>
      </c>
      <c r="L330" s="831"/>
      <c r="M330" s="831">
        <v>3870</v>
      </c>
      <c r="N330" s="831">
        <v>29</v>
      </c>
      <c r="O330" s="831">
        <v>118349</v>
      </c>
      <c r="P330" s="827"/>
      <c r="Q330" s="832">
        <v>4081</v>
      </c>
    </row>
    <row r="331" spans="1:17" ht="14.45" customHeight="1" x14ac:dyDescent="0.2">
      <c r="A331" s="821" t="s">
        <v>587</v>
      </c>
      <c r="B331" s="822" t="s">
        <v>3855</v>
      </c>
      <c r="C331" s="822" t="s">
        <v>3701</v>
      </c>
      <c r="D331" s="822" t="s">
        <v>3976</v>
      </c>
      <c r="E331" s="822" t="s">
        <v>3977</v>
      </c>
      <c r="F331" s="831">
        <v>3</v>
      </c>
      <c r="G331" s="831">
        <v>0</v>
      </c>
      <c r="H331" s="831"/>
      <c r="I331" s="831">
        <v>0</v>
      </c>
      <c r="J331" s="831">
        <v>34</v>
      </c>
      <c r="K331" s="831">
        <v>0</v>
      </c>
      <c r="L331" s="831"/>
      <c r="M331" s="831">
        <v>0</v>
      </c>
      <c r="N331" s="831">
        <v>37</v>
      </c>
      <c r="O331" s="831">
        <v>0</v>
      </c>
      <c r="P331" s="827"/>
      <c r="Q331" s="832">
        <v>0</v>
      </c>
    </row>
    <row r="332" spans="1:17" ht="14.45" customHeight="1" x14ac:dyDescent="0.2">
      <c r="A332" s="821" t="s">
        <v>587</v>
      </c>
      <c r="B332" s="822" t="s">
        <v>3855</v>
      </c>
      <c r="C332" s="822" t="s">
        <v>3701</v>
      </c>
      <c r="D332" s="822" t="s">
        <v>3978</v>
      </c>
      <c r="E332" s="822" t="s">
        <v>3979</v>
      </c>
      <c r="F332" s="831"/>
      <c r="G332" s="831"/>
      <c r="H332" s="831"/>
      <c r="I332" s="831"/>
      <c r="J332" s="831">
        <v>1</v>
      </c>
      <c r="K332" s="831">
        <v>0</v>
      </c>
      <c r="L332" s="831"/>
      <c r="M332" s="831">
        <v>0</v>
      </c>
      <c r="N332" s="831">
        <v>1</v>
      </c>
      <c r="O332" s="831">
        <v>0</v>
      </c>
      <c r="P332" s="827"/>
      <c r="Q332" s="832">
        <v>0</v>
      </c>
    </row>
    <row r="333" spans="1:17" ht="14.45" customHeight="1" x14ac:dyDescent="0.2">
      <c r="A333" s="821" t="s">
        <v>587</v>
      </c>
      <c r="B333" s="822" t="s">
        <v>3855</v>
      </c>
      <c r="C333" s="822" t="s">
        <v>3701</v>
      </c>
      <c r="D333" s="822" t="s">
        <v>3980</v>
      </c>
      <c r="E333" s="822" t="s">
        <v>3981</v>
      </c>
      <c r="F333" s="831"/>
      <c r="G333" s="831"/>
      <c r="H333" s="831"/>
      <c r="I333" s="831"/>
      <c r="J333" s="831">
        <v>2</v>
      </c>
      <c r="K333" s="831">
        <v>0</v>
      </c>
      <c r="L333" s="831"/>
      <c r="M333" s="831">
        <v>0</v>
      </c>
      <c r="N333" s="831">
        <v>4</v>
      </c>
      <c r="O333" s="831">
        <v>0</v>
      </c>
      <c r="P333" s="827"/>
      <c r="Q333" s="832">
        <v>0</v>
      </c>
    </row>
    <row r="334" spans="1:17" ht="14.45" customHeight="1" x14ac:dyDescent="0.2">
      <c r="A334" s="821" t="s">
        <v>587</v>
      </c>
      <c r="B334" s="822" t="s">
        <v>3855</v>
      </c>
      <c r="C334" s="822" t="s">
        <v>3701</v>
      </c>
      <c r="D334" s="822" t="s">
        <v>3982</v>
      </c>
      <c r="E334" s="822" t="s">
        <v>3983</v>
      </c>
      <c r="F334" s="831"/>
      <c r="G334" s="831"/>
      <c r="H334" s="831"/>
      <c r="I334" s="831"/>
      <c r="J334" s="831">
        <v>2</v>
      </c>
      <c r="K334" s="831">
        <v>0</v>
      </c>
      <c r="L334" s="831"/>
      <c r="M334" s="831">
        <v>0</v>
      </c>
      <c r="N334" s="831">
        <v>1</v>
      </c>
      <c r="O334" s="831">
        <v>0</v>
      </c>
      <c r="P334" s="827"/>
      <c r="Q334" s="832">
        <v>0</v>
      </c>
    </row>
    <row r="335" spans="1:17" ht="14.45" customHeight="1" x14ac:dyDescent="0.2">
      <c r="A335" s="821" t="s">
        <v>587</v>
      </c>
      <c r="B335" s="822" t="s">
        <v>3855</v>
      </c>
      <c r="C335" s="822" t="s">
        <v>3701</v>
      </c>
      <c r="D335" s="822" t="s">
        <v>3984</v>
      </c>
      <c r="E335" s="822" t="s">
        <v>3985</v>
      </c>
      <c r="F335" s="831"/>
      <c r="G335" s="831"/>
      <c r="H335" s="831"/>
      <c r="I335" s="831"/>
      <c r="J335" s="831">
        <v>1</v>
      </c>
      <c r="K335" s="831">
        <v>3322</v>
      </c>
      <c r="L335" s="831"/>
      <c r="M335" s="831">
        <v>3322</v>
      </c>
      <c r="N335" s="831"/>
      <c r="O335" s="831"/>
      <c r="P335" s="827"/>
      <c r="Q335" s="832"/>
    </row>
    <row r="336" spans="1:17" ht="14.45" customHeight="1" x14ac:dyDescent="0.2">
      <c r="A336" s="821" t="s">
        <v>587</v>
      </c>
      <c r="B336" s="822" t="s">
        <v>3855</v>
      </c>
      <c r="C336" s="822" t="s">
        <v>3701</v>
      </c>
      <c r="D336" s="822" t="s">
        <v>3986</v>
      </c>
      <c r="E336" s="822" t="s">
        <v>3987</v>
      </c>
      <c r="F336" s="831"/>
      <c r="G336" s="831"/>
      <c r="H336" s="831"/>
      <c r="I336" s="831"/>
      <c r="J336" s="831">
        <v>1</v>
      </c>
      <c r="K336" s="831">
        <v>0</v>
      </c>
      <c r="L336" s="831"/>
      <c r="M336" s="831">
        <v>0</v>
      </c>
      <c r="N336" s="831">
        <v>1</v>
      </c>
      <c r="O336" s="831">
        <v>0</v>
      </c>
      <c r="P336" s="827"/>
      <c r="Q336" s="832">
        <v>0</v>
      </c>
    </row>
    <row r="337" spans="1:17" ht="14.45" customHeight="1" x14ac:dyDescent="0.2">
      <c r="A337" s="821" t="s">
        <v>587</v>
      </c>
      <c r="B337" s="822" t="s">
        <v>3855</v>
      </c>
      <c r="C337" s="822" t="s">
        <v>3701</v>
      </c>
      <c r="D337" s="822" t="s">
        <v>3988</v>
      </c>
      <c r="E337" s="822" t="s">
        <v>3989</v>
      </c>
      <c r="F337" s="831"/>
      <c r="G337" s="831"/>
      <c r="H337" s="831"/>
      <c r="I337" s="831"/>
      <c r="J337" s="831"/>
      <c r="K337" s="831"/>
      <c r="L337" s="831"/>
      <c r="M337" s="831"/>
      <c r="N337" s="831">
        <v>1</v>
      </c>
      <c r="O337" s="831">
        <v>0</v>
      </c>
      <c r="P337" s="827"/>
      <c r="Q337" s="832">
        <v>0</v>
      </c>
    </row>
    <row r="338" spans="1:17" ht="14.45" customHeight="1" x14ac:dyDescent="0.2">
      <c r="A338" s="821" t="s">
        <v>587</v>
      </c>
      <c r="B338" s="822" t="s">
        <v>3855</v>
      </c>
      <c r="C338" s="822" t="s">
        <v>3701</v>
      </c>
      <c r="D338" s="822" t="s">
        <v>3990</v>
      </c>
      <c r="E338" s="822" t="s">
        <v>3991</v>
      </c>
      <c r="F338" s="831">
        <v>2</v>
      </c>
      <c r="G338" s="831">
        <v>0</v>
      </c>
      <c r="H338" s="831"/>
      <c r="I338" s="831">
        <v>0</v>
      </c>
      <c r="J338" s="831">
        <v>16</v>
      </c>
      <c r="K338" s="831">
        <v>0</v>
      </c>
      <c r="L338" s="831"/>
      <c r="M338" s="831">
        <v>0</v>
      </c>
      <c r="N338" s="831">
        <v>11</v>
      </c>
      <c r="O338" s="831">
        <v>0</v>
      </c>
      <c r="P338" s="827"/>
      <c r="Q338" s="832">
        <v>0</v>
      </c>
    </row>
    <row r="339" spans="1:17" ht="14.45" customHeight="1" x14ac:dyDescent="0.2">
      <c r="A339" s="821" t="s">
        <v>587</v>
      </c>
      <c r="B339" s="822" t="s">
        <v>3855</v>
      </c>
      <c r="C339" s="822" t="s">
        <v>3701</v>
      </c>
      <c r="D339" s="822" t="s">
        <v>3992</v>
      </c>
      <c r="E339" s="822" t="s">
        <v>3993</v>
      </c>
      <c r="F339" s="831"/>
      <c r="G339" s="831"/>
      <c r="H339" s="831"/>
      <c r="I339" s="831"/>
      <c r="J339" s="831">
        <v>5</v>
      </c>
      <c r="K339" s="831">
        <v>0</v>
      </c>
      <c r="L339" s="831"/>
      <c r="M339" s="831">
        <v>0</v>
      </c>
      <c r="N339" s="831">
        <v>4</v>
      </c>
      <c r="O339" s="831">
        <v>0</v>
      </c>
      <c r="P339" s="827"/>
      <c r="Q339" s="832">
        <v>0</v>
      </c>
    </row>
    <row r="340" spans="1:17" ht="14.45" customHeight="1" x14ac:dyDescent="0.2">
      <c r="A340" s="821" t="s">
        <v>587</v>
      </c>
      <c r="B340" s="822" t="s">
        <v>3855</v>
      </c>
      <c r="C340" s="822" t="s">
        <v>3701</v>
      </c>
      <c r="D340" s="822" t="s">
        <v>3994</v>
      </c>
      <c r="E340" s="822" t="s">
        <v>3995</v>
      </c>
      <c r="F340" s="831"/>
      <c r="G340" s="831"/>
      <c r="H340" s="831"/>
      <c r="I340" s="831"/>
      <c r="J340" s="831">
        <v>2</v>
      </c>
      <c r="K340" s="831">
        <v>7346</v>
      </c>
      <c r="L340" s="831"/>
      <c r="M340" s="831">
        <v>3673</v>
      </c>
      <c r="N340" s="831"/>
      <c r="O340" s="831"/>
      <c r="P340" s="827"/>
      <c r="Q340" s="832"/>
    </row>
    <row r="341" spans="1:17" ht="14.45" customHeight="1" x14ac:dyDescent="0.2">
      <c r="A341" s="821" t="s">
        <v>587</v>
      </c>
      <c r="B341" s="822" t="s">
        <v>3855</v>
      </c>
      <c r="C341" s="822" t="s">
        <v>3701</v>
      </c>
      <c r="D341" s="822" t="s">
        <v>3996</v>
      </c>
      <c r="E341" s="822" t="s">
        <v>3997</v>
      </c>
      <c r="F341" s="831"/>
      <c r="G341" s="831"/>
      <c r="H341" s="831"/>
      <c r="I341" s="831"/>
      <c r="J341" s="831"/>
      <c r="K341" s="831"/>
      <c r="L341" s="831"/>
      <c r="M341" s="831"/>
      <c r="N341" s="831">
        <v>1</v>
      </c>
      <c r="O341" s="831">
        <v>2652</v>
      </c>
      <c r="P341" s="827"/>
      <c r="Q341" s="832">
        <v>2652</v>
      </c>
    </row>
    <row r="342" spans="1:17" ht="14.45" customHeight="1" x14ac:dyDescent="0.2">
      <c r="A342" s="821" t="s">
        <v>587</v>
      </c>
      <c r="B342" s="822" t="s">
        <v>3855</v>
      </c>
      <c r="C342" s="822" t="s">
        <v>3701</v>
      </c>
      <c r="D342" s="822" t="s">
        <v>3998</v>
      </c>
      <c r="E342" s="822" t="s">
        <v>3999</v>
      </c>
      <c r="F342" s="831"/>
      <c r="G342" s="831"/>
      <c r="H342" s="831"/>
      <c r="I342" s="831"/>
      <c r="J342" s="831">
        <v>2</v>
      </c>
      <c r="K342" s="831">
        <v>8560</v>
      </c>
      <c r="L342" s="831"/>
      <c r="M342" s="831">
        <v>4280</v>
      </c>
      <c r="N342" s="831">
        <v>12</v>
      </c>
      <c r="O342" s="831">
        <v>54276</v>
      </c>
      <c r="P342" s="827"/>
      <c r="Q342" s="832">
        <v>4523</v>
      </c>
    </row>
    <row r="343" spans="1:17" ht="14.45" customHeight="1" x14ac:dyDescent="0.2">
      <c r="A343" s="821" t="s">
        <v>587</v>
      </c>
      <c r="B343" s="822" t="s">
        <v>3855</v>
      </c>
      <c r="C343" s="822" t="s">
        <v>3701</v>
      </c>
      <c r="D343" s="822" t="s">
        <v>4000</v>
      </c>
      <c r="E343" s="822" t="s">
        <v>4001</v>
      </c>
      <c r="F343" s="831"/>
      <c r="G343" s="831"/>
      <c r="H343" s="831"/>
      <c r="I343" s="831"/>
      <c r="J343" s="831"/>
      <c r="K343" s="831"/>
      <c r="L343" s="831"/>
      <c r="M343" s="831"/>
      <c r="N343" s="831">
        <v>1</v>
      </c>
      <c r="O343" s="831">
        <v>0</v>
      </c>
      <c r="P343" s="827"/>
      <c r="Q343" s="832">
        <v>0</v>
      </c>
    </row>
    <row r="344" spans="1:17" ht="14.45" customHeight="1" x14ac:dyDescent="0.2">
      <c r="A344" s="821" t="s">
        <v>587</v>
      </c>
      <c r="B344" s="822" t="s">
        <v>3855</v>
      </c>
      <c r="C344" s="822" t="s">
        <v>3701</v>
      </c>
      <c r="D344" s="822" t="s">
        <v>4002</v>
      </c>
      <c r="E344" s="822" t="s">
        <v>4003</v>
      </c>
      <c r="F344" s="831"/>
      <c r="G344" s="831"/>
      <c r="H344" s="831"/>
      <c r="I344" s="831"/>
      <c r="J344" s="831">
        <v>1</v>
      </c>
      <c r="K344" s="831">
        <v>0</v>
      </c>
      <c r="L344" s="831"/>
      <c r="M344" s="831">
        <v>0</v>
      </c>
      <c r="N344" s="831">
        <v>2</v>
      </c>
      <c r="O344" s="831">
        <v>0</v>
      </c>
      <c r="P344" s="827"/>
      <c r="Q344" s="832">
        <v>0</v>
      </c>
    </row>
    <row r="345" spans="1:17" ht="14.45" customHeight="1" x14ac:dyDescent="0.2">
      <c r="A345" s="821" t="s">
        <v>587</v>
      </c>
      <c r="B345" s="822" t="s">
        <v>3855</v>
      </c>
      <c r="C345" s="822" t="s">
        <v>3701</v>
      </c>
      <c r="D345" s="822" t="s">
        <v>4004</v>
      </c>
      <c r="E345" s="822" t="s">
        <v>4005</v>
      </c>
      <c r="F345" s="831"/>
      <c r="G345" s="831"/>
      <c r="H345" s="831"/>
      <c r="I345" s="831"/>
      <c r="J345" s="831">
        <v>2</v>
      </c>
      <c r="K345" s="831">
        <v>7468</v>
      </c>
      <c r="L345" s="831"/>
      <c r="M345" s="831">
        <v>3734</v>
      </c>
      <c r="N345" s="831"/>
      <c r="O345" s="831"/>
      <c r="P345" s="827"/>
      <c r="Q345" s="832"/>
    </row>
    <row r="346" spans="1:17" ht="14.45" customHeight="1" x14ac:dyDescent="0.2">
      <c r="A346" s="821" t="s">
        <v>587</v>
      </c>
      <c r="B346" s="822" t="s">
        <v>3855</v>
      </c>
      <c r="C346" s="822" t="s">
        <v>3701</v>
      </c>
      <c r="D346" s="822" t="s">
        <v>4006</v>
      </c>
      <c r="E346" s="822" t="s">
        <v>4007</v>
      </c>
      <c r="F346" s="831">
        <v>1</v>
      </c>
      <c r="G346" s="831">
        <v>5271</v>
      </c>
      <c r="H346" s="831"/>
      <c r="I346" s="831">
        <v>5271</v>
      </c>
      <c r="J346" s="831">
        <v>9</v>
      </c>
      <c r="K346" s="831">
        <v>47700</v>
      </c>
      <c r="L346" s="831"/>
      <c r="M346" s="831">
        <v>5300</v>
      </c>
      <c r="N346" s="831">
        <v>9</v>
      </c>
      <c r="O346" s="831">
        <v>48960</v>
      </c>
      <c r="P346" s="827"/>
      <c r="Q346" s="832">
        <v>5440</v>
      </c>
    </row>
    <row r="347" spans="1:17" ht="14.45" customHeight="1" x14ac:dyDescent="0.2">
      <c r="A347" s="821" t="s">
        <v>587</v>
      </c>
      <c r="B347" s="822" t="s">
        <v>3855</v>
      </c>
      <c r="C347" s="822" t="s">
        <v>3701</v>
      </c>
      <c r="D347" s="822" t="s">
        <v>4008</v>
      </c>
      <c r="E347" s="822" t="s">
        <v>4009</v>
      </c>
      <c r="F347" s="831"/>
      <c r="G347" s="831"/>
      <c r="H347" s="831"/>
      <c r="I347" s="831"/>
      <c r="J347" s="831"/>
      <c r="K347" s="831"/>
      <c r="L347" s="831"/>
      <c r="M347" s="831"/>
      <c r="N347" s="831">
        <v>1</v>
      </c>
      <c r="O347" s="831">
        <v>0</v>
      </c>
      <c r="P347" s="827"/>
      <c r="Q347" s="832">
        <v>0</v>
      </c>
    </row>
    <row r="348" spans="1:17" ht="14.45" customHeight="1" x14ac:dyDescent="0.2">
      <c r="A348" s="821" t="s">
        <v>587</v>
      </c>
      <c r="B348" s="822" t="s">
        <v>3855</v>
      </c>
      <c r="C348" s="822" t="s">
        <v>3701</v>
      </c>
      <c r="D348" s="822" t="s">
        <v>4010</v>
      </c>
      <c r="E348" s="822" t="s">
        <v>4011</v>
      </c>
      <c r="F348" s="831"/>
      <c r="G348" s="831"/>
      <c r="H348" s="831"/>
      <c r="I348" s="831"/>
      <c r="J348" s="831">
        <v>1</v>
      </c>
      <c r="K348" s="831">
        <v>0</v>
      </c>
      <c r="L348" s="831"/>
      <c r="M348" s="831">
        <v>0</v>
      </c>
      <c r="N348" s="831"/>
      <c r="O348" s="831"/>
      <c r="P348" s="827"/>
      <c r="Q348" s="832"/>
    </row>
    <row r="349" spans="1:17" ht="14.45" customHeight="1" x14ac:dyDescent="0.2">
      <c r="A349" s="821" t="s">
        <v>587</v>
      </c>
      <c r="B349" s="822" t="s">
        <v>3855</v>
      </c>
      <c r="C349" s="822" t="s">
        <v>3701</v>
      </c>
      <c r="D349" s="822" t="s">
        <v>4012</v>
      </c>
      <c r="E349" s="822" t="s">
        <v>4013</v>
      </c>
      <c r="F349" s="831"/>
      <c r="G349" s="831"/>
      <c r="H349" s="831"/>
      <c r="I349" s="831"/>
      <c r="J349" s="831">
        <v>1</v>
      </c>
      <c r="K349" s="831">
        <v>0</v>
      </c>
      <c r="L349" s="831"/>
      <c r="M349" s="831">
        <v>0</v>
      </c>
      <c r="N349" s="831">
        <v>2</v>
      </c>
      <c r="O349" s="831">
        <v>0</v>
      </c>
      <c r="P349" s="827"/>
      <c r="Q349" s="832">
        <v>0</v>
      </c>
    </row>
    <row r="350" spans="1:17" ht="14.45" customHeight="1" x14ac:dyDescent="0.2">
      <c r="A350" s="821" t="s">
        <v>587</v>
      </c>
      <c r="B350" s="822" t="s">
        <v>3855</v>
      </c>
      <c r="C350" s="822" t="s">
        <v>3701</v>
      </c>
      <c r="D350" s="822" t="s">
        <v>4014</v>
      </c>
      <c r="E350" s="822" t="s">
        <v>4015</v>
      </c>
      <c r="F350" s="831"/>
      <c r="G350" s="831"/>
      <c r="H350" s="831"/>
      <c r="I350" s="831"/>
      <c r="J350" s="831">
        <v>2</v>
      </c>
      <c r="K350" s="831">
        <v>12792</v>
      </c>
      <c r="L350" s="831"/>
      <c r="M350" s="831">
        <v>6396</v>
      </c>
      <c r="N350" s="831">
        <v>2</v>
      </c>
      <c r="O350" s="831">
        <v>13152</v>
      </c>
      <c r="P350" s="827"/>
      <c r="Q350" s="832">
        <v>6576</v>
      </c>
    </row>
    <row r="351" spans="1:17" ht="14.45" customHeight="1" x14ac:dyDescent="0.2">
      <c r="A351" s="821" t="s">
        <v>587</v>
      </c>
      <c r="B351" s="822" t="s">
        <v>3855</v>
      </c>
      <c r="C351" s="822" t="s">
        <v>3701</v>
      </c>
      <c r="D351" s="822" t="s">
        <v>4016</v>
      </c>
      <c r="E351" s="822" t="s">
        <v>4017</v>
      </c>
      <c r="F351" s="831"/>
      <c r="G351" s="831"/>
      <c r="H351" s="831"/>
      <c r="I351" s="831"/>
      <c r="J351" s="831"/>
      <c r="K351" s="831"/>
      <c r="L351" s="831"/>
      <c r="M351" s="831"/>
      <c r="N351" s="831">
        <v>1</v>
      </c>
      <c r="O351" s="831">
        <v>0</v>
      </c>
      <c r="P351" s="827"/>
      <c r="Q351" s="832">
        <v>0</v>
      </c>
    </row>
    <row r="352" spans="1:17" ht="14.45" customHeight="1" x14ac:dyDescent="0.2">
      <c r="A352" s="821" t="s">
        <v>587</v>
      </c>
      <c r="B352" s="822" t="s">
        <v>3855</v>
      </c>
      <c r="C352" s="822" t="s">
        <v>3701</v>
      </c>
      <c r="D352" s="822" t="s">
        <v>4018</v>
      </c>
      <c r="E352" s="822" t="s">
        <v>4019</v>
      </c>
      <c r="F352" s="831"/>
      <c r="G352" s="831"/>
      <c r="H352" s="831"/>
      <c r="I352" s="831"/>
      <c r="J352" s="831"/>
      <c r="K352" s="831"/>
      <c r="L352" s="831"/>
      <c r="M352" s="831"/>
      <c r="N352" s="831">
        <v>1</v>
      </c>
      <c r="O352" s="831">
        <v>0</v>
      </c>
      <c r="P352" s="827"/>
      <c r="Q352" s="832">
        <v>0</v>
      </c>
    </row>
    <row r="353" spans="1:17" ht="14.45" customHeight="1" x14ac:dyDescent="0.2">
      <c r="A353" s="821" t="s">
        <v>587</v>
      </c>
      <c r="B353" s="822" t="s">
        <v>3855</v>
      </c>
      <c r="C353" s="822" t="s">
        <v>3701</v>
      </c>
      <c r="D353" s="822" t="s">
        <v>4020</v>
      </c>
      <c r="E353" s="822" t="s">
        <v>4021</v>
      </c>
      <c r="F353" s="831"/>
      <c r="G353" s="831"/>
      <c r="H353" s="831"/>
      <c r="I353" s="831"/>
      <c r="J353" s="831">
        <v>2</v>
      </c>
      <c r="K353" s="831">
        <v>10662</v>
      </c>
      <c r="L353" s="831"/>
      <c r="M353" s="831">
        <v>5331</v>
      </c>
      <c r="N353" s="831"/>
      <c r="O353" s="831"/>
      <c r="P353" s="827"/>
      <c r="Q353" s="832"/>
    </row>
    <row r="354" spans="1:17" ht="14.45" customHeight="1" x14ac:dyDescent="0.2">
      <c r="A354" s="821" t="s">
        <v>587</v>
      </c>
      <c r="B354" s="822" t="s">
        <v>3855</v>
      </c>
      <c r="C354" s="822" t="s">
        <v>3701</v>
      </c>
      <c r="D354" s="822" t="s">
        <v>4022</v>
      </c>
      <c r="E354" s="822" t="s">
        <v>4023</v>
      </c>
      <c r="F354" s="831">
        <v>1</v>
      </c>
      <c r="G354" s="831">
        <v>0</v>
      </c>
      <c r="H354" s="831"/>
      <c r="I354" s="831">
        <v>0</v>
      </c>
      <c r="J354" s="831">
        <v>2</v>
      </c>
      <c r="K354" s="831">
        <v>0</v>
      </c>
      <c r="L354" s="831"/>
      <c r="M354" s="831">
        <v>0</v>
      </c>
      <c r="N354" s="831">
        <v>4</v>
      </c>
      <c r="O354" s="831">
        <v>0</v>
      </c>
      <c r="P354" s="827"/>
      <c r="Q354" s="832">
        <v>0</v>
      </c>
    </row>
    <row r="355" spans="1:17" ht="14.45" customHeight="1" x14ac:dyDescent="0.2">
      <c r="A355" s="821" t="s">
        <v>587</v>
      </c>
      <c r="B355" s="822" t="s">
        <v>3855</v>
      </c>
      <c r="C355" s="822" t="s">
        <v>3701</v>
      </c>
      <c r="D355" s="822" t="s">
        <v>4024</v>
      </c>
      <c r="E355" s="822" t="s">
        <v>4025</v>
      </c>
      <c r="F355" s="831"/>
      <c r="G355" s="831"/>
      <c r="H355" s="831"/>
      <c r="I355" s="831"/>
      <c r="J355" s="831"/>
      <c r="K355" s="831"/>
      <c r="L355" s="831"/>
      <c r="M355" s="831"/>
      <c r="N355" s="831">
        <v>1</v>
      </c>
      <c r="O355" s="831">
        <v>12217</v>
      </c>
      <c r="P355" s="827"/>
      <c r="Q355" s="832">
        <v>12217</v>
      </c>
    </row>
    <row r="356" spans="1:17" ht="14.45" customHeight="1" x14ac:dyDescent="0.2">
      <c r="A356" s="821" t="s">
        <v>587</v>
      </c>
      <c r="B356" s="822" t="s">
        <v>3855</v>
      </c>
      <c r="C356" s="822" t="s">
        <v>3701</v>
      </c>
      <c r="D356" s="822" t="s">
        <v>4026</v>
      </c>
      <c r="E356" s="822" t="s">
        <v>4027</v>
      </c>
      <c r="F356" s="831"/>
      <c r="G356" s="831"/>
      <c r="H356" s="831"/>
      <c r="I356" s="831"/>
      <c r="J356" s="831">
        <v>2</v>
      </c>
      <c r="K356" s="831">
        <v>0</v>
      </c>
      <c r="L356" s="831"/>
      <c r="M356" s="831">
        <v>0</v>
      </c>
      <c r="N356" s="831"/>
      <c r="O356" s="831"/>
      <c r="P356" s="827"/>
      <c r="Q356" s="832"/>
    </row>
    <row r="357" spans="1:17" ht="14.45" customHeight="1" x14ac:dyDescent="0.2">
      <c r="A357" s="821" t="s">
        <v>587</v>
      </c>
      <c r="B357" s="822" t="s">
        <v>3855</v>
      </c>
      <c r="C357" s="822" t="s">
        <v>3701</v>
      </c>
      <c r="D357" s="822" t="s">
        <v>4028</v>
      </c>
      <c r="E357" s="822" t="s">
        <v>4029</v>
      </c>
      <c r="F357" s="831"/>
      <c r="G357" s="831"/>
      <c r="H357" s="831"/>
      <c r="I357" s="831"/>
      <c r="J357" s="831">
        <v>2</v>
      </c>
      <c r="K357" s="831">
        <v>0</v>
      </c>
      <c r="L357" s="831"/>
      <c r="M357" s="831">
        <v>0</v>
      </c>
      <c r="N357" s="831"/>
      <c r="O357" s="831"/>
      <c r="P357" s="827"/>
      <c r="Q357" s="832"/>
    </row>
    <row r="358" spans="1:17" ht="14.45" customHeight="1" x14ac:dyDescent="0.2">
      <c r="A358" s="821" t="s">
        <v>587</v>
      </c>
      <c r="B358" s="822" t="s">
        <v>3855</v>
      </c>
      <c r="C358" s="822" t="s">
        <v>3701</v>
      </c>
      <c r="D358" s="822" t="s">
        <v>4030</v>
      </c>
      <c r="E358" s="822" t="s">
        <v>4031</v>
      </c>
      <c r="F358" s="831"/>
      <c r="G358" s="831"/>
      <c r="H358" s="831"/>
      <c r="I358" s="831"/>
      <c r="J358" s="831"/>
      <c r="K358" s="831"/>
      <c r="L358" s="831"/>
      <c r="M358" s="831"/>
      <c r="N358" s="831">
        <v>1</v>
      </c>
      <c r="O358" s="831">
        <v>0</v>
      </c>
      <c r="P358" s="827"/>
      <c r="Q358" s="832">
        <v>0</v>
      </c>
    </row>
    <row r="359" spans="1:17" ht="14.45" customHeight="1" x14ac:dyDescent="0.2">
      <c r="A359" s="821" t="s">
        <v>587</v>
      </c>
      <c r="B359" s="822" t="s">
        <v>3855</v>
      </c>
      <c r="C359" s="822" t="s">
        <v>3701</v>
      </c>
      <c r="D359" s="822" t="s">
        <v>4032</v>
      </c>
      <c r="E359" s="822" t="s">
        <v>4033</v>
      </c>
      <c r="F359" s="831"/>
      <c r="G359" s="831"/>
      <c r="H359" s="831"/>
      <c r="I359" s="831"/>
      <c r="J359" s="831">
        <v>18</v>
      </c>
      <c r="K359" s="831">
        <v>0</v>
      </c>
      <c r="L359" s="831"/>
      <c r="M359" s="831">
        <v>0</v>
      </c>
      <c r="N359" s="831">
        <v>12</v>
      </c>
      <c r="O359" s="831">
        <v>0</v>
      </c>
      <c r="P359" s="827"/>
      <c r="Q359" s="832">
        <v>0</v>
      </c>
    </row>
    <row r="360" spans="1:17" ht="14.45" customHeight="1" x14ac:dyDescent="0.2">
      <c r="A360" s="821" t="s">
        <v>587</v>
      </c>
      <c r="B360" s="822" t="s">
        <v>3855</v>
      </c>
      <c r="C360" s="822" t="s">
        <v>3701</v>
      </c>
      <c r="D360" s="822" t="s">
        <v>4034</v>
      </c>
      <c r="E360" s="822" t="s">
        <v>4035</v>
      </c>
      <c r="F360" s="831"/>
      <c r="G360" s="831"/>
      <c r="H360" s="831"/>
      <c r="I360" s="831"/>
      <c r="J360" s="831"/>
      <c r="K360" s="831"/>
      <c r="L360" s="831"/>
      <c r="M360" s="831"/>
      <c r="N360" s="831">
        <v>3</v>
      </c>
      <c r="O360" s="831">
        <v>11913</v>
      </c>
      <c r="P360" s="827"/>
      <c r="Q360" s="832">
        <v>3971</v>
      </c>
    </row>
    <row r="361" spans="1:17" ht="14.45" customHeight="1" x14ac:dyDescent="0.2">
      <c r="A361" s="821" t="s">
        <v>587</v>
      </c>
      <c r="B361" s="822" t="s">
        <v>3855</v>
      </c>
      <c r="C361" s="822" t="s">
        <v>3701</v>
      </c>
      <c r="D361" s="822" t="s">
        <v>4036</v>
      </c>
      <c r="E361" s="822" t="s">
        <v>4037</v>
      </c>
      <c r="F361" s="831"/>
      <c r="G361" s="831"/>
      <c r="H361" s="831"/>
      <c r="I361" s="831"/>
      <c r="J361" s="831"/>
      <c r="K361" s="831"/>
      <c r="L361" s="831"/>
      <c r="M361" s="831"/>
      <c r="N361" s="831">
        <v>1</v>
      </c>
      <c r="O361" s="831">
        <v>0</v>
      </c>
      <c r="P361" s="827"/>
      <c r="Q361" s="832">
        <v>0</v>
      </c>
    </row>
    <row r="362" spans="1:17" ht="14.45" customHeight="1" x14ac:dyDescent="0.2">
      <c r="A362" s="821" t="s">
        <v>587</v>
      </c>
      <c r="B362" s="822" t="s">
        <v>3855</v>
      </c>
      <c r="C362" s="822" t="s">
        <v>3701</v>
      </c>
      <c r="D362" s="822" t="s">
        <v>4038</v>
      </c>
      <c r="E362" s="822" t="s">
        <v>4039</v>
      </c>
      <c r="F362" s="831"/>
      <c r="G362" s="831"/>
      <c r="H362" s="831"/>
      <c r="I362" s="831"/>
      <c r="J362" s="831">
        <v>2</v>
      </c>
      <c r="K362" s="831">
        <v>0</v>
      </c>
      <c r="L362" s="831"/>
      <c r="M362" s="831">
        <v>0</v>
      </c>
      <c r="N362" s="831">
        <v>2</v>
      </c>
      <c r="O362" s="831">
        <v>0</v>
      </c>
      <c r="P362" s="827"/>
      <c r="Q362" s="832">
        <v>0</v>
      </c>
    </row>
    <row r="363" spans="1:17" ht="14.45" customHeight="1" x14ac:dyDescent="0.2">
      <c r="A363" s="821" t="s">
        <v>587</v>
      </c>
      <c r="B363" s="822" t="s">
        <v>3855</v>
      </c>
      <c r="C363" s="822" t="s">
        <v>3701</v>
      </c>
      <c r="D363" s="822" t="s">
        <v>4040</v>
      </c>
      <c r="E363" s="822" t="s">
        <v>4037</v>
      </c>
      <c r="F363" s="831"/>
      <c r="G363" s="831"/>
      <c r="H363" s="831"/>
      <c r="I363" s="831"/>
      <c r="J363" s="831">
        <v>2</v>
      </c>
      <c r="K363" s="831">
        <v>0</v>
      </c>
      <c r="L363" s="831"/>
      <c r="M363" s="831">
        <v>0</v>
      </c>
      <c r="N363" s="831"/>
      <c r="O363" s="831"/>
      <c r="P363" s="827"/>
      <c r="Q363" s="832"/>
    </row>
    <row r="364" spans="1:17" ht="14.45" customHeight="1" x14ac:dyDescent="0.2">
      <c r="A364" s="821" t="s">
        <v>587</v>
      </c>
      <c r="B364" s="822" t="s">
        <v>3855</v>
      </c>
      <c r="C364" s="822" t="s">
        <v>3701</v>
      </c>
      <c r="D364" s="822" t="s">
        <v>4041</v>
      </c>
      <c r="E364" s="822" t="s">
        <v>4042</v>
      </c>
      <c r="F364" s="831"/>
      <c r="G364" s="831"/>
      <c r="H364" s="831"/>
      <c r="I364" s="831"/>
      <c r="J364" s="831"/>
      <c r="K364" s="831"/>
      <c r="L364" s="831"/>
      <c r="M364" s="831"/>
      <c r="N364" s="831">
        <v>2</v>
      </c>
      <c r="O364" s="831">
        <v>4058</v>
      </c>
      <c r="P364" s="827"/>
      <c r="Q364" s="832">
        <v>2029</v>
      </c>
    </row>
    <row r="365" spans="1:17" ht="14.45" customHeight="1" x14ac:dyDescent="0.2">
      <c r="A365" s="821" t="s">
        <v>587</v>
      </c>
      <c r="B365" s="822" t="s">
        <v>3855</v>
      </c>
      <c r="C365" s="822" t="s">
        <v>3701</v>
      </c>
      <c r="D365" s="822" t="s">
        <v>4043</v>
      </c>
      <c r="E365" s="822" t="s">
        <v>4044</v>
      </c>
      <c r="F365" s="831"/>
      <c r="G365" s="831"/>
      <c r="H365" s="831"/>
      <c r="I365" s="831"/>
      <c r="J365" s="831"/>
      <c r="K365" s="831"/>
      <c r="L365" s="831"/>
      <c r="M365" s="831"/>
      <c r="N365" s="831">
        <v>1</v>
      </c>
      <c r="O365" s="831">
        <v>0</v>
      </c>
      <c r="P365" s="827"/>
      <c r="Q365" s="832">
        <v>0</v>
      </c>
    </row>
    <row r="366" spans="1:17" ht="14.45" customHeight="1" x14ac:dyDescent="0.2">
      <c r="A366" s="821" t="s">
        <v>587</v>
      </c>
      <c r="B366" s="822" t="s">
        <v>3855</v>
      </c>
      <c r="C366" s="822" t="s">
        <v>3701</v>
      </c>
      <c r="D366" s="822" t="s">
        <v>4045</v>
      </c>
      <c r="E366" s="822" t="s">
        <v>4046</v>
      </c>
      <c r="F366" s="831"/>
      <c r="G366" s="831"/>
      <c r="H366" s="831"/>
      <c r="I366" s="831"/>
      <c r="J366" s="831"/>
      <c r="K366" s="831"/>
      <c r="L366" s="831"/>
      <c r="M366" s="831"/>
      <c r="N366" s="831">
        <v>1</v>
      </c>
      <c r="O366" s="831">
        <v>0</v>
      </c>
      <c r="P366" s="827"/>
      <c r="Q366" s="832">
        <v>0</v>
      </c>
    </row>
    <row r="367" spans="1:17" ht="14.45" customHeight="1" x14ac:dyDescent="0.2">
      <c r="A367" s="821" t="s">
        <v>587</v>
      </c>
      <c r="B367" s="822" t="s">
        <v>3855</v>
      </c>
      <c r="C367" s="822" t="s">
        <v>3701</v>
      </c>
      <c r="D367" s="822" t="s">
        <v>4047</v>
      </c>
      <c r="E367" s="822" t="s">
        <v>4048</v>
      </c>
      <c r="F367" s="831"/>
      <c r="G367" s="831"/>
      <c r="H367" s="831"/>
      <c r="I367" s="831"/>
      <c r="J367" s="831"/>
      <c r="K367" s="831"/>
      <c r="L367" s="831"/>
      <c r="M367" s="831"/>
      <c r="N367" s="831">
        <v>1</v>
      </c>
      <c r="O367" s="831">
        <v>8973</v>
      </c>
      <c r="P367" s="827"/>
      <c r="Q367" s="832">
        <v>8973</v>
      </c>
    </row>
    <row r="368" spans="1:17" ht="14.45" customHeight="1" x14ac:dyDescent="0.2">
      <c r="A368" s="821" t="s">
        <v>587</v>
      </c>
      <c r="B368" s="822" t="s">
        <v>3855</v>
      </c>
      <c r="C368" s="822" t="s">
        <v>3701</v>
      </c>
      <c r="D368" s="822" t="s">
        <v>4049</v>
      </c>
      <c r="E368" s="822" t="s">
        <v>4050</v>
      </c>
      <c r="F368" s="831"/>
      <c r="G368" s="831"/>
      <c r="H368" s="831"/>
      <c r="I368" s="831"/>
      <c r="J368" s="831">
        <v>2</v>
      </c>
      <c r="K368" s="831">
        <v>0</v>
      </c>
      <c r="L368" s="831"/>
      <c r="M368" s="831">
        <v>0</v>
      </c>
      <c r="N368" s="831">
        <v>1</v>
      </c>
      <c r="O368" s="831">
        <v>0</v>
      </c>
      <c r="P368" s="827"/>
      <c r="Q368" s="832">
        <v>0</v>
      </c>
    </row>
    <row r="369" spans="1:17" ht="14.45" customHeight="1" x14ac:dyDescent="0.2">
      <c r="A369" s="821" t="s">
        <v>587</v>
      </c>
      <c r="B369" s="822" t="s">
        <v>3855</v>
      </c>
      <c r="C369" s="822" t="s">
        <v>3701</v>
      </c>
      <c r="D369" s="822" t="s">
        <v>4051</v>
      </c>
      <c r="E369" s="822" t="s">
        <v>4052</v>
      </c>
      <c r="F369" s="831"/>
      <c r="G369" s="831"/>
      <c r="H369" s="831"/>
      <c r="I369" s="831"/>
      <c r="J369" s="831">
        <v>1</v>
      </c>
      <c r="K369" s="831">
        <v>0</v>
      </c>
      <c r="L369" s="831"/>
      <c r="M369" s="831">
        <v>0</v>
      </c>
      <c r="N369" s="831"/>
      <c r="O369" s="831"/>
      <c r="P369" s="827"/>
      <c r="Q369" s="832"/>
    </row>
    <row r="370" spans="1:17" ht="14.45" customHeight="1" x14ac:dyDescent="0.2">
      <c r="A370" s="821" t="s">
        <v>587</v>
      </c>
      <c r="B370" s="822" t="s">
        <v>3855</v>
      </c>
      <c r="C370" s="822" t="s">
        <v>3701</v>
      </c>
      <c r="D370" s="822" t="s">
        <v>4053</v>
      </c>
      <c r="E370" s="822" t="s">
        <v>4054</v>
      </c>
      <c r="F370" s="831"/>
      <c r="G370" s="831"/>
      <c r="H370" s="831"/>
      <c r="I370" s="831"/>
      <c r="J370" s="831">
        <v>4</v>
      </c>
      <c r="K370" s="831">
        <v>55524</v>
      </c>
      <c r="L370" s="831"/>
      <c r="M370" s="831">
        <v>13881</v>
      </c>
      <c r="N370" s="831"/>
      <c r="O370" s="831"/>
      <c r="P370" s="827"/>
      <c r="Q370" s="832"/>
    </row>
    <row r="371" spans="1:17" ht="14.45" customHeight="1" x14ac:dyDescent="0.2">
      <c r="A371" s="821" t="s">
        <v>587</v>
      </c>
      <c r="B371" s="822" t="s">
        <v>3855</v>
      </c>
      <c r="C371" s="822" t="s">
        <v>3701</v>
      </c>
      <c r="D371" s="822" t="s">
        <v>4055</v>
      </c>
      <c r="E371" s="822" t="s">
        <v>4056</v>
      </c>
      <c r="F371" s="831"/>
      <c r="G371" s="831"/>
      <c r="H371" s="831"/>
      <c r="I371" s="831"/>
      <c r="J371" s="831">
        <v>2</v>
      </c>
      <c r="K371" s="831">
        <v>0</v>
      </c>
      <c r="L371" s="831"/>
      <c r="M371" s="831">
        <v>0</v>
      </c>
      <c r="N371" s="831"/>
      <c r="O371" s="831"/>
      <c r="P371" s="827"/>
      <c r="Q371" s="832"/>
    </row>
    <row r="372" spans="1:17" ht="14.45" customHeight="1" x14ac:dyDescent="0.2">
      <c r="A372" s="821" t="s">
        <v>587</v>
      </c>
      <c r="B372" s="822" t="s">
        <v>3855</v>
      </c>
      <c r="C372" s="822" t="s">
        <v>3701</v>
      </c>
      <c r="D372" s="822" t="s">
        <v>4057</v>
      </c>
      <c r="E372" s="822" t="s">
        <v>4058</v>
      </c>
      <c r="F372" s="831"/>
      <c r="G372" s="831"/>
      <c r="H372" s="831"/>
      <c r="I372" s="831"/>
      <c r="J372" s="831">
        <v>2</v>
      </c>
      <c r="K372" s="831">
        <v>0</v>
      </c>
      <c r="L372" s="831"/>
      <c r="M372" s="831">
        <v>0</v>
      </c>
      <c r="N372" s="831"/>
      <c r="O372" s="831"/>
      <c r="P372" s="827"/>
      <c r="Q372" s="832"/>
    </row>
    <row r="373" spans="1:17" ht="14.45" customHeight="1" x14ac:dyDescent="0.2">
      <c r="A373" s="821" t="s">
        <v>587</v>
      </c>
      <c r="B373" s="822" t="s">
        <v>3855</v>
      </c>
      <c r="C373" s="822" t="s">
        <v>3701</v>
      </c>
      <c r="D373" s="822" t="s">
        <v>4059</v>
      </c>
      <c r="E373" s="822" t="s">
        <v>4060</v>
      </c>
      <c r="F373" s="831"/>
      <c r="G373" s="831"/>
      <c r="H373" s="831"/>
      <c r="I373" s="831"/>
      <c r="J373" s="831">
        <v>3</v>
      </c>
      <c r="K373" s="831">
        <v>0</v>
      </c>
      <c r="L373" s="831"/>
      <c r="M373" s="831">
        <v>0</v>
      </c>
      <c r="N373" s="831">
        <v>3</v>
      </c>
      <c r="O373" s="831">
        <v>0</v>
      </c>
      <c r="P373" s="827"/>
      <c r="Q373" s="832">
        <v>0</v>
      </c>
    </row>
    <row r="374" spans="1:17" ht="14.45" customHeight="1" x14ac:dyDescent="0.2">
      <c r="A374" s="821" t="s">
        <v>587</v>
      </c>
      <c r="B374" s="822" t="s">
        <v>3855</v>
      </c>
      <c r="C374" s="822" t="s">
        <v>3701</v>
      </c>
      <c r="D374" s="822" t="s">
        <v>4061</v>
      </c>
      <c r="E374" s="822" t="s">
        <v>4062</v>
      </c>
      <c r="F374" s="831"/>
      <c r="G374" s="831"/>
      <c r="H374" s="831"/>
      <c r="I374" s="831"/>
      <c r="J374" s="831"/>
      <c r="K374" s="831"/>
      <c r="L374" s="831"/>
      <c r="M374" s="831"/>
      <c r="N374" s="831">
        <v>2</v>
      </c>
      <c r="O374" s="831">
        <v>0</v>
      </c>
      <c r="P374" s="827"/>
      <c r="Q374" s="832">
        <v>0</v>
      </c>
    </row>
    <row r="375" spans="1:17" ht="14.45" customHeight="1" x14ac:dyDescent="0.2">
      <c r="A375" s="821" t="s">
        <v>587</v>
      </c>
      <c r="B375" s="822" t="s">
        <v>3855</v>
      </c>
      <c r="C375" s="822" t="s">
        <v>3701</v>
      </c>
      <c r="D375" s="822" t="s">
        <v>4063</v>
      </c>
      <c r="E375" s="822" t="s">
        <v>4064</v>
      </c>
      <c r="F375" s="831"/>
      <c r="G375" s="831"/>
      <c r="H375" s="831"/>
      <c r="I375" s="831"/>
      <c r="J375" s="831"/>
      <c r="K375" s="831"/>
      <c r="L375" s="831"/>
      <c r="M375" s="831"/>
      <c r="N375" s="831">
        <v>1</v>
      </c>
      <c r="O375" s="831">
        <v>0</v>
      </c>
      <c r="P375" s="827"/>
      <c r="Q375" s="832">
        <v>0</v>
      </c>
    </row>
    <row r="376" spans="1:17" ht="14.45" customHeight="1" x14ac:dyDescent="0.2">
      <c r="A376" s="821" t="s">
        <v>587</v>
      </c>
      <c r="B376" s="822" t="s">
        <v>3855</v>
      </c>
      <c r="C376" s="822" t="s">
        <v>3701</v>
      </c>
      <c r="D376" s="822" t="s">
        <v>4065</v>
      </c>
      <c r="E376" s="822" t="s">
        <v>4066</v>
      </c>
      <c r="F376" s="831"/>
      <c r="G376" s="831"/>
      <c r="H376" s="831"/>
      <c r="I376" s="831"/>
      <c r="J376" s="831"/>
      <c r="K376" s="831"/>
      <c r="L376" s="831"/>
      <c r="M376" s="831"/>
      <c r="N376" s="831">
        <v>1</v>
      </c>
      <c r="O376" s="831">
        <v>0</v>
      </c>
      <c r="P376" s="827"/>
      <c r="Q376" s="832">
        <v>0</v>
      </c>
    </row>
    <row r="377" spans="1:17" ht="14.45" customHeight="1" x14ac:dyDescent="0.2">
      <c r="A377" s="821" t="s">
        <v>587</v>
      </c>
      <c r="B377" s="822" t="s">
        <v>3855</v>
      </c>
      <c r="C377" s="822" t="s">
        <v>3701</v>
      </c>
      <c r="D377" s="822" t="s">
        <v>4067</v>
      </c>
      <c r="E377" s="822" t="s">
        <v>4068</v>
      </c>
      <c r="F377" s="831"/>
      <c r="G377" s="831"/>
      <c r="H377" s="831"/>
      <c r="I377" s="831"/>
      <c r="J377" s="831">
        <v>1</v>
      </c>
      <c r="K377" s="831">
        <v>0</v>
      </c>
      <c r="L377" s="831"/>
      <c r="M377" s="831">
        <v>0</v>
      </c>
      <c r="N377" s="831"/>
      <c r="O377" s="831"/>
      <c r="P377" s="827"/>
      <c r="Q377" s="832"/>
    </row>
    <row r="378" spans="1:17" ht="14.45" customHeight="1" x14ac:dyDescent="0.2">
      <c r="A378" s="821" t="s">
        <v>587</v>
      </c>
      <c r="B378" s="822" t="s">
        <v>3855</v>
      </c>
      <c r="C378" s="822" t="s">
        <v>3701</v>
      </c>
      <c r="D378" s="822" t="s">
        <v>4069</v>
      </c>
      <c r="E378" s="822" t="s">
        <v>4070</v>
      </c>
      <c r="F378" s="831"/>
      <c r="G378" s="831"/>
      <c r="H378" s="831"/>
      <c r="I378" s="831"/>
      <c r="J378" s="831">
        <v>1</v>
      </c>
      <c r="K378" s="831">
        <v>0</v>
      </c>
      <c r="L378" s="831"/>
      <c r="M378" s="831">
        <v>0</v>
      </c>
      <c r="N378" s="831">
        <v>1</v>
      </c>
      <c r="O378" s="831">
        <v>0</v>
      </c>
      <c r="P378" s="827"/>
      <c r="Q378" s="832">
        <v>0</v>
      </c>
    </row>
    <row r="379" spans="1:17" ht="14.45" customHeight="1" x14ac:dyDescent="0.2">
      <c r="A379" s="821" t="s">
        <v>587</v>
      </c>
      <c r="B379" s="822" t="s">
        <v>3855</v>
      </c>
      <c r="C379" s="822" t="s">
        <v>3701</v>
      </c>
      <c r="D379" s="822" t="s">
        <v>4071</v>
      </c>
      <c r="E379" s="822" t="s">
        <v>4072</v>
      </c>
      <c r="F379" s="831"/>
      <c r="G379" s="831"/>
      <c r="H379" s="831"/>
      <c r="I379" s="831"/>
      <c r="J379" s="831"/>
      <c r="K379" s="831"/>
      <c r="L379" s="831"/>
      <c r="M379" s="831"/>
      <c r="N379" s="831">
        <v>1</v>
      </c>
      <c r="O379" s="831">
        <v>0</v>
      </c>
      <c r="P379" s="827"/>
      <c r="Q379" s="832">
        <v>0</v>
      </c>
    </row>
    <row r="380" spans="1:17" ht="14.45" customHeight="1" x14ac:dyDescent="0.2">
      <c r="A380" s="821" t="s">
        <v>587</v>
      </c>
      <c r="B380" s="822" t="s">
        <v>3855</v>
      </c>
      <c r="C380" s="822" t="s">
        <v>3701</v>
      </c>
      <c r="D380" s="822" t="s">
        <v>4073</v>
      </c>
      <c r="E380" s="822" t="s">
        <v>4074</v>
      </c>
      <c r="F380" s="831"/>
      <c r="G380" s="831"/>
      <c r="H380" s="831"/>
      <c r="I380" s="831"/>
      <c r="J380" s="831"/>
      <c r="K380" s="831"/>
      <c r="L380" s="831"/>
      <c r="M380" s="831"/>
      <c r="N380" s="831">
        <v>2</v>
      </c>
      <c r="O380" s="831">
        <v>0</v>
      </c>
      <c r="P380" s="827"/>
      <c r="Q380" s="832">
        <v>0</v>
      </c>
    </row>
    <row r="381" spans="1:17" ht="14.45" customHeight="1" x14ac:dyDescent="0.2">
      <c r="A381" s="821" t="s">
        <v>587</v>
      </c>
      <c r="B381" s="822" t="s">
        <v>3855</v>
      </c>
      <c r="C381" s="822" t="s">
        <v>3701</v>
      </c>
      <c r="D381" s="822" t="s">
        <v>4075</v>
      </c>
      <c r="E381" s="822" t="s">
        <v>4076</v>
      </c>
      <c r="F381" s="831"/>
      <c r="G381" s="831"/>
      <c r="H381" s="831"/>
      <c r="I381" s="831"/>
      <c r="J381" s="831">
        <v>2</v>
      </c>
      <c r="K381" s="831">
        <v>0</v>
      </c>
      <c r="L381" s="831"/>
      <c r="M381" s="831">
        <v>0</v>
      </c>
      <c r="N381" s="831"/>
      <c r="O381" s="831"/>
      <c r="P381" s="827"/>
      <c r="Q381" s="832"/>
    </row>
    <row r="382" spans="1:17" ht="14.45" customHeight="1" x14ac:dyDescent="0.2">
      <c r="A382" s="821" t="s">
        <v>587</v>
      </c>
      <c r="B382" s="822" t="s">
        <v>3855</v>
      </c>
      <c r="C382" s="822" t="s">
        <v>3701</v>
      </c>
      <c r="D382" s="822" t="s">
        <v>4077</v>
      </c>
      <c r="E382" s="822" t="s">
        <v>4078</v>
      </c>
      <c r="F382" s="831"/>
      <c r="G382" s="831"/>
      <c r="H382" s="831"/>
      <c r="I382" s="831"/>
      <c r="J382" s="831">
        <v>1</v>
      </c>
      <c r="K382" s="831">
        <v>0</v>
      </c>
      <c r="L382" s="831"/>
      <c r="M382" s="831">
        <v>0</v>
      </c>
      <c r="N382" s="831"/>
      <c r="O382" s="831"/>
      <c r="P382" s="827"/>
      <c r="Q382" s="832"/>
    </row>
    <row r="383" spans="1:17" ht="14.45" customHeight="1" x14ac:dyDescent="0.2">
      <c r="A383" s="821" t="s">
        <v>587</v>
      </c>
      <c r="B383" s="822" t="s">
        <v>4079</v>
      </c>
      <c r="C383" s="822" t="s">
        <v>3701</v>
      </c>
      <c r="D383" s="822" t="s">
        <v>4080</v>
      </c>
      <c r="E383" s="822" t="s">
        <v>4081</v>
      </c>
      <c r="F383" s="831"/>
      <c r="G383" s="831"/>
      <c r="H383" s="831"/>
      <c r="I383" s="831"/>
      <c r="J383" s="831">
        <v>1</v>
      </c>
      <c r="K383" s="831">
        <v>852</v>
      </c>
      <c r="L383" s="831"/>
      <c r="M383" s="831">
        <v>852</v>
      </c>
      <c r="N383" s="831"/>
      <c r="O383" s="831"/>
      <c r="P383" s="827"/>
      <c r="Q383" s="832"/>
    </row>
    <row r="384" spans="1:17" ht="14.45" customHeight="1" x14ac:dyDescent="0.2">
      <c r="A384" s="821" t="s">
        <v>587</v>
      </c>
      <c r="B384" s="822" t="s">
        <v>4079</v>
      </c>
      <c r="C384" s="822" t="s">
        <v>3701</v>
      </c>
      <c r="D384" s="822" t="s">
        <v>3938</v>
      </c>
      <c r="E384" s="822" t="s">
        <v>3939</v>
      </c>
      <c r="F384" s="831"/>
      <c r="G384" s="831"/>
      <c r="H384" s="831"/>
      <c r="I384" s="831"/>
      <c r="J384" s="831">
        <v>2</v>
      </c>
      <c r="K384" s="831">
        <v>0</v>
      </c>
      <c r="L384" s="831"/>
      <c r="M384" s="831">
        <v>0</v>
      </c>
      <c r="N384" s="831"/>
      <c r="O384" s="831"/>
      <c r="P384" s="827"/>
      <c r="Q384" s="832"/>
    </row>
    <row r="385" spans="1:17" ht="14.45" customHeight="1" x14ac:dyDescent="0.2">
      <c r="A385" s="821" t="s">
        <v>587</v>
      </c>
      <c r="B385" s="822" t="s">
        <v>4079</v>
      </c>
      <c r="C385" s="822" t="s">
        <v>3701</v>
      </c>
      <c r="D385" s="822" t="s">
        <v>3958</v>
      </c>
      <c r="E385" s="822" t="s">
        <v>3959</v>
      </c>
      <c r="F385" s="831"/>
      <c r="G385" s="831"/>
      <c r="H385" s="831"/>
      <c r="I385" s="831"/>
      <c r="J385" s="831">
        <v>2</v>
      </c>
      <c r="K385" s="831">
        <v>1684</v>
      </c>
      <c r="L385" s="831"/>
      <c r="M385" s="831">
        <v>842</v>
      </c>
      <c r="N385" s="831"/>
      <c r="O385" s="831"/>
      <c r="P385" s="827"/>
      <c r="Q385" s="832"/>
    </row>
    <row r="386" spans="1:17" ht="14.45" customHeight="1" x14ac:dyDescent="0.2">
      <c r="A386" s="821" t="s">
        <v>587</v>
      </c>
      <c r="B386" s="822" t="s">
        <v>4082</v>
      </c>
      <c r="C386" s="822" t="s">
        <v>4083</v>
      </c>
      <c r="D386" s="822" t="s">
        <v>4084</v>
      </c>
      <c r="E386" s="822" t="s">
        <v>1266</v>
      </c>
      <c r="F386" s="831">
        <v>18</v>
      </c>
      <c r="G386" s="831">
        <v>83295.44</v>
      </c>
      <c r="H386" s="831"/>
      <c r="I386" s="831">
        <v>4627.5244444444443</v>
      </c>
      <c r="J386" s="831">
        <v>19</v>
      </c>
      <c r="K386" s="831">
        <v>91274.609999999986</v>
      </c>
      <c r="L386" s="831"/>
      <c r="M386" s="831">
        <v>4803.926842105262</v>
      </c>
      <c r="N386" s="831">
        <v>1</v>
      </c>
      <c r="O386" s="831">
        <v>4988.09</v>
      </c>
      <c r="P386" s="827"/>
      <c r="Q386" s="832">
        <v>4988.09</v>
      </c>
    </row>
    <row r="387" spans="1:17" ht="14.45" customHeight="1" x14ac:dyDescent="0.2">
      <c r="A387" s="821" t="s">
        <v>587</v>
      </c>
      <c r="B387" s="822" t="s">
        <v>4082</v>
      </c>
      <c r="C387" s="822" t="s">
        <v>4083</v>
      </c>
      <c r="D387" s="822" t="s">
        <v>4085</v>
      </c>
      <c r="E387" s="822" t="s">
        <v>1923</v>
      </c>
      <c r="F387" s="831"/>
      <c r="G387" s="831"/>
      <c r="H387" s="831"/>
      <c r="I387" s="831"/>
      <c r="J387" s="831"/>
      <c r="K387" s="831"/>
      <c r="L387" s="831"/>
      <c r="M387" s="831"/>
      <c r="N387" s="831">
        <v>2</v>
      </c>
      <c r="O387" s="831">
        <v>170.96</v>
      </c>
      <c r="P387" s="827"/>
      <c r="Q387" s="832">
        <v>85.48</v>
      </c>
    </row>
    <row r="388" spans="1:17" ht="14.45" customHeight="1" x14ac:dyDescent="0.2">
      <c r="A388" s="821" t="s">
        <v>587</v>
      </c>
      <c r="B388" s="822" t="s">
        <v>4082</v>
      </c>
      <c r="C388" s="822" t="s">
        <v>4083</v>
      </c>
      <c r="D388" s="822" t="s">
        <v>4086</v>
      </c>
      <c r="E388" s="822" t="s">
        <v>4087</v>
      </c>
      <c r="F388" s="831">
        <v>6</v>
      </c>
      <c r="G388" s="831">
        <v>2224.9900000000002</v>
      </c>
      <c r="H388" s="831"/>
      <c r="I388" s="831">
        <v>370.83166666666671</v>
      </c>
      <c r="J388" s="831"/>
      <c r="K388" s="831"/>
      <c r="L388" s="831"/>
      <c r="M388" s="831"/>
      <c r="N388" s="831"/>
      <c r="O388" s="831"/>
      <c r="P388" s="827"/>
      <c r="Q388" s="832"/>
    </row>
    <row r="389" spans="1:17" ht="14.45" customHeight="1" x14ac:dyDescent="0.2">
      <c r="A389" s="821" t="s">
        <v>587</v>
      </c>
      <c r="B389" s="822" t="s">
        <v>4082</v>
      </c>
      <c r="C389" s="822" t="s">
        <v>4083</v>
      </c>
      <c r="D389" s="822" t="s">
        <v>4088</v>
      </c>
      <c r="E389" s="822" t="s">
        <v>1842</v>
      </c>
      <c r="F389" s="831">
        <v>0.3</v>
      </c>
      <c r="G389" s="831">
        <v>93.39</v>
      </c>
      <c r="H389" s="831"/>
      <c r="I389" s="831">
        <v>311.3</v>
      </c>
      <c r="J389" s="831">
        <v>5.2</v>
      </c>
      <c r="K389" s="831">
        <v>1618.8300000000002</v>
      </c>
      <c r="L389" s="831"/>
      <c r="M389" s="831">
        <v>311.31346153846158</v>
      </c>
      <c r="N389" s="831">
        <v>0.60000000000000009</v>
      </c>
      <c r="O389" s="831">
        <v>186.79</v>
      </c>
      <c r="P389" s="827"/>
      <c r="Q389" s="832">
        <v>311.31666666666661</v>
      </c>
    </row>
    <row r="390" spans="1:17" ht="14.45" customHeight="1" x14ac:dyDescent="0.2">
      <c r="A390" s="821" t="s">
        <v>587</v>
      </c>
      <c r="B390" s="822" t="s">
        <v>4082</v>
      </c>
      <c r="C390" s="822" t="s">
        <v>4083</v>
      </c>
      <c r="D390" s="822" t="s">
        <v>4089</v>
      </c>
      <c r="E390" s="822" t="s">
        <v>2286</v>
      </c>
      <c r="F390" s="831">
        <v>1163</v>
      </c>
      <c r="G390" s="831">
        <v>45926.540000000023</v>
      </c>
      <c r="H390" s="831"/>
      <c r="I390" s="831">
        <v>39.489716251074825</v>
      </c>
      <c r="J390" s="831">
        <v>912.4</v>
      </c>
      <c r="K390" s="831">
        <v>53284.160000000003</v>
      </c>
      <c r="L390" s="831"/>
      <c r="M390" s="831">
        <v>58.400000000000006</v>
      </c>
      <c r="N390" s="831"/>
      <c r="O390" s="831"/>
      <c r="P390" s="827"/>
      <c r="Q390" s="832"/>
    </row>
    <row r="391" spans="1:17" ht="14.45" customHeight="1" x14ac:dyDescent="0.2">
      <c r="A391" s="821" t="s">
        <v>587</v>
      </c>
      <c r="B391" s="822" t="s">
        <v>4082</v>
      </c>
      <c r="C391" s="822" t="s">
        <v>4083</v>
      </c>
      <c r="D391" s="822" t="s">
        <v>4090</v>
      </c>
      <c r="E391" s="822" t="s">
        <v>4091</v>
      </c>
      <c r="F391" s="831"/>
      <c r="G391" s="831"/>
      <c r="H391" s="831"/>
      <c r="I391" s="831"/>
      <c r="J391" s="831">
        <v>0.70000000000000007</v>
      </c>
      <c r="K391" s="831">
        <v>3404.18</v>
      </c>
      <c r="L391" s="831"/>
      <c r="M391" s="831">
        <v>4863.114285714285</v>
      </c>
      <c r="N391" s="831">
        <v>1.5</v>
      </c>
      <c r="O391" s="831">
        <v>7294.7000000000007</v>
      </c>
      <c r="P391" s="827"/>
      <c r="Q391" s="832">
        <v>4863.1333333333341</v>
      </c>
    </row>
    <row r="392" spans="1:17" ht="14.45" customHeight="1" x14ac:dyDescent="0.2">
      <c r="A392" s="821" t="s">
        <v>587</v>
      </c>
      <c r="B392" s="822" t="s">
        <v>4082</v>
      </c>
      <c r="C392" s="822" t="s">
        <v>4083</v>
      </c>
      <c r="D392" s="822" t="s">
        <v>4092</v>
      </c>
      <c r="E392" s="822" t="s">
        <v>1590</v>
      </c>
      <c r="F392" s="831"/>
      <c r="G392" s="831"/>
      <c r="H392" s="831"/>
      <c r="I392" s="831"/>
      <c r="J392" s="831">
        <v>7.4</v>
      </c>
      <c r="K392" s="831">
        <v>16559.25</v>
      </c>
      <c r="L392" s="831"/>
      <c r="M392" s="831">
        <v>2237.7364864864862</v>
      </c>
      <c r="N392" s="831"/>
      <c r="O392" s="831"/>
      <c r="P392" s="827"/>
      <c r="Q392" s="832"/>
    </row>
    <row r="393" spans="1:17" ht="14.45" customHeight="1" x14ac:dyDescent="0.2">
      <c r="A393" s="821" t="s">
        <v>587</v>
      </c>
      <c r="B393" s="822" t="s">
        <v>4082</v>
      </c>
      <c r="C393" s="822" t="s">
        <v>4083</v>
      </c>
      <c r="D393" s="822" t="s">
        <v>4093</v>
      </c>
      <c r="E393" s="822" t="s">
        <v>988</v>
      </c>
      <c r="F393" s="831">
        <v>28</v>
      </c>
      <c r="G393" s="831">
        <v>256228.62</v>
      </c>
      <c r="H393" s="831"/>
      <c r="I393" s="831">
        <v>9151.0221428571422</v>
      </c>
      <c r="J393" s="831">
        <v>14</v>
      </c>
      <c r="K393" s="831">
        <v>128215.78000000001</v>
      </c>
      <c r="L393" s="831"/>
      <c r="M393" s="831">
        <v>9158.27</v>
      </c>
      <c r="N393" s="831">
        <v>2</v>
      </c>
      <c r="O393" s="831">
        <v>18316.54</v>
      </c>
      <c r="P393" s="827"/>
      <c r="Q393" s="832">
        <v>9158.27</v>
      </c>
    </row>
    <row r="394" spans="1:17" ht="14.45" customHeight="1" x14ac:dyDescent="0.2">
      <c r="A394" s="821" t="s">
        <v>587</v>
      </c>
      <c r="B394" s="822" t="s">
        <v>4082</v>
      </c>
      <c r="C394" s="822" t="s">
        <v>4083</v>
      </c>
      <c r="D394" s="822" t="s">
        <v>4094</v>
      </c>
      <c r="E394" s="822" t="s">
        <v>988</v>
      </c>
      <c r="F394" s="831">
        <v>2</v>
      </c>
      <c r="G394" s="831">
        <v>34495.339999999997</v>
      </c>
      <c r="H394" s="831"/>
      <c r="I394" s="831">
        <v>17247.669999999998</v>
      </c>
      <c r="J394" s="831">
        <v>2</v>
      </c>
      <c r="K394" s="831">
        <v>34914.699999999997</v>
      </c>
      <c r="L394" s="831"/>
      <c r="M394" s="831">
        <v>17457.349999999999</v>
      </c>
      <c r="N394" s="831">
        <v>2</v>
      </c>
      <c r="O394" s="831">
        <v>34914.699999999997</v>
      </c>
      <c r="P394" s="827"/>
      <c r="Q394" s="832">
        <v>17457.349999999999</v>
      </c>
    </row>
    <row r="395" spans="1:17" ht="14.45" customHeight="1" x14ac:dyDescent="0.2">
      <c r="A395" s="821" t="s">
        <v>587</v>
      </c>
      <c r="B395" s="822" t="s">
        <v>4082</v>
      </c>
      <c r="C395" s="822" t="s">
        <v>4083</v>
      </c>
      <c r="D395" s="822" t="s">
        <v>4095</v>
      </c>
      <c r="E395" s="822" t="s">
        <v>4096</v>
      </c>
      <c r="F395" s="831">
        <v>0.4</v>
      </c>
      <c r="G395" s="831">
        <v>79.55</v>
      </c>
      <c r="H395" s="831"/>
      <c r="I395" s="831">
        <v>198.87499999999997</v>
      </c>
      <c r="J395" s="831">
        <v>5.0999999999999996</v>
      </c>
      <c r="K395" s="831">
        <v>1049.58</v>
      </c>
      <c r="L395" s="831"/>
      <c r="M395" s="831">
        <v>205.8</v>
      </c>
      <c r="N395" s="831"/>
      <c r="O395" s="831"/>
      <c r="P395" s="827"/>
      <c r="Q395" s="832"/>
    </row>
    <row r="396" spans="1:17" ht="14.45" customHeight="1" x14ac:dyDescent="0.2">
      <c r="A396" s="821" t="s">
        <v>587</v>
      </c>
      <c r="B396" s="822" t="s">
        <v>4082</v>
      </c>
      <c r="C396" s="822" t="s">
        <v>4083</v>
      </c>
      <c r="D396" s="822" t="s">
        <v>4097</v>
      </c>
      <c r="E396" s="822"/>
      <c r="F396" s="831">
        <v>2.2000000000000002</v>
      </c>
      <c r="G396" s="831">
        <v>1195.6199999999999</v>
      </c>
      <c r="H396" s="831"/>
      <c r="I396" s="831">
        <v>543.46363636363628</v>
      </c>
      <c r="J396" s="831"/>
      <c r="K396" s="831"/>
      <c r="L396" s="831"/>
      <c r="M396" s="831"/>
      <c r="N396" s="831"/>
      <c r="O396" s="831"/>
      <c r="P396" s="827"/>
      <c r="Q396" s="832"/>
    </row>
    <row r="397" spans="1:17" ht="14.45" customHeight="1" x14ac:dyDescent="0.2">
      <c r="A397" s="821" t="s">
        <v>587</v>
      </c>
      <c r="B397" s="822" t="s">
        <v>4082</v>
      </c>
      <c r="C397" s="822" t="s">
        <v>4083</v>
      </c>
      <c r="D397" s="822" t="s">
        <v>4098</v>
      </c>
      <c r="E397" s="822" t="s">
        <v>4099</v>
      </c>
      <c r="F397" s="831">
        <v>123.10000000000004</v>
      </c>
      <c r="G397" s="831">
        <v>22769.220000000005</v>
      </c>
      <c r="H397" s="831"/>
      <c r="I397" s="831">
        <v>184.96523151909017</v>
      </c>
      <c r="J397" s="831">
        <v>71.599999999999994</v>
      </c>
      <c r="K397" s="831">
        <v>15021.889999999998</v>
      </c>
      <c r="L397" s="831"/>
      <c r="M397" s="831">
        <v>209.80293296089383</v>
      </c>
      <c r="N397" s="831">
        <v>12</v>
      </c>
      <c r="O397" s="831">
        <v>2456.23</v>
      </c>
      <c r="P397" s="827"/>
      <c r="Q397" s="832">
        <v>204.68583333333333</v>
      </c>
    </row>
    <row r="398" spans="1:17" ht="14.45" customHeight="1" x14ac:dyDescent="0.2">
      <c r="A398" s="821" t="s">
        <v>587</v>
      </c>
      <c r="B398" s="822" t="s">
        <v>4082</v>
      </c>
      <c r="C398" s="822" t="s">
        <v>4083</v>
      </c>
      <c r="D398" s="822" t="s">
        <v>4100</v>
      </c>
      <c r="E398" s="822" t="s">
        <v>995</v>
      </c>
      <c r="F398" s="831"/>
      <c r="G398" s="831"/>
      <c r="H398" s="831"/>
      <c r="I398" s="831"/>
      <c r="J398" s="831"/>
      <c r="K398" s="831"/>
      <c r="L398" s="831"/>
      <c r="M398" s="831"/>
      <c r="N398" s="831">
        <v>1</v>
      </c>
      <c r="O398" s="831">
        <v>135.85000000000002</v>
      </c>
      <c r="P398" s="827"/>
      <c r="Q398" s="832">
        <v>135.85000000000002</v>
      </c>
    </row>
    <row r="399" spans="1:17" ht="14.45" customHeight="1" x14ac:dyDescent="0.2">
      <c r="A399" s="821" t="s">
        <v>587</v>
      </c>
      <c r="B399" s="822" t="s">
        <v>4082</v>
      </c>
      <c r="C399" s="822" t="s">
        <v>4083</v>
      </c>
      <c r="D399" s="822" t="s">
        <v>4101</v>
      </c>
      <c r="E399" s="822" t="s">
        <v>4102</v>
      </c>
      <c r="F399" s="831">
        <v>3</v>
      </c>
      <c r="G399" s="831">
        <v>9791.2000000000007</v>
      </c>
      <c r="H399" s="831"/>
      <c r="I399" s="831">
        <v>3263.7333333333336</v>
      </c>
      <c r="J399" s="831"/>
      <c r="K399" s="831"/>
      <c r="L399" s="831"/>
      <c r="M399" s="831"/>
      <c r="N399" s="831"/>
      <c r="O399" s="831"/>
      <c r="P399" s="827"/>
      <c r="Q399" s="832"/>
    </row>
    <row r="400" spans="1:17" ht="14.45" customHeight="1" x14ac:dyDescent="0.2">
      <c r="A400" s="821" t="s">
        <v>587</v>
      </c>
      <c r="B400" s="822" t="s">
        <v>4082</v>
      </c>
      <c r="C400" s="822" t="s">
        <v>4083</v>
      </c>
      <c r="D400" s="822" t="s">
        <v>4103</v>
      </c>
      <c r="E400" s="822" t="s">
        <v>920</v>
      </c>
      <c r="F400" s="831"/>
      <c r="G400" s="831"/>
      <c r="H400" s="831"/>
      <c r="I400" s="831"/>
      <c r="J400" s="831">
        <v>1.8</v>
      </c>
      <c r="K400" s="831">
        <v>2209.86</v>
      </c>
      <c r="L400" s="831"/>
      <c r="M400" s="831">
        <v>1227.7</v>
      </c>
      <c r="N400" s="831">
        <v>0.9</v>
      </c>
      <c r="O400" s="831">
        <v>1104.93</v>
      </c>
      <c r="P400" s="827"/>
      <c r="Q400" s="832">
        <v>1227.7</v>
      </c>
    </row>
    <row r="401" spans="1:17" ht="14.45" customHeight="1" x14ac:dyDescent="0.2">
      <c r="A401" s="821" t="s">
        <v>587</v>
      </c>
      <c r="B401" s="822" t="s">
        <v>4082</v>
      </c>
      <c r="C401" s="822" t="s">
        <v>4083</v>
      </c>
      <c r="D401" s="822" t="s">
        <v>4104</v>
      </c>
      <c r="E401" s="822"/>
      <c r="F401" s="831">
        <v>1.9</v>
      </c>
      <c r="G401" s="831">
        <v>608.57000000000005</v>
      </c>
      <c r="H401" s="831"/>
      <c r="I401" s="831">
        <v>320.30000000000007</v>
      </c>
      <c r="J401" s="831"/>
      <c r="K401" s="831"/>
      <c r="L401" s="831"/>
      <c r="M401" s="831"/>
      <c r="N401" s="831"/>
      <c r="O401" s="831"/>
      <c r="P401" s="827"/>
      <c r="Q401" s="832"/>
    </row>
    <row r="402" spans="1:17" ht="14.45" customHeight="1" x14ac:dyDescent="0.2">
      <c r="A402" s="821" t="s">
        <v>587</v>
      </c>
      <c r="B402" s="822" t="s">
        <v>4082</v>
      </c>
      <c r="C402" s="822" t="s">
        <v>4083</v>
      </c>
      <c r="D402" s="822" t="s">
        <v>4104</v>
      </c>
      <c r="E402" s="822" t="s">
        <v>4105</v>
      </c>
      <c r="F402" s="831">
        <v>1.9</v>
      </c>
      <c r="G402" s="831">
        <v>608.57000000000005</v>
      </c>
      <c r="H402" s="831"/>
      <c r="I402" s="831">
        <v>320.30000000000007</v>
      </c>
      <c r="J402" s="831"/>
      <c r="K402" s="831"/>
      <c r="L402" s="831"/>
      <c r="M402" s="831"/>
      <c r="N402" s="831"/>
      <c r="O402" s="831"/>
      <c r="P402" s="827"/>
      <c r="Q402" s="832"/>
    </row>
    <row r="403" spans="1:17" ht="14.45" customHeight="1" x14ac:dyDescent="0.2">
      <c r="A403" s="821" t="s">
        <v>587</v>
      </c>
      <c r="B403" s="822" t="s">
        <v>4082</v>
      </c>
      <c r="C403" s="822" t="s">
        <v>4083</v>
      </c>
      <c r="D403" s="822" t="s">
        <v>4106</v>
      </c>
      <c r="E403" s="822" t="s">
        <v>4107</v>
      </c>
      <c r="F403" s="831">
        <v>46.150000000000006</v>
      </c>
      <c r="G403" s="831">
        <v>2718.19</v>
      </c>
      <c r="H403" s="831"/>
      <c r="I403" s="831">
        <v>58.899024918743223</v>
      </c>
      <c r="J403" s="831">
        <v>28.999999999999996</v>
      </c>
      <c r="K403" s="831">
        <v>1710.19</v>
      </c>
      <c r="L403" s="831"/>
      <c r="M403" s="831">
        <v>58.972068965517252</v>
      </c>
      <c r="N403" s="831">
        <v>1.8</v>
      </c>
      <c r="O403" s="831">
        <v>106.32</v>
      </c>
      <c r="P403" s="827"/>
      <c r="Q403" s="832">
        <v>59.066666666666663</v>
      </c>
    </row>
    <row r="404" spans="1:17" ht="14.45" customHeight="1" x14ac:dyDescent="0.2">
      <c r="A404" s="821" t="s">
        <v>587</v>
      </c>
      <c r="B404" s="822" t="s">
        <v>4082</v>
      </c>
      <c r="C404" s="822" t="s">
        <v>4083</v>
      </c>
      <c r="D404" s="822" t="s">
        <v>4108</v>
      </c>
      <c r="E404" s="822" t="s">
        <v>4109</v>
      </c>
      <c r="F404" s="831">
        <v>0.5</v>
      </c>
      <c r="G404" s="831">
        <v>344.4</v>
      </c>
      <c r="H404" s="831"/>
      <c r="I404" s="831">
        <v>688.8</v>
      </c>
      <c r="J404" s="831"/>
      <c r="K404" s="831"/>
      <c r="L404" s="831"/>
      <c r="M404" s="831"/>
      <c r="N404" s="831"/>
      <c r="O404" s="831"/>
      <c r="P404" s="827"/>
      <c r="Q404" s="832"/>
    </row>
    <row r="405" spans="1:17" ht="14.45" customHeight="1" x14ac:dyDescent="0.2">
      <c r="A405" s="821" t="s">
        <v>587</v>
      </c>
      <c r="B405" s="822" t="s">
        <v>4082</v>
      </c>
      <c r="C405" s="822" t="s">
        <v>4083</v>
      </c>
      <c r="D405" s="822" t="s">
        <v>4110</v>
      </c>
      <c r="E405" s="822" t="s">
        <v>4111</v>
      </c>
      <c r="F405" s="831"/>
      <c r="G405" s="831"/>
      <c r="H405" s="831"/>
      <c r="I405" s="831"/>
      <c r="J405" s="831">
        <v>12.899999999999999</v>
      </c>
      <c r="K405" s="831">
        <v>4824.6000000000004</v>
      </c>
      <c r="L405" s="831"/>
      <c r="M405" s="831">
        <v>374.00000000000006</v>
      </c>
      <c r="N405" s="831"/>
      <c r="O405" s="831"/>
      <c r="P405" s="827"/>
      <c r="Q405" s="832"/>
    </row>
    <row r="406" spans="1:17" ht="14.45" customHeight="1" x14ac:dyDescent="0.2">
      <c r="A406" s="821" t="s">
        <v>587</v>
      </c>
      <c r="B406" s="822" t="s">
        <v>4082</v>
      </c>
      <c r="C406" s="822" t="s">
        <v>4083</v>
      </c>
      <c r="D406" s="822" t="s">
        <v>4112</v>
      </c>
      <c r="E406" s="822" t="s">
        <v>4113</v>
      </c>
      <c r="F406" s="831">
        <v>5</v>
      </c>
      <c r="G406" s="831">
        <v>6436.7999999999993</v>
      </c>
      <c r="H406" s="831"/>
      <c r="I406" s="831">
        <v>1287.3599999999999</v>
      </c>
      <c r="J406" s="831"/>
      <c r="K406" s="831"/>
      <c r="L406" s="831"/>
      <c r="M406" s="831"/>
      <c r="N406" s="831"/>
      <c r="O406" s="831"/>
      <c r="P406" s="827"/>
      <c r="Q406" s="832"/>
    </row>
    <row r="407" spans="1:17" ht="14.45" customHeight="1" x14ac:dyDescent="0.2">
      <c r="A407" s="821" t="s">
        <v>587</v>
      </c>
      <c r="B407" s="822" t="s">
        <v>4082</v>
      </c>
      <c r="C407" s="822" t="s">
        <v>4083</v>
      </c>
      <c r="D407" s="822" t="s">
        <v>4114</v>
      </c>
      <c r="E407" s="822" t="s">
        <v>4115</v>
      </c>
      <c r="F407" s="831">
        <v>5.4</v>
      </c>
      <c r="G407" s="831">
        <v>8812.119999999999</v>
      </c>
      <c r="H407" s="831"/>
      <c r="I407" s="831">
        <v>1631.8740740740739</v>
      </c>
      <c r="J407" s="831"/>
      <c r="K407" s="831"/>
      <c r="L407" s="831"/>
      <c r="M407" s="831"/>
      <c r="N407" s="831"/>
      <c r="O407" s="831"/>
      <c r="P407" s="827"/>
      <c r="Q407" s="832"/>
    </row>
    <row r="408" spans="1:17" ht="14.45" customHeight="1" x14ac:dyDescent="0.2">
      <c r="A408" s="821" t="s">
        <v>587</v>
      </c>
      <c r="B408" s="822" t="s">
        <v>4082</v>
      </c>
      <c r="C408" s="822" t="s">
        <v>4083</v>
      </c>
      <c r="D408" s="822" t="s">
        <v>4116</v>
      </c>
      <c r="E408" s="822" t="s">
        <v>1509</v>
      </c>
      <c r="F408" s="831">
        <v>5.6</v>
      </c>
      <c r="G408" s="831">
        <v>1101.5</v>
      </c>
      <c r="H408" s="831"/>
      <c r="I408" s="831">
        <v>196.69642857142858</v>
      </c>
      <c r="J408" s="831">
        <v>2.9000000000000004</v>
      </c>
      <c r="K408" s="831">
        <v>1002.4200000000001</v>
      </c>
      <c r="L408" s="831"/>
      <c r="M408" s="831">
        <v>345.66206896551722</v>
      </c>
      <c r="N408" s="831">
        <v>0.4</v>
      </c>
      <c r="O408" s="831">
        <v>136.4</v>
      </c>
      <c r="P408" s="827"/>
      <c r="Q408" s="832">
        <v>341</v>
      </c>
    </row>
    <row r="409" spans="1:17" ht="14.45" customHeight="1" x14ac:dyDescent="0.2">
      <c r="A409" s="821" t="s">
        <v>587</v>
      </c>
      <c r="B409" s="822" t="s">
        <v>4082</v>
      </c>
      <c r="C409" s="822" t="s">
        <v>4083</v>
      </c>
      <c r="D409" s="822" t="s">
        <v>4117</v>
      </c>
      <c r="E409" s="822" t="s">
        <v>1509</v>
      </c>
      <c r="F409" s="831">
        <v>15.399999999999997</v>
      </c>
      <c r="G409" s="831">
        <v>7696.67</v>
      </c>
      <c r="H409" s="831"/>
      <c r="I409" s="831">
        <v>499.78376623376636</v>
      </c>
      <c r="J409" s="831">
        <v>32.299999999999997</v>
      </c>
      <c r="K409" s="831">
        <v>22121.000000000007</v>
      </c>
      <c r="L409" s="831"/>
      <c r="M409" s="831">
        <v>684.86068111455143</v>
      </c>
      <c r="N409" s="831">
        <v>3.6</v>
      </c>
      <c r="O409" s="831">
        <v>2415.6</v>
      </c>
      <c r="P409" s="827"/>
      <c r="Q409" s="832">
        <v>671</v>
      </c>
    </row>
    <row r="410" spans="1:17" ht="14.45" customHeight="1" x14ac:dyDescent="0.2">
      <c r="A410" s="821" t="s">
        <v>587</v>
      </c>
      <c r="B410" s="822" t="s">
        <v>4082</v>
      </c>
      <c r="C410" s="822" t="s">
        <v>4083</v>
      </c>
      <c r="D410" s="822" t="s">
        <v>4118</v>
      </c>
      <c r="E410" s="822" t="s">
        <v>1617</v>
      </c>
      <c r="F410" s="831">
        <v>4.7</v>
      </c>
      <c r="G410" s="831">
        <v>1409.03</v>
      </c>
      <c r="H410" s="831"/>
      <c r="I410" s="831">
        <v>299.79361702127659</v>
      </c>
      <c r="J410" s="831">
        <v>1.4</v>
      </c>
      <c r="K410" s="831">
        <v>567.31999999999994</v>
      </c>
      <c r="L410" s="831"/>
      <c r="M410" s="831">
        <v>405.2285714285714</v>
      </c>
      <c r="N410" s="831">
        <v>0.70000000000000007</v>
      </c>
      <c r="O410" s="831">
        <v>223.29999999999998</v>
      </c>
      <c r="P410" s="827"/>
      <c r="Q410" s="832">
        <v>318.99999999999994</v>
      </c>
    </row>
    <row r="411" spans="1:17" ht="14.45" customHeight="1" x14ac:dyDescent="0.2">
      <c r="A411" s="821" t="s">
        <v>587</v>
      </c>
      <c r="B411" s="822" t="s">
        <v>4082</v>
      </c>
      <c r="C411" s="822" t="s">
        <v>4083</v>
      </c>
      <c r="D411" s="822" t="s">
        <v>4119</v>
      </c>
      <c r="E411" s="822" t="s">
        <v>1603</v>
      </c>
      <c r="F411" s="831">
        <v>176</v>
      </c>
      <c r="G411" s="831">
        <v>9357.1500000000015</v>
      </c>
      <c r="H411" s="831"/>
      <c r="I411" s="831">
        <v>53.165625000000006</v>
      </c>
      <c r="J411" s="831">
        <v>91.5</v>
      </c>
      <c r="K411" s="831">
        <v>4838.5199999999995</v>
      </c>
      <c r="L411" s="831"/>
      <c r="M411" s="831">
        <v>52.879999999999995</v>
      </c>
      <c r="N411" s="831"/>
      <c r="O411" s="831"/>
      <c r="P411" s="827"/>
      <c r="Q411" s="832"/>
    </row>
    <row r="412" spans="1:17" ht="14.45" customHeight="1" x14ac:dyDescent="0.2">
      <c r="A412" s="821" t="s">
        <v>587</v>
      </c>
      <c r="B412" s="822" t="s">
        <v>4082</v>
      </c>
      <c r="C412" s="822" t="s">
        <v>4083</v>
      </c>
      <c r="D412" s="822" t="s">
        <v>4120</v>
      </c>
      <c r="E412" s="822" t="s">
        <v>1264</v>
      </c>
      <c r="F412" s="831">
        <v>14</v>
      </c>
      <c r="G412" s="831">
        <v>40600.58</v>
      </c>
      <c r="H412" s="831"/>
      <c r="I412" s="831">
        <v>2900.0414285714287</v>
      </c>
      <c r="J412" s="831">
        <v>24</v>
      </c>
      <c r="K412" s="831">
        <v>76146.719999999987</v>
      </c>
      <c r="L412" s="831"/>
      <c r="M412" s="831">
        <v>3172.7799999999993</v>
      </c>
      <c r="N412" s="831">
        <v>1</v>
      </c>
      <c r="O412" s="831">
        <v>3172.78</v>
      </c>
      <c r="P412" s="827"/>
      <c r="Q412" s="832">
        <v>3172.78</v>
      </c>
    </row>
    <row r="413" spans="1:17" ht="14.45" customHeight="1" x14ac:dyDescent="0.2">
      <c r="A413" s="821" t="s">
        <v>587</v>
      </c>
      <c r="B413" s="822" t="s">
        <v>4082</v>
      </c>
      <c r="C413" s="822" t="s">
        <v>4083</v>
      </c>
      <c r="D413" s="822" t="s">
        <v>4121</v>
      </c>
      <c r="E413" s="822" t="s">
        <v>1617</v>
      </c>
      <c r="F413" s="831"/>
      <c r="G413" s="831"/>
      <c r="H413" s="831"/>
      <c r="I413" s="831"/>
      <c r="J413" s="831">
        <v>1.2000000000000002</v>
      </c>
      <c r="K413" s="831">
        <v>766.38</v>
      </c>
      <c r="L413" s="831"/>
      <c r="M413" s="831">
        <v>638.64999999999986</v>
      </c>
      <c r="N413" s="831"/>
      <c r="O413" s="831"/>
      <c r="P413" s="827"/>
      <c r="Q413" s="832"/>
    </row>
    <row r="414" spans="1:17" ht="14.45" customHeight="1" x14ac:dyDescent="0.2">
      <c r="A414" s="821" t="s">
        <v>587</v>
      </c>
      <c r="B414" s="822" t="s">
        <v>4082</v>
      </c>
      <c r="C414" s="822" t="s">
        <v>4083</v>
      </c>
      <c r="D414" s="822" t="s">
        <v>4122</v>
      </c>
      <c r="E414" s="822" t="s">
        <v>1264</v>
      </c>
      <c r="F414" s="831">
        <v>2</v>
      </c>
      <c r="G414" s="831">
        <v>12691.14</v>
      </c>
      <c r="H414" s="831"/>
      <c r="I414" s="831">
        <v>6345.57</v>
      </c>
      <c r="J414" s="831">
        <v>2</v>
      </c>
      <c r="K414" s="831">
        <v>12691.14</v>
      </c>
      <c r="L414" s="831"/>
      <c r="M414" s="831">
        <v>6345.57</v>
      </c>
      <c r="N414" s="831"/>
      <c r="O414" s="831"/>
      <c r="P414" s="827"/>
      <c r="Q414" s="832"/>
    </row>
    <row r="415" spans="1:17" ht="14.45" customHeight="1" x14ac:dyDescent="0.2">
      <c r="A415" s="821" t="s">
        <v>587</v>
      </c>
      <c r="B415" s="822" t="s">
        <v>4082</v>
      </c>
      <c r="C415" s="822" t="s">
        <v>4083</v>
      </c>
      <c r="D415" s="822" t="s">
        <v>4123</v>
      </c>
      <c r="E415" s="822" t="s">
        <v>1502</v>
      </c>
      <c r="F415" s="831">
        <v>22.79999999999999</v>
      </c>
      <c r="G415" s="831">
        <v>9326.8999999999978</v>
      </c>
      <c r="H415" s="831"/>
      <c r="I415" s="831">
        <v>409.07456140350888</v>
      </c>
      <c r="J415" s="831">
        <v>59.4</v>
      </c>
      <c r="K415" s="831">
        <v>30239.520000000004</v>
      </c>
      <c r="L415" s="831"/>
      <c r="M415" s="831">
        <v>509.08282828282836</v>
      </c>
      <c r="N415" s="831">
        <v>15.100000000000003</v>
      </c>
      <c r="O415" s="831">
        <v>7936.0699999999988</v>
      </c>
      <c r="P415" s="827"/>
      <c r="Q415" s="832">
        <v>525.56754966887399</v>
      </c>
    </row>
    <row r="416" spans="1:17" ht="14.45" customHeight="1" x14ac:dyDescent="0.2">
      <c r="A416" s="821" t="s">
        <v>587</v>
      </c>
      <c r="B416" s="822" t="s">
        <v>4082</v>
      </c>
      <c r="C416" s="822" t="s">
        <v>4083</v>
      </c>
      <c r="D416" s="822" t="s">
        <v>4124</v>
      </c>
      <c r="E416" s="822" t="s">
        <v>4125</v>
      </c>
      <c r="F416" s="831">
        <v>57.2</v>
      </c>
      <c r="G416" s="831">
        <v>1756.76</v>
      </c>
      <c r="H416" s="831"/>
      <c r="I416" s="831">
        <v>30.712587412587411</v>
      </c>
      <c r="J416" s="831">
        <v>343</v>
      </c>
      <c r="K416" s="831">
        <v>10108.210000000001</v>
      </c>
      <c r="L416" s="831"/>
      <c r="M416" s="831">
        <v>29.470000000000002</v>
      </c>
      <c r="N416" s="831"/>
      <c r="O416" s="831"/>
      <c r="P416" s="827"/>
      <c r="Q416" s="832"/>
    </row>
    <row r="417" spans="1:17" ht="14.45" customHeight="1" x14ac:dyDescent="0.2">
      <c r="A417" s="821" t="s">
        <v>587</v>
      </c>
      <c r="B417" s="822" t="s">
        <v>4082</v>
      </c>
      <c r="C417" s="822" t="s">
        <v>4083</v>
      </c>
      <c r="D417" s="822" t="s">
        <v>4126</v>
      </c>
      <c r="E417" s="822" t="s">
        <v>4127</v>
      </c>
      <c r="F417" s="831">
        <v>1031</v>
      </c>
      <c r="G417" s="831">
        <v>45074.93</v>
      </c>
      <c r="H417" s="831"/>
      <c r="I417" s="831">
        <v>43.719621726479147</v>
      </c>
      <c r="J417" s="831">
        <v>225.2</v>
      </c>
      <c r="K417" s="831">
        <v>9832.85</v>
      </c>
      <c r="L417" s="831"/>
      <c r="M417" s="831">
        <v>43.662744227353464</v>
      </c>
      <c r="N417" s="831"/>
      <c r="O417" s="831"/>
      <c r="P417" s="827"/>
      <c r="Q417" s="832"/>
    </row>
    <row r="418" spans="1:17" ht="14.45" customHeight="1" x14ac:dyDescent="0.2">
      <c r="A418" s="821" t="s">
        <v>587</v>
      </c>
      <c r="B418" s="822" t="s">
        <v>4082</v>
      </c>
      <c r="C418" s="822" t="s">
        <v>4083</v>
      </c>
      <c r="D418" s="822" t="s">
        <v>4128</v>
      </c>
      <c r="E418" s="822" t="s">
        <v>1506</v>
      </c>
      <c r="F418" s="831">
        <v>7.7999999999999989</v>
      </c>
      <c r="G418" s="831">
        <v>3589.46</v>
      </c>
      <c r="H418" s="831"/>
      <c r="I418" s="831">
        <v>460.18717948717955</v>
      </c>
      <c r="J418" s="831">
        <v>8.4</v>
      </c>
      <c r="K418" s="831">
        <v>10943.599999999999</v>
      </c>
      <c r="L418" s="831"/>
      <c r="M418" s="831">
        <v>1302.8095238095236</v>
      </c>
      <c r="N418" s="831">
        <v>1.6</v>
      </c>
      <c r="O418" s="831">
        <v>1198.3499999999999</v>
      </c>
      <c r="P418" s="827"/>
      <c r="Q418" s="832">
        <v>748.96874999999989</v>
      </c>
    </row>
    <row r="419" spans="1:17" ht="14.45" customHeight="1" x14ac:dyDescent="0.2">
      <c r="A419" s="821" t="s">
        <v>587</v>
      </c>
      <c r="B419" s="822" t="s">
        <v>4082</v>
      </c>
      <c r="C419" s="822" t="s">
        <v>4083</v>
      </c>
      <c r="D419" s="822" t="s">
        <v>4129</v>
      </c>
      <c r="E419" s="822" t="s">
        <v>4130</v>
      </c>
      <c r="F419" s="831"/>
      <c r="G419" s="831"/>
      <c r="H419" s="831"/>
      <c r="I419" s="831"/>
      <c r="J419" s="831">
        <v>0.8</v>
      </c>
      <c r="K419" s="831">
        <v>572</v>
      </c>
      <c r="L419" s="831"/>
      <c r="M419" s="831">
        <v>715</v>
      </c>
      <c r="N419" s="831"/>
      <c r="O419" s="831"/>
      <c r="P419" s="827"/>
      <c r="Q419" s="832"/>
    </row>
    <row r="420" spans="1:17" ht="14.45" customHeight="1" x14ac:dyDescent="0.2">
      <c r="A420" s="821" t="s">
        <v>587</v>
      </c>
      <c r="B420" s="822" t="s">
        <v>4082</v>
      </c>
      <c r="C420" s="822" t="s">
        <v>4083</v>
      </c>
      <c r="D420" s="822" t="s">
        <v>4131</v>
      </c>
      <c r="E420" s="822" t="s">
        <v>4132</v>
      </c>
      <c r="F420" s="831"/>
      <c r="G420" s="831"/>
      <c r="H420" s="831"/>
      <c r="I420" s="831"/>
      <c r="J420" s="831">
        <v>1.8</v>
      </c>
      <c r="K420" s="831">
        <v>271.36</v>
      </c>
      <c r="L420" s="831"/>
      <c r="M420" s="831">
        <v>150.75555555555556</v>
      </c>
      <c r="N420" s="831">
        <v>6</v>
      </c>
      <c r="O420" s="831">
        <v>904.2</v>
      </c>
      <c r="P420" s="827"/>
      <c r="Q420" s="832">
        <v>150.70000000000002</v>
      </c>
    </row>
    <row r="421" spans="1:17" ht="14.45" customHeight="1" x14ac:dyDescent="0.2">
      <c r="A421" s="821" t="s">
        <v>587</v>
      </c>
      <c r="B421" s="822" t="s">
        <v>4082</v>
      </c>
      <c r="C421" s="822" t="s">
        <v>4083</v>
      </c>
      <c r="D421" s="822" t="s">
        <v>4133</v>
      </c>
      <c r="E421" s="822" t="s">
        <v>4132</v>
      </c>
      <c r="F421" s="831">
        <v>8.3000000000000007</v>
      </c>
      <c r="G421" s="831">
        <v>2193.0699999999997</v>
      </c>
      <c r="H421" s="831"/>
      <c r="I421" s="831">
        <v>264.22530120481923</v>
      </c>
      <c r="J421" s="831">
        <v>6.75</v>
      </c>
      <c r="K421" s="831">
        <v>1782</v>
      </c>
      <c r="L421" s="831"/>
      <c r="M421" s="831">
        <v>264</v>
      </c>
      <c r="N421" s="831"/>
      <c r="O421" s="831"/>
      <c r="P421" s="827"/>
      <c r="Q421" s="832"/>
    </row>
    <row r="422" spans="1:17" ht="14.45" customHeight="1" x14ac:dyDescent="0.2">
      <c r="A422" s="821" t="s">
        <v>587</v>
      </c>
      <c r="B422" s="822" t="s">
        <v>4082</v>
      </c>
      <c r="C422" s="822" t="s">
        <v>4083</v>
      </c>
      <c r="D422" s="822" t="s">
        <v>4134</v>
      </c>
      <c r="E422" s="822" t="s">
        <v>4135</v>
      </c>
      <c r="F422" s="831">
        <v>5.8</v>
      </c>
      <c r="G422" s="831">
        <v>844.12</v>
      </c>
      <c r="H422" s="831"/>
      <c r="I422" s="831">
        <v>145.53793103448277</v>
      </c>
      <c r="J422" s="831"/>
      <c r="K422" s="831"/>
      <c r="L422" s="831"/>
      <c r="M422" s="831"/>
      <c r="N422" s="831"/>
      <c r="O422" s="831"/>
      <c r="P422" s="827"/>
      <c r="Q422" s="832"/>
    </row>
    <row r="423" spans="1:17" ht="14.45" customHeight="1" x14ac:dyDescent="0.2">
      <c r="A423" s="821" t="s">
        <v>587</v>
      </c>
      <c r="B423" s="822" t="s">
        <v>4082</v>
      </c>
      <c r="C423" s="822" t="s">
        <v>4083</v>
      </c>
      <c r="D423" s="822" t="s">
        <v>4136</v>
      </c>
      <c r="E423" s="822" t="s">
        <v>1603</v>
      </c>
      <c r="F423" s="831">
        <v>59</v>
      </c>
      <c r="G423" s="831">
        <v>1970.0100000000002</v>
      </c>
      <c r="H423" s="831"/>
      <c r="I423" s="831">
        <v>33.39</v>
      </c>
      <c r="J423" s="831">
        <v>94.5</v>
      </c>
      <c r="K423" s="831">
        <v>3155.2400000000011</v>
      </c>
      <c r="L423" s="831"/>
      <c r="M423" s="831">
        <v>33.388783068783084</v>
      </c>
      <c r="N423" s="831"/>
      <c r="O423" s="831"/>
      <c r="P423" s="827"/>
      <c r="Q423" s="832"/>
    </row>
    <row r="424" spans="1:17" ht="14.45" customHeight="1" x14ac:dyDescent="0.2">
      <c r="A424" s="821" t="s">
        <v>587</v>
      </c>
      <c r="B424" s="822" t="s">
        <v>4082</v>
      </c>
      <c r="C424" s="822" t="s">
        <v>4083</v>
      </c>
      <c r="D424" s="822" t="s">
        <v>4137</v>
      </c>
      <c r="E424" s="822" t="s">
        <v>4138</v>
      </c>
      <c r="F424" s="831">
        <v>167.30000000000007</v>
      </c>
      <c r="G424" s="831">
        <v>22476.199999999997</v>
      </c>
      <c r="H424" s="831"/>
      <c r="I424" s="831">
        <v>134.34668260609675</v>
      </c>
      <c r="J424" s="831">
        <v>147</v>
      </c>
      <c r="K424" s="831">
        <v>20871.280000000002</v>
      </c>
      <c r="L424" s="831"/>
      <c r="M424" s="831">
        <v>141.98149659863947</v>
      </c>
      <c r="N424" s="831">
        <v>34.9</v>
      </c>
      <c r="O424" s="831">
        <v>4495.1200000000008</v>
      </c>
      <c r="P424" s="827"/>
      <c r="Q424" s="832">
        <v>128.80000000000004</v>
      </c>
    </row>
    <row r="425" spans="1:17" ht="14.45" customHeight="1" x14ac:dyDescent="0.2">
      <c r="A425" s="821" t="s">
        <v>587</v>
      </c>
      <c r="B425" s="822" t="s">
        <v>4082</v>
      </c>
      <c r="C425" s="822" t="s">
        <v>4083</v>
      </c>
      <c r="D425" s="822" t="s">
        <v>4139</v>
      </c>
      <c r="E425" s="822" t="s">
        <v>4140</v>
      </c>
      <c r="F425" s="831">
        <v>4</v>
      </c>
      <c r="G425" s="831">
        <v>125839</v>
      </c>
      <c r="H425" s="831"/>
      <c r="I425" s="831">
        <v>31459.75</v>
      </c>
      <c r="J425" s="831"/>
      <c r="K425" s="831"/>
      <c r="L425" s="831"/>
      <c r="M425" s="831"/>
      <c r="N425" s="831"/>
      <c r="O425" s="831"/>
      <c r="P425" s="827"/>
      <c r="Q425" s="832"/>
    </row>
    <row r="426" spans="1:17" ht="14.45" customHeight="1" x14ac:dyDescent="0.2">
      <c r="A426" s="821" t="s">
        <v>587</v>
      </c>
      <c r="B426" s="822" t="s">
        <v>4082</v>
      </c>
      <c r="C426" s="822" t="s">
        <v>4083</v>
      </c>
      <c r="D426" s="822" t="s">
        <v>4141</v>
      </c>
      <c r="E426" s="822" t="s">
        <v>4142</v>
      </c>
      <c r="F426" s="831">
        <v>10.199999999999999</v>
      </c>
      <c r="G426" s="831">
        <v>12338.36</v>
      </c>
      <c r="H426" s="831"/>
      <c r="I426" s="831">
        <v>1209.6431372549021</v>
      </c>
      <c r="J426" s="831"/>
      <c r="K426" s="831"/>
      <c r="L426" s="831"/>
      <c r="M426" s="831"/>
      <c r="N426" s="831"/>
      <c r="O426" s="831"/>
      <c r="P426" s="827"/>
      <c r="Q426" s="832"/>
    </row>
    <row r="427" spans="1:17" ht="14.45" customHeight="1" x14ac:dyDescent="0.2">
      <c r="A427" s="821" t="s">
        <v>587</v>
      </c>
      <c r="B427" s="822" t="s">
        <v>4082</v>
      </c>
      <c r="C427" s="822" t="s">
        <v>4083</v>
      </c>
      <c r="D427" s="822" t="s">
        <v>4143</v>
      </c>
      <c r="E427" s="822" t="s">
        <v>4144</v>
      </c>
      <c r="F427" s="831">
        <v>84.5</v>
      </c>
      <c r="G427" s="831">
        <v>22830.739999999998</v>
      </c>
      <c r="H427" s="831"/>
      <c r="I427" s="831">
        <v>270.1862721893491</v>
      </c>
      <c r="J427" s="831">
        <v>60.8</v>
      </c>
      <c r="K427" s="831">
        <v>16427.149999999998</v>
      </c>
      <c r="L427" s="831"/>
      <c r="M427" s="831">
        <v>270.18338815789474</v>
      </c>
      <c r="N427" s="831">
        <v>0.6</v>
      </c>
      <c r="O427" s="831">
        <v>162.1</v>
      </c>
      <c r="P427" s="827"/>
      <c r="Q427" s="832">
        <v>270.16666666666669</v>
      </c>
    </row>
    <row r="428" spans="1:17" ht="14.45" customHeight="1" x14ac:dyDescent="0.2">
      <c r="A428" s="821" t="s">
        <v>587</v>
      </c>
      <c r="B428" s="822" t="s">
        <v>4082</v>
      </c>
      <c r="C428" s="822" t="s">
        <v>4083</v>
      </c>
      <c r="D428" s="822" t="s">
        <v>4145</v>
      </c>
      <c r="E428" s="822" t="s">
        <v>4140</v>
      </c>
      <c r="F428" s="831">
        <v>4</v>
      </c>
      <c r="G428" s="831">
        <v>124593.2</v>
      </c>
      <c r="H428" s="831"/>
      <c r="I428" s="831">
        <v>31148.3</v>
      </c>
      <c r="J428" s="831">
        <v>4</v>
      </c>
      <c r="K428" s="831">
        <v>124593.2</v>
      </c>
      <c r="L428" s="831"/>
      <c r="M428" s="831">
        <v>31148.3</v>
      </c>
      <c r="N428" s="831"/>
      <c r="O428" s="831"/>
      <c r="P428" s="827"/>
      <c r="Q428" s="832"/>
    </row>
    <row r="429" spans="1:17" ht="14.45" customHeight="1" x14ac:dyDescent="0.2">
      <c r="A429" s="821" t="s">
        <v>587</v>
      </c>
      <c r="B429" s="822" t="s">
        <v>4082</v>
      </c>
      <c r="C429" s="822" t="s">
        <v>4083</v>
      </c>
      <c r="D429" s="822" t="s">
        <v>4146</v>
      </c>
      <c r="E429" s="822" t="s">
        <v>4147</v>
      </c>
      <c r="F429" s="831">
        <v>24</v>
      </c>
      <c r="G429" s="831">
        <v>2277.06</v>
      </c>
      <c r="H429" s="831"/>
      <c r="I429" s="831">
        <v>94.877499999999998</v>
      </c>
      <c r="J429" s="831">
        <v>10.8</v>
      </c>
      <c r="K429" s="831">
        <v>1024.6500000000001</v>
      </c>
      <c r="L429" s="831"/>
      <c r="M429" s="831">
        <v>94.875</v>
      </c>
      <c r="N429" s="831"/>
      <c r="O429" s="831"/>
      <c r="P429" s="827"/>
      <c r="Q429" s="832"/>
    </row>
    <row r="430" spans="1:17" ht="14.45" customHeight="1" x14ac:dyDescent="0.2">
      <c r="A430" s="821" t="s">
        <v>587</v>
      </c>
      <c r="B430" s="822" t="s">
        <v>4082</v>
      </c>
      <c r="C430" s="822" t="s">
        <v>4083</v>
      </c>
      <c r="D430" s="822" t="s">
        <v>4148</v>
      </c>
      <c r="E430" s="822" t="s">
        <v>1266</v>
      </c>
      <c r="F430" s="831">
        <v>1</v>
      </c>
      <c r="G430" s="831">
        <v>9924</v>
      </c>
      <c r="H430" s="831"/>
      <c r="I430" s="831">
        <v>9924</v>
      </c>
      <c r="J430" s="831">
        <v>5</v>
      </c>
      <c r="K430" s="831">
        <v>48324.72</v>
      </c>
      <c r="L430" s="831"/>
      <c r="M430" s="831">
        <v>9664.9439999999995</v>
      </c>
      <c r="N430" s="831"/>
      <c r="O430" s="831"/>
      <c r="P430" s="827"/>
      <c r="Q430" s="832"/>
    </row>
    <row r="431" spans="1:17" ht="14.45" customHeight="1" x14ac:dyDescent="0.2">
      <c r="A431" s="821" t="s">
        <v>587</v>
      </c>
      <c r="B431" s="822" t="s">
        <v>4082</v>
      </c>
      <c r="C431" s="822" t="s">
        <v>4083</v>
      </c>
      <c r="D431" s="822" t="s">
        <v>4149</v>
      </c>
      <c r="E431" s="822" t="s">
        <v>4150</v>
      </c>
      <c r="F431" s="831"/>
      <c r="G431" s="831"/>
      <c r="H431" s="831"/>
      <c r="I431" s="831"/>
      <c r="J431" s="831">
        <v>0.4</v>
      </c>
      <c r="K431" s="831">
        <v>262.20999999999998</v>
      </c>
      <c r="L431" s="831"/>
      <c r="M431" s="831">
        <v>655.52499999999986</v>
      </c>
      <c r="N431" s="831"/>
      <c r="O431" s="831"/>
      <c r="P431" s="827"/>
      <c r="Q431" s="832"/>
    </row>
    <row r="432" spans="1:17" ht="14.45" customHeight="1" x14ac:dyDescent="0.2">
      <c r="A432" s="821" t="s">
        <v>587</v>
      </c>
      <c r="B432" s="822" t="s">
        <v>4082</v>
      </c>
      <c r="C432" s="822" t="s">
        <v>4083</v>
      </c>
      <c r="D432" s="822" t="s">
        <v>4151</v>
      </c>
      <c r="E432" s="822" t="s">
        <v>1270</v>
      </c>
      <c r="F432" s="831">
        <v>14</v>
      </c>
      <c r="G432" s="831">
        <v>18023.04</v>
      </c>
      <c r="H432" s="831"/>
      <c r="I432" s="831">
        <v>1287.3600000000001</v>
      </c>
      <c r="J432" s="831">
        <v>29</v>
      </c>
      <c r="K432" s="831">
        <v>37333.439999999995</v>
      </c>
      <c r="L432" s="831"/>
      <c r="M432" s="831">
        <v>1287.3599999999999</v>
      </c>
      <c r="N432" s="831"/>
      <c r="O432" s="831"/>
      <c r="P432" s="827"/>
      <c r="Q432" s="832"/>
    </row>
    <row r="433" spans="1:17" ht="14.45" customHeight="1" x14ac:dyDescent="0.2">
      <c r="A433" s="821" t="s">
        <v>587</v>
      </c>
      <c r="B433" s="822" t="s">
        <v>4082</v>
      </c>
      <c r="C433" s="822" t="s">
        <v>4083</v>
      </c>
      <c r="D433" s="822" t="s">
        <v>4152</v>
      </c>
      <c r="E433" s="822" t="s">
        <v>1266</v>
      </c>
      <c r="F433" s="831"/>
      <c r="G433" s="831"/>
      <c r="H433" s="831"/>
      <c r="I433" s="831"/>
      <c r="J433" s="831"/>
      <c r="K433" s="831"/>
      <c r="L433" s="831"/>
      <c r="M433" s="831"/>
      <c r="N433" s="831">
        <v>3</v>
      </c>
      <c r="O433" s="831">
        <v>13914.54</v>
      </c>
      <c r="P433" s="827"/>
      <c r="Q433" s="832">
        <v>4638.18</v>
      </c>
    </row>
    <row r="434" spans="1:17" ht="14.45" customHeight="1" x14ac:dyDescent="0.2">
      <c r="A434" s="821" t="s">
        <v>587</v>
      </c>
      <c r="B434" s="822" t="s">
        <v>4082</v>
      </c>
      <c r="C434" s="822" t="s">
        <v>4083</v>
      </c>
      <c r="D434" s="822" t="s">
        <v>4153</v>
      </c>
      <c r="E434" s="822" t="s">
        <v>4140</v>
      </c>
      <c r="F434" s="831">
        <v>1</v>
      </c>
      <c r="G434" s="831">
        <v>15574.1</v>
      </c>
      <c r="H434" s="831"/>
      <c r="I434" s="831">
        <v>15574.1</v>
      </c>
      <c r="J434" s="831"/>
      <c r="K434" s="831"/>
      <c r="L434" s="831"/>
      <c r="M434" s="831"/>
      <c r="N434" s="831"/>
      <c r="O434" s="831"/>
      <c r="P434" s="827"/>
      <c r="Q434" s="832"/>
    </row>
    <row r="435" spans="1:17" ht="14.45" customHeight="1" x14ac:dyDescent="0.2">
      <c r="A435" s="821" t="s">
        <v>587</v>
      </c>
      <c r="B435" s="822" t="s">
        <v>4082</v>
      </c>
      <c r="C435" s="822" t="s">
        <v>4083</v>
      </c>
      <c r="D435" s="822" t="s">
        <v>4154</v>
      </c>
      <c r="E435" s="822" t="s">
        <v>2401</v>
      </c>
      <c r="F435" s="831"/>
      <c r="G435" s="831"/>
      <c r="H435" s="831"/>
      <c r="I435" s="831"/>
      <c r="J435" s="831">
        <v>2</v>
      </c>
      <c r="K435" s="831">
        <v>184.98</v>
      </c>
      <c r="L435" s="831"/>
      <c r="M435" s="831">
        <v>92.49</v>
      </c>
      <c r="N435" s="831"/>
      <c r="O435" s="831"/>
      <c r="P435" s="827"/>
      <c r="Q435" s="832"/>
    </row>
    <row r="436" spans="1:17" ht="14.45" customHeight="1" x14ac:dyDescent="0.2">
      <c r="A436" s="821" t="s">
        <v>587</v>
      </c>
      <c r="B436" s="822" t="s">
        <v>4082</v>
      </c>
      <c r="C436" s="822" t="s">
        <v>4083</v>
      </c>
      <c r="D436" s="822" t="s">
        <v>4155</v>
      </c>
      <c r="E436" s="822" t="s">
        <v>1286</v>
      </c>
      <c r="F436" s="831"/>
      <c r="G436" s="831"/>
      <c r="H436" s="831"/>
      <c r="I436" s="831"/>
      <c r="J436" s="831">
        <v>8.4</v>
      </c>
      <c r="K436" s="831">
        <v>6931.63</v>
      </c>
      <c r="L436" s="831"/>
      <c r="M436" s="831">
        <v>825.19404761904764</v>
      </c>
      <c r="N436" s="831"/>
      <c r="O436" s="831"/>
      <c r="P436" s="827"/>
      <c r="Q436" s="832"/>
    </row>
    <row r="437" spans="1:17" ht="14.45" customHeight="1" x14ac:dyDescent="0.2">
      <c r="A437" s="821" t="s">
        <v>587</v>
      </c>
      <c r="B437" s="822" t="s">
        <v>4082</v>
      </c>
      <c r="C437" s="822" t="s">
        <v>4083</v>
      </c>
      <c r="D437" s="822" t="s">
        <v>4156</v>
      </c>
      <c r="E437" s="822" t="s">
        <v>1287</v>
      </c>
      <c r="F437" s="831"/>
      <c r="G437" s="831"/>
      <c r="H437" s="831"/>
      <c r="I437" s="831"/>
      <c r="J437" s="831">
        <v>2.2000000000000002</v>
      </c>
      <c r="K437" s="831">
        <v>414.63000000000005</v>
      </c>
      <c r="L437" s="831"/>
      <c r="M437" s="831">
        <v>188.46818181818182</v>
      </c>
      <c r="N437" s="831"/>
      <c r="O437" s="831"/>
      <c r="P437" s="827"/>
      <c r="Q437" s="832"/>
    </row>
    <row r="438" spans="1:17" ht="14.45" customHeight="1" x14ac:dyDescent="0.2">
      <c r="A438" s="821" t="s">
        <v>587</v>
      </c>
      <c r="B438" s="822" t="s">
        <v>4082</v>
      </c>
      <c r="C438" s="822" t="s">
        <v>4083</v>
      </c>
      <c r="D438" s="822" t="s">
        <v>4157</v>
      </c>
      <c r="E438" s="822" t="s">
        <v>4127</v>
      </c>
      <c r="F438" s="831"/>
      <c r="G438" s="831"/>
      <c r="H438" s="831"/>
      <c r="I438" s="831"/>
      <c r="J438" s="831"/>
      <c r="K438" s="831"/>
      <c r="L438" s="831"/>
      <c r="M438" s="831"/>
      <c r="N438" s="831">
        <v>26</v>
      </c>
      <c r="O438" s="831">
        <v>1245.6600000000001</v>
      </c>
      <c r="P438" s="827"/>
      <c r="Q438" s="832">
        <v>47.910000000000004</v>
      </c>
    </row>
    <row r="439" spans="1:17" ht="14.45" customHeight="1" x14ac:dyDescent="0.2">
      <c r="A439" s="821" t="s">
        <v>587</v>
      </c>
      <c r="B439" s="822" t="s">
        <v>4082</v>
      </c>
      <c r="C439" s="822" t="s">
        <v>4158</v>
      </c>
      <c r="D439" s="822" t="s">
        <v>4159</v>
      </c>
      <c r="E439" s="822" t="s">
        <v>4160</v>
      </c>
      <c r="F439" s="831">
        <v>523</v>
      </c>
      <c r="G439" s="831">
        <v>1394251.6400000001</v>
      </c>
      <c r="H439" s="831"/>
      <c r="I439" s="831">
        <v>2665.8731166347993</v>
      </c>
      <c r="J439" s="831">
        <v>576</v>
      </c>
      <c r="K439" s="831">
        <v>1555661.1600000004</v>
      </c>
      <c r="L439" s="831"/>
      <c r="M439" s="831">
        <v>2700.8006250000008</v>
      </c>
      <c r="N439" s="831">
        <v>107</v>
      </c>
      <c r="O439" s="831">
        <v>289737.81</v>
      </c>
      <c r="P439" s="827"/>
      <c r="Q439" s="832">
        <v>2707.83</v>
      </c>
    </row>
    <row r="440" spans="1:17" ht="14.45" customHeight="1" x14ac:dyDescent="0.2">
      <c r="A440" s="821" t="s">
        <v>587</v>
      </c>
      <c r="B440" s="822" t="s">
        <v>4082</v>
      </c>
      <c r="C440" s="822" t="s">
        <v>4158</v>
      </c>
      <c r="D440" s="822" t="s">
        <v>4161</v>
      </c>
      <c r="E440" s="822" t="s">
        <v>4162</v>
      </c>
      <c r="F440" s="831">
        <v>10</v>
      </c>
      <c r="G440" s="831">
        <v>103459.87999999998</v>
      </c>
      <c r="H440" s="831"/>
      <c r="I440" s="831">
        <v>10345.987999999998</v>
      </c>
      <c r="J440" s="831">
        <v>13</v>
      </c>
      <c r="K440" s="831">
        <v>135044.31</v>
      </c>
      <c r="L440" s="831"/>
      <c r="M440" s="831">
        <v>10388.023846153847</v>
      </c>
      <c r="N440" s="831">
        <v>2</v>
      </c>
      <c r="O440" s="831">
        <v>20812.62</v>
      </c>
      <c r="P440" s="827"/>
      <c r="Q440" s="832">
        <v>10406.31</v>
      </c>
    </row>
    <row r="441" spans="1:17" ht="14.45" customHeight="1" x14ac:dyDescent="0.2">
      <c r="A441" s="821" t="s">
        <v>587</v>
      </c>
      <c r="B441" s="822" t="s">
        <v>4082</v>
      </c>
      <c r="C441" s="822" t="s">
        <v>4158</v>
      </c>
      <c r="D441" s="822" t="s">
        <v>4163</v>
      </c>
      <c r="E441" s="822" t="s">
        <v>4164</v>
      </c>
      <c r="F441" s="831">
        <v>104</v>
      </c>
      <c r="G441" s="831">
        <v>127558.63999999997</v>
      </c>
      <c r="H441" s="831"/>
      <c r="I441" s="831">
        <v>1226.5253846153844</v>
      </c>
      <c r="J441" s="831">
        <v>151</v>
      </c>
      <c r="K441" s="831">
        <v>188037.46000000002</v>
      </c>
      <c r="L441" s="831"/>
      <c r="M441" s="831">
        <v>1245.2811920529803</v>
      </c>
      <c r="N441" s="831">
        <v>23</v>
      </c>
      <c r="O441" s="831">
        <v>28700.78</v>
      </c>
      <c r="P441" s="827"/>
      <c r="Q441" s="832">
        <v>1247.8599999999999</v>
      </c>
    </row>
    <row r="442" spans="1:17" ht="14.45" customHeight="1" x14ac:dyDescent="0.2">
      <c r="A442" s="821" t="s">
        <v>587</v>
      </c>
      <c r="B442" s="822" t="s">
        <v>4082</v>
      </c>
      <c r="C442" s="822" t="s">
        <v>3750</v>
      </c>
      <c r="D442" s="822" t="s">
        <v>4165</v>
      </c>
      <c r="E442" s="822" t="s">
        <v>4166</v>
      </c>
      <c r="F442" s="831">
        <v>3</v>
      </c>
      <c r="G442" s="831">
        <v>6930</v>
      </c>
      <c r="H442" s="831"/>
      <c r="I442" s="831">
        <v>2310</v>
      </c>
      <c r="J442" s="831">
        <v>2</v>
      </c>
      <c r="K442" s="831">
        <v>3000.8</v>
      </c>
      <c r="L442" s="831"/>
      <c r="M442" s="831">
        <v>1500.4</v>
      </c>
      <c r="N442" s="831"/>
      <c r="O442" s="831"/>
      <c r="P442" s="827"/>
      <c r="Q442" s="832"/>
    </row>
    <row r="443" spans="1:17" ht="14.45" customHeight="1" x14ac:dyDescent="0.2">
      <c r="A443" s="821" t="s">
        <v>587</v>
      </c>
      <c r="B443" s="822" t="s">
        <v>4082</v>
      </c>
      <c r="C443" s="822" t="s">
        <v>3750</v>
      </c>
      <c r="D443" s="822" t="s">
        <v>4165</v>
      </c>
      <c r="E443" s="822" t="s">
        <v>4167</v>
      </c>
      <c r="F443" s="831">
        <v>1</v>
      </c>
      <c r="G443" s="831">
        <v>2310</v>
      </c>
      <c r="H443" s="831"/>
      <c r="I443" s="831">
        <v>2310</v>
      </c>
      <c r="J443" s="831">
        <v>1</v>
      </c>
      <c r="K443" s="831">
        <v>1500.4</v>
      </c>
      <c r="L443" s="831"/>
      <c r="M443" s="831">
        <v>1500.4</v>
      </c>
      <c r="N443" s="831"/>
      <c r="O443" s="831"/>
      <c r="P443" s="827"/>
      <c r="Q443" s="832"/>
    </row>
    <row r="444" spans="1:17" ht="14.45" customHeight="1" x14ac:dyDescent="0.2">
      <c r="A444" s="821" t="s">
        <v>587</v>
      </c>
      <c r="B444" s="822" t="s">
        <v>4082</v>
      </c>
      <c r="C444" s="822" t="s">
        <v>3750</v>
      </c>
      <c r="D444" s="822" t="s">
        <v>4168</v>
      </c>
      <c r="E444" s="822" t="s">
        <v>4169</v>
      </c>
      <c r="F444" s="831"/>
      <c r="G444" s="831"/>
      <c r="H444" s="831"/>
      <c r="I444" s="831"/>
      <c r="J444" s="831">
        <v>1</v>
      </c>
      <c r="K444" s="831">
        <v>277.61</v>
      </c>
      <c r="L444" s="831"/>
      <c r="M444" s="831">
        <v>277.61</v>
      </c>
      <c r="N444" s="831"/>
      <c r="O444" s="831"/>
      <c r="P444" s="827"/>
      <c r="Q444" s="832"/>
    </row>
    <row r="445" spans="1:17" ht="14.45" customHeight="1" x14ac:dyDescent="0.2">
      <c r="A445" s="821" t="s">
        <v>587</v>
      </c>
      <c r="B445" s="822" t="s">
        <v>4082</v>
      </c>
      <c r="C445" s="822" t="s">
        <v>3750</v>
      </c>
      <c r="D445" s="822" t="s">
        <v>4170</v>
      </c>
      <c r="E445" s="822" t="s">
        <v>4171</v>
      </c>
      <c r="F445" s="831"/>
      <c r="G445" s="831"/>
      <c r="H445" s="831"/>
      <c r="I445" s="831"/>
      <c r="J445" s="831">
        <v>1</v>
      </c>
      <c r="K445" s="831">
        <v>12468</v>
      </c>
      <c r="L445" s="831"/>
      <c r="M445" s="831">
        <v>12468</v>
      </c>
      <c r="N445" s="831">
        <v>1</v>
      </c>
      <c r="O445" s="831">
        <v>12468</v>
      </c>
      <c r="P445" s="827"/>
      <c r="Q445" s="832">
        <v>12468</v>
      </c>
    </row>
    <row r="446" spans="1:17" ht="14.45" customHeight="1" x14ac:dyDescent="0.2">
      <c r="A446" s="821" t="s">
        <v>587</v>
      </c>
      <c r="B446" s="822" t="s">
        <v>4082</v>
      </c>
      <c r="C446" s="822" t="s">
        <v>3750</v>
      </c>
      <c r="D446" s="822" t="s">
        <v>4172</v>
      </c>
      <c r="E446" s="822" t="s">
        <v>4171</v>
      </c>
      <c r="F446" s="831"/>
      <c r="G446" s="831"/>
      <c r="H446" s="831"/>
      <c r="I446" s="831"/>
      <c r="J446" s="831"/>
      <c r="K446" s="831"/>
      <c r="L446" s="831"/>
      <c r="M446" s="831"/>
      <c r="N446" s="831">
        <v>2</v>
      </c>
      <c r="O446" s="831">
        <v>52670</v>
      </c>
      <c r="P446" s="827"/>
      <c r="Q446" s="832">
        <v>26335</v>
      </c>
    </row>
    <row r="447" spans="1:17" ht="14.45" customHeight="1" x14ac:dyDescent="0.2">
      <c r="A447" s="821" t="s">
        <v>587</v>
      </c>
      <c r="B447" s="822" t="s">
        <v>4082</v>
      </c>
      <c r="C447" s="822" t="s">
        <v>3750</v>
      </c>
      <c r="D447" s="822" t="s">
        <v>4173</v>
      </c>
      <c r="E447" s="822" t="s">
        <v>4171</v>
      </c>
      <c r="F447" s="831"/>
      <c r="G447" s="831"/>
      <c r="H447" s="831"/>
      <c r="I447" s="831"/>
      <c r="J447" s="831">
        <v>1</v>
      </c>
      <c r="K447" s="831">
        <v>26335</v>
      </c>
      <c r="L447" s="831"/>
      <c r="M447" s="831">
        <v>26335</v>
      </c>
      <c r="N447" s="831">
        <v>1</v>
      </c>
      <c r="O447" s="831">
        <v>26335</v>
      </c>
      <c r="P447" s="827"/>
      <c r="Q447" s="832">
        <v>26335</v>
      </c>
    </row>
    <row r="448" spans="1:17" ht="14.45" customHeight="1" x14ac:dyDescent="0.2">
      <c r="A448" s="821" t="s">
        <v>587</v>
      </c>
      <c r="B448" s="822" t="s">
        <v>4082</v>
      </c>
      <c r="C448" s="822" t="s">
        <v>3750</v>
      </c>
      <c r="D448" s="822" t="s">
        <v>4174</v>
      </c>
      <c r="E448" s="822" t="s">
        <v>4175</v>
      </c>
      <c r="F448" s="831"/>
      <c r="G448" s="831"/>
      <c r="H448" s="831"/>
      <c r="I448" s="831"/>
      <c r="J448" s="831">
        <v>1</v>
      </c>
      <c r="K448" s="831">
        <v>60099</v>
      </c>
      <c r="L448" s="831"/>
      <c r="M448" s="831">
        <v>60099</v>
      </c>
      <c r="N448" s="831"/>
      <c r="O448" s="831"/>
      <c r="P448" s="827"/>
      <c r="Q448" s="832"/>
    </row>
    <row r="449" spans="1:17" ht="14.45" customHeight="1" x14ac:dyDescent="0.2">
      <c r="A449" s="821" t="s">
        <v>587</v>
      </c>
      <c r="B449" s="822" t="s">
        <v>4082</v>
      </c>
      <c r="C449" s="822" t="s">
        <v>3750</v>
      </c>
      <c r="D449" s="822" t="s">
        <v>4176</v>
      </c>
      <c r="E449" s="822" t="s">
        <v>4175</v>
      </c>
      <c r="F449" s="831"/>
      <c r="G449" s="831"/>
      <c r="H449" s="831"/>
      <c r="I449" s="831"/>
      <c r="J449" s="831">
        <v>1</v>
      </c>
      <c r="K449" s="831">
        <v>68578</v>
      </c>
      <c r="L449" s="831"/>
      <c r="M449" s="831">
        <v>68578</v>
      </c>
      <c r="N449" s="831"/>
      <c r="O449" s="831"/>
      <c r="P449" s="827"/>
      <c r="Q449" s="832"/>
    </row>
    <row r="450" spans="1:17" ht="14.45" customHeight="1" x14ac:dyDescent="0.2">
      <c r="A450" s="821" t="s">
        <v>587</v>
      </c>
      <c r="B450" s="822" t="s">
        <v>4082</v>
      </c>
      <c r="C450" s="822" t="s">
        <v>3750</v>
      </c>
      <c r="D450" s="822" t="s">
        <v>4177</v>
      </c>
      <c r="E450" s="822" t="s">
        <v>4178</v>
      </c>
      <c r="F450" s="831"/>
      <c r="G450" s="831"/>
      <c r="H450" s="831"/>
      <c r="I450" s="831"/>
      <c r="J450" s="831">
        <v>1</v>
      </c>
      <c r="K450" s="831">
        <v>907.5</v>
      </c>
      <c r="L450" s="831"/>
      <c r="M450" s="831">
        <v>907.5</v>
      </c>
      <c r="N450" s="831">
        <v>4</v>
      </c>
      <c r="O450" s="831">
        <v>3630</v>
      </c>
      <c r="P450" s="827"/>
      <c r="Q450" s="832">
        <v>907.5</v>
      </c>
    </row>
    <row r="451" spans="1:17" ht="14.45" customHeight="1" x14ac:dyDescent="0.2">
      <c r="A451" s="821" t="s">
        <v>587</v>
      </c>
      <c r="B451" s="822" t="s">
        <v>4082</v>
      </c>
      <c r="C451" s="822" t="s">
        <v>3750</v>
      </c>
      <c r="D451" s="822" t="s">
        <v>4179</v>
      </c>
      <c r="E451" s="822" t="s">
        <v>4180</v>
      </c>
      <c r="F451" s="831">
        <v>30</v>
      </c>
      <c r="G451" s="831">
        <v>1175586.47</v>
      </c>
      <c r="H451" s="831"/>
      <c r="I451" s="831">
        <v>39186.215666666663</v>
      </c>
      <c r="J451" s="831">
        <v>13</v>
      </c>
      <c r="K451" s="831">
        <v>506805</v>
      </c>
      <c r="L451" s="831"/>
      <c r="M451" s="831">
        <v>38985</v>
      </c>
      <c r="N451" s="831"/>
      <c r="O451" s="831"/>
      <c r="P451" s="827"/>
      <c r="Q451" s="832"/>
    </row>
    <row r="452" spans="1:17" ht="14.45" customHeight="1" x14ac:dyDescent="0.2">
      <c r="A452" s="821" t="s">
        <v>587</v>
      </c>
      <c r="B452" s="822" t="s">
        <v>4082</v>
      </c>
      <c r="C452" s="822" t="s">
        <v>3750</v>
      </c>
      <c r="D452" s="822" t="s">
        <v>4181</v>
      </c>
      <c r="E452" s="822" t="s">
        <v>4182</v>
      </c>
      <c r="F452" s="831">
        <v>15</v>
      </c>
      <c r="G452" s="831">
        <v>560649.89999999991</v>
      </c>
      <c r="H452" s="831"/>
      <c r="I452" s="831">
        <v>37376.659999999996</v>
      </c>
      <c r="J452" s="831">
        <v>10</v>
      </c>
      <c r="K452" s="831">
        <v>322302.3</v>
      </c>
      <c r="L452" s="831"/>
      <c r="M452" s="831">
        <v>32230.23</v>
      </c>
      <c r="N452" s="831"/>
      <c r="O452" s="831"/>
      <c r="P452" s="827"/>
      <c r="Q452" s="832"/>
    </row>
    <row r="453" spans="1:17" ht="14.45" customHeight="1" x14ac:dyDescent="0.2">
      <c r="A453" s="821" t="s">
        <v>587</v>
      </c>
      <c r="B453" s="822" t="s">
        <v>4082</v>
      </c>
      <c r="C453" s="822" t="s">
        <v>3750</v>
      </c>
      <c r="D453" s="822" t="s">
        <v>4183</v>
      </c>
      <c r="E453" s="822" t="s">
        <v>4184</v>
      </c>
      <c r="F453" s="831"/>
      <c r="G453" s="831"/>
      <c r="H453" s="831"/>
      <c r="I453" s="831"/>
      <c r="J453" s="831">
        <v>1</v>
      </c>
      <c r="K453" s="831">
        <v>39820.18</v>
      </c>
      <c r="L453" s="831"/>
      <c r="M453" s="831">
        <v>39820.18</v>
      </c>
      <c r="N453" s="831"/>
      <c r="O453" s="831"/>
      <c r="P453" s="827"/>
      <c r="Q453" s="832"/>
    </row>
    <row r="454" spans="1:17" ht="14.45" customHeight="1" x14ac:dyDescent="0.2">
      <c r="A454" s="821" t="s">
        <v>587</v>
      </c>
      <c r="B454" s="822" t="s">
        <v>4082</v>
      </c>
      <c r="C454" s="822" t="s">
        <v>3750</v>
      </c>
      <c r="D454" s="822" t="s">
        <v>4185</v>
      </c>
      <c r="E454" s="822" t="s">
        <v>4186</v>
      </c>
      <c r="F454" s="831">
        <v>2</v>
      </c>
      <c r="G454" s="831">
        <v>20828.84</v>
      </c>
      <c r="H454" s="831"/>
      <c r="I454" s="831">
        <v>10414.42</v>
      </c>
      <c r="J454" s="831">
        <v>1</v>
      </c>
      <c r="K454" s="831">
        <v>10414.42</v>
      </c>
      <c r="L454" s="831"/>
      <c r="M454" s="831">
        <v>10414.42</v>
      </c>
      <c r="N454" s="831"/>
      <c r="O454" s="831"/>
      <c r="P454" s="827"/>
      <c r="Q454" s="832"/>
    </row>
    <row r="455" spans="1:17" ht="14.45" customHeight="1" x14ac:dyDescent="0.2">
      <c r="A455" s="821" t="s">
        <v>587</v>
      </c>
      <c r="B455" s="822" t="s">
        <v>4082</v>
      </c>
      <c r="C455" s="822" t="s">
        <v>3750</v>
      </c>
      <c r="D455" s="822" t="s">
        <v>4187</v>
      </c>
      <c r="E455" s="822" t="s">
        <v>4188</v>
      </c>
      <c r="F455" s="831">
        <v>1</v>
      </c>
      <c r="G455" s="831">
        <v>8159.29</v>
      </c>
      <c r="H455" s="831"/>
      <c r="I455" s="831">
        <v>8159.29</v>
      </c>
      <c r="J455" s="831">
        <v>1</v>
      </c>
      <c r="K455" s="831">
        <v>8159.29</v>
      </c>
      <c r="L455" s="831"/>
      <c r="M455" s="831">
        <v>8159.29</v>
      </c>
      <c r="N455" s="831"/>
      <c r="O455" s="831"/>
      <c r="P455" s="827"/>
      <c r="Q455" s="832"/>
    </row>
    <row r="456" spans="1:17" ht="14.45" customHeight="1" x14ac:dyDescent="0.2">
      <c r="A456" s="821" t="s">
        <v>587</v>
      </c>
      <c r="B456" s="822" t="s">
        <v>4082</v>
      </c>
      <c r="C456" s="822" t="s">
        <v>3750</v>
      </c>
      <c r="D456" s="822" t="s">
        <v>4189</v>
      </c>
      <c r="E456" s="822" t="s">
        <v>4190</v>
      </c>
      <c r="F456" s="831">
        <v>1</v>
      </c>
      <c r="G456" s="831">
        <v>15917.65</v>
      </c>
      <c r="H456" s="831"/>
      <c r="I456" s="831">
        <v>15917.65</v>
      </c>
      <c r="J456" s="831"/>
      <c r="K456" s="831"/>
      <c r="L456" s="831"/>
      <c r="M456" s="831"/>
      <c r="N456" s="831"/>
      <c r="O456" s="831"/>
      <c r="P456" s="827"/>
      <c r="Q456" s="832"/>
    </row>
    <row r="457" spans="1:17" ht="14.45" customHeight="1" x14ac:dyDescent="0.2">
      <c r="A457" s="821" t="s">
        <v>587</v>
      </c>
      <c r="B457" s="822" t="s">
        <v>4082</v>
      </c>
      <c r="C457" s="822" t="s">
        <v>3750</v>
      </c>
      <c r="D457" s="822" t="s">
        <v>4191</v>
      </c>
      <c r="E457" s="822" t="s">
        <v>4192</v>
      </c>
      <c r="F457" s="831">
        <v>1</v>
      </c>
      <c r="G457" s="831">
        <v>6104.66</v>
      </c>
      <c r="H457" s="831"/>
      <c r="I457" s="831">
        <v>6104.66</v>
      </c>
      <c r="J457" s="831"/>
      <c r="K457" s="831"/>
      <c r="L457" s="831"/>
      <c r="M457" s="831"/>
      <c r="N457" s="831"/>
      <c r="O457" s="831"/>
      <c r="P457" s="827"/>
      <c r="Q457" s="832"/>
    </row>
    <row r="458" spans="1:17" ht="14.45" customHeight="1" x14ac:dyDescent="0.2">
      <c r="A458" s="821" t="s">
        <v>587</v>
      </c>
      <c r="B458" s="822" t="s">
        <v>4082</v>
      </c>
      <c r="C458" s="822" t="s">
        <v>3750</v>
      </c>
      <c r="D458" s="822" t="s">
        <v>4193</v>
      </c>
      <c r="E458" s="822" t="s">
        <v>4194</v>
      </c>
      <c r="F458" s="831">
        <v>471</v>
      </c>
      <c r="G458" s="831">
        <v>3344100</v>
      </c>
      <c r="H458" s="831"/>
      <c r="I458" s="831">
        <v>7100</v>
      </c>
      <c r="J458" s="831">
        <v>424</v>
      </c>
      <c r="K458" s="831">
        <v>3010400</v>
      </c>
      <c r="L458" s="831"/>
      <c r="M458" s="831">
        <v>7100</v>
      </c>
      <c r="N458" s="831">
        <v>50</v>
      </c>
      <c r="O458" s="831">
        <v>355000</v>
      </c>
      <c r="P458" s="827"/>
      <c r="Q458" s="832">
        <v>7100</v>
      </c>
    </row>
    <row r="459" spans="1:17" ht="14.45" customHeight="1" x14ac:dyDescent="0.2">
      <c r="A459" s="821" t="s">
        <v>587</v>
      </c>
      <c r="B459" s="822" t="s">
        <v>4082</v>
      </c>
      <c r="C459" s="822" t="s">
        <v>3750</v>
      </c>
      <c r="D459" s="822" t="s">
        <v>4195</v>
      </c>
      <c r="E459" s="822" t="s">
        <v>4196</v>
      </c>
      <c r="F459" s="831">
        <v>1</v>
      </c>
      <c r="G459" s="831">
        <v>900.7</v>
      </c>
      <c r="H459" s="831"/>
      <c r="I459" s="831">
        <v>900.7</v>
      </c>
      <c r="J459" s="831"/>
      <c r="K459" s="831"/>
      <c r="L459" s="831"/>
      <c r="M459" s="831"/>
      <c r="N459" s="831"/>
      <c r="O459" s="831"/>
      <c r="P459" s="827"/>
      <c r="Q459" s="832"/>
    </row>
    <row r="460" spans="1:17" ht="14.45" customHeight="1" x14ac:dyDescent="0.2">
      <c r="A460" s="821" t="s">
        <v>587</v>
      </c>
      <c r="B460" s="822" t="s">
        <v>4082</v>
      </c>
      <c r="C460" s="822" t="s">
        <v>3750</v>
      </c>
      <c r="D460" s="822" t="s">
        <v>4197</v>
      </c>
      <c r="E460" s="822" t="s">
        <v>4198</v>
      </c>
      <c r="F460" s="831">
        <v>478</v>
      </c>
      <c r="G460" s="831">
        <v>556870</v>
      </c>
      <c r="H460" s="831"/>
      <c r="I460" s="831">
        <v>1165</v>
      </c>
      <c r="J460" s="831">
        <v>432</v>
      </c>
      <c r="K460" s="831">
        <v>503280</v>
      </c>
      <c r="L460" s="831"/>
      <c r="M460" s="831">
        <v>1165</v>
      </c>
      <c r="N460" s="831">
        <v>51</v>
      </c>
      <c r="O460" s="831">
        <v>59415</v>
      </c>
      <c r="P460" s="827"/>
      <c r="Q460" s="832">
        <v>1165</v>
      </c>
    </row>
    <row r="461" spans="1:17" ht="14.45" customHeight="1" x14ac:dyDescent="0.2">
      <c r="A461" s="821" t="s">
        <v>587</v>
      </c>
      <c r="B461" s="822" t="s">
        <v>4082</v>
      </c>
      <c r="C461" s="822" t="s">
        <v>3750</v>
      </c>
      <c r="D461" s="822" t="s">
        <v>4199</v>
      </c>
      <c r="E461" s="822" t="s">
        <v>4200</v>
      </c>
      <c r="F461" s="831">
        <v>279</v>
      </c>
      <c r="G461" s="831">
        <v>207018</v>
      </c>
      <c r="H461" s="831"/>
      <c r="I461" s="831">
        <v>742</v>
      </c>
      <c r="J461" s="831">
        <v>256</v>
      </c>
      <c r="K461" s="831">
        <v>189952</v>
      </c>
      <c r="L461" s="831"/>
      <c r="M461" s="831">
        <v>742</v>
      </c>
      <c r="N461" s="831">
        <v>25</v>
      </c>
      <c r="O461" s="831">
        <v>18550</v>
      </c>
      <c r="P461" s="827"/>
      <c r="Q461" s="832">
        <v>742</v>
      </c>
    </row>
    <row r="462" spans="1:17" ht="14.45" customHeight="1" x14ac:dyDescent="0.2">
      <c r="A462" s="821" t="s">
        <v>587</v>
      </c>
      <c r="B462" s="822" t="s">
        <v>4082</v>
      </c>
      <c r="C462" s="822" t="s">
        <v>3750</v>
      </c>
      <c r="D462" s="822" t="s">
        <v>4201</v>
      </c>
      <c r="E462" s="822" t="s">
        <v>4202</v>
      </c>
      <c r="F462" s="831">
        <v>462</v>
      </c>
      <c r="G462" s="831">
        <v>243012</v>
      </c>
      <c r="H462" s="831"/>
      <c r="I462" s="831">
        <v>526</v>
      </c>
      <c r="J462" s="831">
        <v>444</v>
      </c>
      <c r="K462" s="831">
        <v>233544</v>
      </c>
      <c r="L462" s="831"/>
      <c r="M462" s="831">
        <v>526</v>
      </c>
      <c r="N462" s="831">
        <v>52</v>
      </c>
      <c r="O462" s="831">
        <v>27352</v>
      </c>
      <c r="P462" s="827"/>
      <c r="Q462" s="832">
        <v>526</v>
      </c>
    </row>
    <row r="463" spans="1:17" ht="14.45" customHeight="1" x14ac:dyDescent="0.2">
      <c r="A463" s="821" t="s">
        <v>587</v>
      </c>
      <c r="B463" s="822" t="s">
        <v>4082</v>
      </c>
      <c r="C463" s="822" t="s">
        <v>3750</v>
      </c>
      <c r="D463" s="822" t="s">
        <v>4203</v>
      </c>
      <c r="E463" s="822" t="s">
        <v>4204</v>
      </c>
      <c r="F463" s="831"/>
      <c r="G463" s="831"/>
      <c r="H463" s="831"/>
      <c r="I463" s="831"/>
      <c r="J463" s="831">
        <v>1</v>
      </c>
      <c r="K463" s="831">
        <v>9701</v>
      </c>
      <c r="L463" s="831"/>
      <c r="M463" s="831">
        <v>9701</v>
      </c>
      <c r="N463" s="831"/>
      <c r="O463" s="831"/>
      <c r="P463" s="827"/>
      <c r="Q463" s="832"/>
    </row>
    <row r="464" spans="1:17" ht="14.45" customHeight="1" x14ac:dyDescent="0.2">
      <c r="A464" s="821" t="s">
        <v>587</v>
      </c>
      <c r="B464" s="822" t="s">
        <v>4082</v>
      </c>
      <c r="C464" s="822" t="s">
        <v>3750</v>
      </c>
      <c r="D464" s="822" t="s">
        <v>4205</v>
      </c>
      <c r="E464" s="822" t="s">
        <v>4206</v>
      </c>
      <c r="F464" s="831"/>
      <c r="G464" s="831"/>
      <c r="H464" s="831"/>
      <c r="I464" s="831"/>
      <c r="J464" s="831"/>
      <c r="K464" s="831"/>
      <c r="L464" s="831"/>
      <c r="M464" s="831"/>
      <c r="N464" s="831">
        <v>1</v>
      </c>
      <c r="O464" s="831">
        <v>23608.2</v>
      </c>
      <c r="P464" s="827"/>
      <c r="Q464" s="832">
        <v>23608.2</v>
      </c>
    </row>
    <row r="465" spans="1:17" ht="14.45" customHeight="1" x14ac:dyDescent="0.2">
      <c r="A465" s="821" t="s">
        <v>587</v>
      </c>
      <c r="B465" s="822" t="s">
        <v>4082</v>
      </c>
      <c r="C465" s="822" t="s">
        <v>3750</v>
      </c>
      <c r="D465" s="822" t="s">
        <v>4207</v>
      </c>
      <c r="E465" s="822" t="s">
        <v>4208</v>
      </c>
      <c r="F465" s="831">
        <v>28</v>
      </c>
      <c r="G465" s="831">
        <v>573946.73</v>
      </c>
      <c r="H465" s="831"/>
      <c r="I465" s="831">
        <v>20498.0975</v>
      </c>
      <c r="J465" s="831">
        <v>24</v>
      </c>
      <c r="K465" s="831">
        <v>389251.83999999997</v>
      </c>
      <c r="L465" s="831"/>
      <c r="M465" s="831">
        <v>16218.826666666666</v>
      </c>
      <c r="N465" s="831">
        <v>1</v>
      </c>
      <c r="O465" s="831">
        <v>15619.3</v>
      </c>
      <c r="P465" s="827"/>
      <c r="Q465" s="832">
        <v>15619.3</v>
      </c>
    </row>
    <row r="466" spans="1:17" ht="14.45" customHeight="1" x14ac:dyDescent="0.2">
      <c r="A466" s="821" t="s">
        <v>587</v>
      </c>
      <c r="B466" s="822" t="s">
        <v>4082</v>
      </c>
      <c r="C466" s="822" t="s">
        <v>3750</v>
      </c>
      <c r="D466" s="822" t="s">
        <v>4209</v>
      </c>
      <c r="E466" s="822" t="s">
        <v>4210</v>
      </c>
      <c r="F466" s="831">
        <v>481</v>
      </c>
      <c r="G466" s="831">
        <v>450139.04000000015</v>
      </c>
      <c r="H466" s="831"/>
      <c r="I466" s="831">
        <v>935.84000000000037</v>
      </c>
      <c r="J466" s="831">
        <v>379</v>
      </c>
      <c r="K466" s="831">
        <v>354683.3600000001</v>
      </c>
      <c r="L466" s="831"/>
      <c r="M466" s="831">
        <v>935.84000000000026</v>
      </c>
      <c r="N466" s="831">
        <v>41</v>
      </c>
      <c r="O466" s="831">
        <v>38369.439999999988</v>
      </c>
      <c r="P466" s="827"/>
      <c r="Q466" s="832">
        <v>935.83999999999969</v>
      </c>
    </row>
    <row r="467" spans="1:17" ht="14.45" customHeight="1" x14ac:dyDescent="0.2">
      <c r="A467" s="821" t="s">
        <v>587</v>
      </c>
      <c r="B467" s="822" t="s">
        <v>4082</v>
      </c>
      <c r="C467" s="822" t="s">
        <v>3750</v>
      </c>
      <c r="D467" s="822" t="s">
        <v>4211</v>
      </c>
      <c r="E467" s="822" t="s">
        <v>4212</v>
      </c>
      <c r="F467" s="831">
        <v>37</v>
      </c>
      <c r="G467" s="831">
        <v>234954.83</v>
      </c>
      <c r="H467" s="831"/>
      <c r="I467" s="831">
        <v>6350.1305405405401</v>
      </c>
      <c r="J467" s="831">
        <v>38</v>
      </c>
      <c r="K467" s="831">
        <v>205029</v>
      </c>
      <c r="L467" s="831"/>
      <c r="M467" s="831">
        <v>5395.5</v>
      </c>
      <c r="N467" s="831">
        <v>1</v>
      </c>
      <c r="O467" s="831">
        <v>5395.5</v>
      </c>
      <c r="P467" s="827"/>
      <c r="Q467" s="832">
        <v>5395.5</v>
      </c>
    </row>
    <row r="468" spans="1:17" ht="14.45" customHeight="1" x14ac:dyDescent="0.2">
      <c r="A468" s="821" t="s">
        <v>587</v>
      </c>
      <c r="B468" s="822" t="s">
        <v>4082</v>
      </c>
      <c r="C468" s="822" t="s">
        <v>3750</v>
      </c>
      <c r="D468" s="822" t="s">
        <v>4213</v>
      </c>
      <c r="E468" s="822" t="s">
        <v>4214</v>
      </c>
      <c r="F468" s="831">
        <v>4</v>
      </c>
      <c r="G468" s="831">
        <v>26596</v>
      </c>
      <c r="H468" s="831"/>
      <c r="I468" s="831">
        <v>6649</v>
      </c>
      <c r="J468" s="831">
        <v>1</v>
      </c>
      <c r="K468" s="831">
        <v>6649</v>
      </c>
      <c r="L468" s="831"/>
      <c r="M468" s="831">
        <v>6649</v>
      </c>
      <c r="N468" s="831"/>
      <c r="O468" s="831"/>
      <c r="P468" s="827"/>
      <c r="Q468" s="832"/>
    </row>
    <row r="469" spans="1:17" ht="14.45" customHeight="1" x14ac:dyDescent="0.2">
      <c r="A469" s="821" t="s">
        <v>587</v>
      </c>
      <c r="B469" s="822" t="s">
        <v>4082</v>
      </c>
      <c r="C469" s="822" t="s">
        <v>3750</v>
      </c>
      <c r="D469" s="822" t="s">
        <v>4215</v>
      </c>
      <c r="E469" s="822" t="s">
        <v>4216</v>
      </c>
      <c r="F469" s="831"/>
      <c r="G469" s="831"/>
      <c r="H469" s="831"/>
      <c r="I469" s="831"/>
      <c r="J469" s="831">
        <v>1</v>
      </c>
      <c r="K469" s="831">
        <v>223.85</v>
      </c>
      <c r="L469" s="831"/>
      <c r="M469" s="831">
        <v>223.85</v>
      </c>
      <c r="N469" s="831"/>
      <c r="O469" s="831"/>
      <c r="P469" s="827"/>
      <c r="Q469" s="832"/>
    </row>
    <row r="470" spans="1:17" ht="14.45" customHeight="1" x14ac:dyDescent="0.2">
      <c r="A470" s="821" t="s">
        <v>587</v>
      </c>
      <c r="B470" s="822" t="s">
        <v>4082</v>
      </c>
      <c r="C470" s="822" t="s">
        <v>3750</v>
      </c>
      <c r="D470" s="822" t="s">
        <v>4217</v>
      </c>
      <c r="E470" s="822" t="s">
        <v>4218</v>
      </c>
      <c r="F470" s="831">
        <v>3</v>
      </c>
      <c r="G470" s="831">
        <v>7989.1500000000005</v>
      </c>
      <c r="H470" s="831"/>
      <c r="I470" s="831">
        <v>2663.05</v>
      </c>
      <c r="J470" s="831">
        <v>5</v>
      </c>
      <c r="K470" s="831">
        <v>11907.45</v>
      </c>
      <c r="L470" s="831"/>
      <c r="M470" s="831">
        <v>2381.4900000000002</v>
      </c>
      <c r="N470" s="831"/>
      <c r="O470" s="831"/>
      <c r="P470" s="827"/>
      <c r="Q470" s="832"/>
    </row>
    <row r="471" spans="1:17" ht="14.45" customHeight="1" x14ac:dyDescent="0.2">
      <c r="A471" s="821" t="s">
        <v>587</v>
      </c>
      <c r="B471" s="822" t="s">
        <v>4082</v>
      </c>
      <c r="C471" s="822" t="s">
        <v>3750</v>
      </c>
      <c r="D471" s="822" t="s">
        <v>4219</v>
      </c>
      <c r="E471" s="822" t="s">
        <v>4220</v>
      </c>
      <c r="F471" s="831">
        <v>241</v>
      </c>
      <c r="G471" s="831">
        <v>327940.75</v>
      </c>
      <c r="H471" s="831"/>
      <c r="I471" s="831">
        <v>1360.75</v>
      </c>
      <c r="J471" s="831">
        <v>234</v>
      </c>
      <c r="K471" s="831">
        <v>318415.5</v>
      </c>
      <c r="L471" s="831"/>
      <c r="M471" s="831">
        <v>1360.75</v>
      </c>
      <c r="N471" s="831">
        <v>19</v>
      </c>
      <c r="O471" s="831">
        <v>25854.25</v>
      </c>
      <c r="P471" s="827"/>
      <c r="Q471" s="832">
        <v>1360.75</v>
      </c>
    </row>
    <row r="472" spans="1:17" ht="14.45" customHeight="1" x14ac:dyDescent="0.2">
      <c r="A472" s="821" t="s">
        <v>587</v>
      </c>
      <c r="B472" s="822" t="s">
        <v>4082</v>
      </c>
      <c r="C472" s="822" t="s">
        <v>3750</v>
      </c>
      <c r="D472" s="822" t="s">
        <v>4221</v>
      </c>
      <c r="E472" s="822" t="s">
        <v>4222</v>
      </c>
      <c r="F472" s="831">
        <v>48</v>
      </c>
      <c r="G472" s="831">
        <v>224520</v>
      </c>
      <c r="H472" s="831"/>
      <c r="I472" s="831">
        <v>4677.5</v>
      </c>
      <c r="J472" s="831">
        <v>61</v>
      </c>
      <c r="K472" s="831">
        <v>285327.5</v>
      </c>
      <c r="L472" s="831"/>
      <c r="M472" s="831">
        <v>4677.5</v>
      </c>
      <c r="N472" s="831"/>
      <c r="O472" s="831"/>
      <c r="P472" s="827"/>
      <c r="Q472" s="832"/>
    </row>
    <row r="473" spans="1:17" ht="14.45" customHeight="1" x14ac:dyDescent="0.2">
      <c r="A473" s="821" t="s">
        <v>587</v>
      </c>
      <c r="B473" s="822" t="s">
        <v>4082</v>
      </c>
      <c r="C473" s="822" t="s">
        <v>3750</v>
      </c>
      <c r="D473" s="822" t="s">
        <v>4223</v>
      </c>
      <c r="E473" s="822" t="s">
        <v>4224</v>
      </c>
      <c r="F473" s="831">
        <v>17</v>
      </c>
      <c r="G473" s="831">
        <v>322200.31999999995</v>
      </c>
      <c r="H473" s="831"/>
      <c r="I473" s="831">
        <v>18952.959999999995</v>
      </c>
      <c r="J473" s="831">
        <v>7</v>
      </c>
      <c r="K473" s="831">
        <v>132669.5</v>
      </c>
      <c r="L473" s="831"/>
      <c r="M473" s="831">
        <v>18952.785714285714</v>
      </c>
      <c r="N473" s="831">
        <v>4</v>
      </c>
      <c r="O473" s="831">
        <v>75811.839999999997</v>
      </c>
      <c r="P473" s="827"/>
      <c r="Q473" s="832">
        <v>18952.96</v>
      </c>
    </row>
    <row r="474" spans="1:17" ht="14.45" customHeight="1" x14ac:dyDescent="0.2">
      <c r="A474" s="821" t="s">
        <v>587</v>
      </c>
      <c r="B474" s="822" t="s">
        <v>4082</v>
      </c>
      <c r="C474" s="822" t="s">
        <v>3750</v>
      </c>
      <c r="D474" s="822" t="s">
        <v>4225</v>
      </c>
      <c r="E474" s="822" t="s">
        <v>4226</v>
      </c>
      <c r="F474" s="831"/>
      <c r="G474" s="831"/>
      <c r="H474" s="831"/>
      <c r="I474" s="831"/>
      <c r="J474" s="831">
        <v>2</v>
      </c>
      <c r="K474" s="831">
        <v>2100</v>
      </c>
      <c r="L474" s="831"/>
      <c r="M474" s="831">
        <v>1050</v>
      </c>
      <c r="N474" s="831"/>
      <c r="O474" s="831"/>
      <c r="P474" s="827"/>
      <c r="Q474" s="832"/>
    </row>
    <row r="475" spans="1:17" ht="14.45" customHeight="1" x14ac:dyDescent="0.2">
      <c r="A475" s="821" t="s">
        <v>587</v>
      </c>
      <c r="B475" s="822" t="s">
        <v>4082</v>
      </c>
      <c r="C475" s="822" t="s">
        <v>3750</v>
      </c>
      <c r="D475" s="822" t="s">
        <v>4227</v>
      </c>
      <c r="E475" s="822" t="s">
        <v>4228</v>
      </c>
      <c r="F475" s="831"/>
      <c r="G475" s="831"/>
      <c r="H475" s="831"/>
      <c r="I475" s="831"/>
      <c r="J475" s="831">
        <v>1</v>
      </c>
      <c r="K475" s="831">
        <v>1410</v>
      </c>
      <c r="L475" s="831"/>
      <c r="M475" s="831">
        <v>1410</v>
      </c>
      <c r="N475" s="831">
        <v>1</v>
      </c>
      <c r="O475" s="831">
        <v>1410</v>
      </c>
      <c r="P475" s="827"/>
      <c r="Q475" s="832">
        <v>1410</v>
      </c>
    </row>
    <row r="476" spans="1:17" ht="14.45" customHeight="1" x14ac:dyDescent="0.2">
      <c r="A476" s="821" t="s">
        <v>587</v>
      </c>
      <c r="B476" s="822" t="s">
        <v>4082</v>
      </c>
      <c r="C476" s="822" t="s">
        <v>3750</v>
      </c>
      <c r="D476" s="822" t="s">
        <v>4229</v>
      </c>
      <c r="E476" s="822" t="s">
        <v>4230</v>
      </c>
      <c r="F476" s="831">
        <v>6</v>
      </c>
      <c r="G476" s="831">
        <v>265512</v>
      </c>
      <c r="H476" s="831"/>
      <c r="I476" s="831">
        <v>44252</v>
      </c>
      <c r="J476" s="831"/>
      <c r="K476" s="831"/>
      <c r="L476" s="831"/>
      <c r="M476" s="831"/>
      <c r="N476" s="831"/>
      <c r="O476" s="831"/>
      <c r="P476" s="827"/>
      <c r="Q476" s="832"/>
    </row>
    <row r="477" spans="1:17" ht="14.45" customHeight="1" x14ac:dyDescent="0.2">
      <c r="A477" s="821" t="s">
        <v>587</v>
      </c>
      <c r="B477" s="822" t="s">
        <v>4082</v>
      </c>
      <c r="C477" s="822" t="s">
        <v>3750</v>
      </c>
      <c r="D477" s="822" t="s">
        <v>4231</v>
      </c>
      <c r="E477" s="822" t="s">
        <v>4232</v>
      </c>
      <c r="F477" s="831">
        <v>1</v>
      </c>
      <c r="G477" s="831">
        <v>4798</v>
      </c>
      <c r="H477" s="831"/>
      <c r="I477" s="831">
        <v>4798</v>
      </c>
      <c r="J477" s="831">
        <v>5</v>
      </c>
      <c r="K477" s="831">
        <v>23990</v>
      </c>
      <c r="L477" s="831"/>
      <c r="M477" s="831">
        <v>4798</v>
      </c>
      <c r="N477" s="831"/>
      <c r="O477" s="831"/>
      <c r="P477" s="827"/>
      <c r="Q477" s="832"/>
    </row>
    <row r="478" spans="1:17" ht="14.45" customHeight="1" x14ac:dyDescent="0.2">
      <c r="A478" s="821" t="s">
        <v>587</v>
      </c>
      <c r="B478" s="822" t="s">
        <v>4082</v>
      </c>
      <c r="C478" s="822" t="s">
        <v>3750</v>
      </c>
      <c r="D478" s="822" t="s">
        <v>4233</v>
      </c>
      <c r="E478" s="822" t="s">
        <v>4234</v>
      </c>
      <c r="F478" s="831">
        <v>16</v>
      </c>
      <c r="G478" s="831">
        <v>556760</v>
      </c>
      <c r="H478" s="831"/>
      <c r="I478" s="831">
        <v>34797.5</v>
      </c>
      <c r="J478" s="831">
        <v>6</v>
      </c>
      <c r="K478" s="831">
        <v>222056.44</v>
      </c>
      <c r="L478" s="831"/>
      <c r="M478" s="831">
        <v>37009.406666666669</v>
      </c>
      <c r="N478" s="831"/>
      <c r="O478" s="831"/>
      <c r="P478" s="827"/>
      <c r="Q478" s="832"/>
    </row>
    <row r="479" spans="1:17" ht="14.45" customHeight="1" x14ac:dyDescent="0.2">
      <c r="A479" s="821" t="s">
        <v>587</v>
      </c>
      <c r="B479" s="822" t="s">
        <v>4082</v>
      </c>
      <c r="C479" s="822" t="s">
        <v>3750</v>
      </c>
      <c r="D479" s="822" t="s">
        <v>4235</v>
      </c>
      <c r="E479" s="822" t="s">
        <v>4236</v>
      </c>
      <c r="F479" s="831">
        <v>28</v>
      </c>
      <c r="G479" s="831">
        <v>51464</v>
      </c>
      <c r="H479" s="831"/>
      <c r="I479" s="831">
        <v>1838</v>
      </c>
      <c r="J479" s="831">
        <v>29</v>
      </c>
      <c r="K479" s="831">
        <v>53302</v>
      </c>
      <c r="L479" s="831"/>
      <c r="M479" s="831">
        <v>1838</v>
      </c>
      <c r="N479" s="831">
        <v>4</v>
      </c>
      <c r="O479" s="831">
        <v>7352</v>
      </c>
      <c r="P479" s="827"/>
      <c r="Q479" s="832">
        <v>1838</v>
      </c>
    </row>
    <row r="480" spans="1:17" ht="14.45" customHeight="1" x14ac:dyDescent="0.2">
      <c r="A480" s="821" t="s">
        <v>587</v>
      </c>
      <c r="B480" s="822" t="s">
        <v>4082</v>
      </c>
      <c r="C480" s="822" t="s">
        <v>3750</v>
      </c>
      <c r="D480" s="822" t="s">
        <v>4237</v>
      </c>
      <c r="E480" s="822" t="s">
        <v>4238</v>
      </c>
      <c r="F480" s="831">
        <v>1</v>
      </c>
      <c r="G480" s="831">
        <v>7289.24</v>
      </c>
      <c r="H480" s="831"/>
      <c r="I480" s="831">
        <v>7289.24</v>
      </c>
      <c r="J480" s="831"/>
      <c r="K480" s="831"/>
      <c r="L480" s="831"/>
      <c r="M480" s="831"/>
      <c r="N480" s="831"/>
      <c r="O480" s="831"/>
      <c r="P480" s="827"/>
      <c r="Q480" s="832"/>
    </row>
    <row r="481" spans="1:17" ht="14.45" customHeight="1" x14ac:dyDescent="0.2">
      <c r="A481" s="821" t="s">
        <v>587</v>
      </c>
      <c r="B481" s="822" t="s">
        <v>4082</v>
      </c>
      <c r="C481" s="822" t="s">
        <v>3750</v>
      </c>
      <c r="D481" s="822" t="s">
        <v>4239</v>
      </c>
      <c r="E481" s="822" t="s">
        <v>4240</v>
      </c>
      <c r="F481" s="831">
        <v>1</v>
      </c>
      <c r="G481" s="831">
        <v>66799.899999999994</v>
      </c>
      <c r="H481" s="831"/>
      <c r="I481" s="831">
        <v>66799.899999999994</v>
      </c>
      <c r="J481" s="831">
        <v>3</v>
      </c>
      <c r="K481" s="831">
        <v>200399.69999999998</v>
      </c>
      <c r="L481" s="831"/>
      <c r="M481" s="831">
        <v>66799.899999999994</v>
      </c>
      <c r="N481" s="831"/>
      <c r="O481" s="831"/>
      <c r="P481" s="827"/>
      <c r="Q481" s="832"/>
    </row>
    <row r="482" spans="1:17" ht="14.45" customHeight="1" x14ac:dyDescent="0.2">
      <c r="A482" s="821" t="s">
        <v>587</v>
      </c>
      <c r="B482" s="822" t="s">
        <v>4082</v>
      </c>
      <c r="C482" s="822" t="s">
        <v>3750</v>
      </c>
      <c r="D482" s="822" t="s">
        <v>4241</v>
      </c>
      <c r="E482" s="822" t="s">
        <v>4242</v>
      </c>
      <c r="F482" s="831">
        <v>26</v>
      </c>
      <c r="G482" s="831">
        <v>498290.6</v>
      </c>
      <c r="H482" s="831"/>
      <c r="I482" s="831">
        <v>19165.023076923077</v>
      </c>
      <c r="J482" s="831">
        <v>44</v>
      </c>
      <c r="K482" s="831">
        <v>708363.69</v>
      </c>
      <c r="L482" s="831"/>
      <c r="M482" s="831">
        <v>16099.174772727272</v>
      </c>
      <c r="N482" s="831">
        <v>4</v>
      </c>
      <c r="O482" s="831">
        <v>63204</v>
      </c>
      <c r="P482" s="827"/>
      <c r="Q482" s="832">
        <v>15801</v>
      </c>
    </row>
    <row r="483" spans="1:17" ht="14.45" customHeight="1" x14ac:dyDescent="0.2">
      <c r="A483" s="821" t="s">
        <v>587</v>
      </c>
      <c r="B483" s="822" t="s">
        <v>4082</v>
      </c>
      <c r="C483" s="822" t="s">
        <v>3750</v>
      </c>
      <c r="D483" s="822" t="s">
        <v>4243</v>
      </c>
      <c r="E483" s="822" t="s">
        <v>4244</v>
      </c>
      <c r="F483" s="831"/>
      <c r="G483" s="831"/>
      <c r="H483" s="831"/>
      <c r="I483" s="831"/>
      <c r="J483" s="831">
        <v>2</v>
      </c>
      <c r="K483" s="831">
        <v>3592</v>
      </c>
      <c r="L483" s="831"/>
      <c r="M483" s="831">
        <v>1796</v>
      </c>
      <c r="N483" s="831">
        <v>1</v>
      </c>
      <c r="O483" s="831">
        <v>960.74</v>
      </c>
      <c r="P483" s="827"/>
      <c r="Q483" s="832">
        <v>960.74</v>
      </c>
    </row>
    <row r="484" spans="1:17" ht="14.45" customHeight="1" x14ac:dyDescent="0.2">
      <c r="A484" s="821" t="s">
        <v>587</v>
      </c>
      <c r="B484" s="822" t="s">
        <v>4082</v>
      </c>
      <c r="C484" s="822" t="s">
        <v>3750</v>
      </c>
      <c r="D484" s="822" t="s">
        <v>4245</v>
      </c>
      <c r="E484" s="822" t="s">
        <v>4246</v>
      </c>
      <c r="F484" s="831"/>
      <c r="G484" s="831"/>
      <c r="H484" s="831"/>
      <c r="I484" s="831"/>
      <c r="J484" s="831">
        <v>1</v>
      </c>
      <c r="K484" s="831">
        <v>960.74</v>
      </c>
      <c r="L484" s="831"/>
      <c r="M484" s="831">
        <v>960.74</v>
      </c>
      <c r="N484" s="831"/>
      <c r="O484" s="831"/>
      <c r="P484" s="827"/>
      <c r="Q484" s="832"/>
    </row>
    <row r="485" spans="1:17" ht="14.45" customHeight="1" x14ac:dyDescent="0.2">
      <c r="A485" s="821" t="s">
        <v>587</v>
      </c>
      <c r="B485" s="822" t="s">
        <v>4082</v>
      </c>
      <c r="C485" s="822" t="s">
        <v>3750</v>
      </c>
      <c r="D485" s="822" t="s">
        <v>4247</v>
      </c>
      <c r="E485" s="822" t="s">
        <v>4248</v>
      </c>
      <c r="F485" s="831"/>
      <c r="G485" s="831"/>
      <c r="H485" s="831"/>
      <c r="I485" s="831"/>
      <c r="J485" s="831"/>
      <c r="K485" s="831"/>
      <c r="L485" s="831"/>
      <c r="M485" s="831"/>
      <c r="N485" s="831">
        <v>3</v>
      </c>
      <c r="O485" s="831">
        <v>3838.1200000000003</v>
      </c>
      <c r="P485" s="827"/>
      <c r="Q485" s="832">
        <v>1279.3733333333334</v>
      </c>
    </row>
    <row r="486" spans="1:17" ht="14.45" customHeight="1" x14ac:dyDescent="0.2">
      <c r="A486" s="821" t="s">
        <v>587</v>
      </c>
      <c r="B486" s="822" t="s">
        <v>4082</v>
      </c>
      <c r="C486" s="822" t="s">
        <v>3750</v>
      </c>
      <c r="D486" s="822" t="s">
        <v>4249</v>
      </c>
      <c r="E486" s="822" t="s">
        <v>4250</v>
      </c>
      <c r="F486" s="831"/>
      <c r="G486" s="831"/>
      <c r="H486" s="831"/>
      <c r="I486" s="831"/>
      <c r="J486" s="831">
        <v>2</v>
      </c>
      <c r="K486" s="831">
        <v>1921.48</v>
      </c>
      <c r="L486" s="831"/>
      <c r="M486" s="831">
        <v>960.74</v>
      </c>
      <c r="N486" s="831">
        <v>3</v>
      </c>
      <c r="O486" s="831">
        <v>4029.3</v>
      </c>
      <c r="P486" s="827"/>
      <c r="Q486" s="832">
        <v>1343.1000000000001</v>
      </c>
    </row>
    <row r="487" spans="1:17" ht="14.45" customHeight="1" x14ac:dyDescent="0.2">
      <c r="A487" s="821" t="s">
        <v>587</v>
      </c>
      <c r="B487" s="822" t="s">
        <v>4082</v>
      </c>
      <c r="C487" s="822" t="s">
        <v>3750</v>
      </c>
      <c r="D487" s="822" t="s">
        <v>4251</v>
      </c>
      <c r="E487" s="822" t="s">
        <v>4252</v>
      </c>
      <c r="F487" s="831"/>
      <c r="G487" s="831"/>
      <c r="H487" s="831"/>
      <c r="I487" s="831"/>
      <c r="J487" s="831">
        <v>2</v>
      </c>
      <c r="K487" s="831">
        <v>6720</v>
      </c>
      <c r="L487" s="831"/>
      <c r="M487" s="831">
        <v>3360</v>
      </c>
      <c r="N487" s="831">
        <v>3</v>
      </c>
      <c r="O487" s="831">
        <v>6548.52</v>
      </c>
      <c r="P487" s="827"/>
      <c r="Q487" s="832">
        <v>2182.84</v>
      </c>
    </row>
    <row r="488" spans="1:17" ht="14.45" customHeight="1" x14ac:dyDescent="0.2">
      <c r="A488" s="821" t="s">
        <v>587</v>
      </c>
      <c r="B488" s="822" t="s">
        <v>4082</v>
      </c>
      <c r="C488" s="822" t="s">
        <v>3750</v>
      </c>
      <c r="D488" s="822" t="s">
        <v>4253</v>
      </c>
      <c r="E488" s="822" t="s">
        <v>4252</v>
      </c>
      <c r="F488" s="831"/>
      <c r="G488" s="831"/>
      <c r="H488" s="831"/>
      <c r="I488" s="831"/>
      <c r="J488" s="831">
        <v>1</v>
      </c>
      <c r="K488" s="831">
        <v>3360</v>
      </c>
      <c r="L488" s="831"/>
      <c r="M488" s="831">
        <v>3360</v>
      </c>
      <c r="N488" s="831"/>
      <c r="O488" s="831"/>
      <c r="P488" s="827"/>
      <c r="Q488" s="832"/>
    </row>
    <row r="489" spans="1:17" ht="14.45" customHeight="1" x14ac:dyDescent="0.2">
      <c r="A489" s="821" t="s">
        <v>587</v>
      </c>
      <c r="B489" s="822" t="s">
        <v>4082</v>
      </c>
      <c r="C489" s="822" t="s">
        <v>3750</v>
      </c>
      <c r="D489" s="822" t="s">
        <v>4254</v>
      </c>
      <c r="E489" s="822" t="s">
        <v>4255</v>
      </c>
      <c r="F489" s="831"/>
      <c r="G489" s="831"/>
      <c r="H489" s="831"/>
      <c r="I489" s="831"/>
      <c r="J489" s="831">
        <v>1</v>
      </c>
      <c r="K489" s="831">
        <v>23836.36</v>
      </c>
      <c r="L489" s="831"/>
      <c r="M489" s="831">
        <v>23836.36</v>
      </c>
      <c r="N489" s="831"/>
      <c r="O489" s="831"/>
      <c r="P489" s="827"/>
      <c r="Q489" s="832"/>
    </row>
    <row r="490" spans="1:17" ht="14.45" customHeight="1" x14ac:dyDescent="0.2">
      <c r="A490" s="821" t="s">
        <v>587</v>
      </c>
      <c r="B490" s="822" t="s">
        <v>4082</v>
      </c>
      <c r="C490" s="822" t="s">
        <v>3750</v>
      </c>
      <c r="D490" s="822" t="s">
        <v>4256</v>
      </c>
      <c r="E490" s="822" t="s">
        <v>4257</v>
      </c>
      <c r="F490" s="831"/>
      <c r="G490" s="831"/>
      <c r="H490" s="831"/>
      <c r="I490" s="831"/>
      <c r="J490" s="831"/>
      <c r="K490" s="831"/>
      <c r="L490" s="831"/>
      <c r="M490" s="831"/>
      <c r="N490" s="831">
        <v>1</v>
      </c>
      <c r="O490" s="831">
        <v>8452.5</v>
      </c>
      <c r="P490" s="827"/>
      <c r="Q490" s="832">
        <v>8452.5</v>
      </c>
    </row>
    <row r="491" spans="1:17" ht="14.45" customHeight="1" x14ac:dyDescent="0.2">
      <c r="A491" s="821" t="s">
        <v>587</v>
      </c>
      <c r="B491" s="822" t="s">
        <v>4082</v>
      </c>
      <c r="C491" s="822" t="s">
        <v>3750</v>
      </c>
      <c r="D491" s="822" t="s">
        <v>4258</v>
      </c>
      <c r="E491" s="822" t="s">
        <v>4259</v>
      </c>
      <c r="F491" s="831">
        <v>18</v>
      </c>
      <c r="G491" s="831">
        <v>89097.84</v>
      </c>
      <c r="H491" s="831"/>
      <c r="I491" s="831">
        <v>4949.88</v>
      </c>
      <c r="J491" s="831">
        <v>5</v>
      </c>
      <c r="K491" s="831">
        <v>24749.4</v>
      </c>
      <c r="L491" s="831"/>
      <c r="M491" s="831">
        <v>4949.88</v>
      </c>
      <c r="N491" s="831"/>
      <c r="O491" s="831"/>
      <c r="P491" s="827"/>
      <c r="Q491" s="832"/>
    </row>
    <row r="492" spans="1:17" ht="14.45" customHeight="1" x14ac:dyDescent="0.2">
      <c r="A492" s="821" t="s">
        <v>587</v>
      </c>
      <c r="B492" s="822" t="s">
        <v>4082</v>
      </c>
      <c r="C492" s="822" t="s">
        <v>3750</v>
      </c>
      <c r="D492" s="822" t="s">
        <v>4260</v>
      </c>
      <c r="E492" s="822" t="s">
        <v>4261</v>
      </c>
      <c r="F492" s="831">
        <v>2</v>
      </c>
      <c r="G492" s="831">
        <v>32879.82</v>
      </c>
      <c r="H492" s="831"/>
      <c r="I492" s="831">
        <v>16439.91</v>
      </c>
      <c r="J492" s="831">
        <v>1</v>
      </c>
      <c r="K492" s="831">
        <v>16439.91</v>
      </c>
      <c r="L492" s="831"/>
      <c r="M492" s="831">
        <v>16439.91</v>
      </c>
      <c r="N492" s="831"/>
      <c r="O492" s="831"/>
      <c r="P492" s="827"/>
      <c r="Q492" s="832"/>
    </row>
    <row r="493" spans="1:17" ht="14.45" customHeight="1" x14ac:dyDescent="0.2">
      <c r="A493" s="821" t="s">
        <v>587</v>
      </c>
      <c r="B493" s="822" t="s">
        <v>4082</v>
      </c>
      <c r="C493" s="822" t="s">
        <v>3750</v>
      </c>
      <c r="D493" s="822" t="s">
        <v>4262</v>
      </c>
      <c r="E493" s="822" t="s">
        <v>4263</v>
      </c>
      <c r="F493" s="831">
        <v>80</v>
      </c>
      <c r="G493" s="831">
        <v>1138239.96</v>
      </c>
      <c r="H493" s="831"/>
      <c r="I493" s="831">
        <v>14227.9995</v>
      </c>
      <c r="J493" s="831">
        <v>67</v>
      </c>
      <c r="K493" s="831">
        <v>1729958.0900000003</v>
      </c>
      <c r="L493" s="831"/>
      <c r="M493" s="831">
        <v>25820.270000000004</v>
      </c>
      <c r="N493" s="831">
        <v>13</v>
      </c>
      <c r="O493" s="831">
        <v>335663.51</v>
      </c>
      <c r="P493" s="827"/>
      <c r="Q493" s="832">
        <v>25820.27</v>
      </c>
    </row>
    <row r="494" spans="1:17" ht="14.45" customHeight="1" x14ac:dyDescent="0.2">
      <c r="A494" s="821" t="s">
        <v>587</v>
      </c>
      <c r="B494" s="822" t="s">
        <v>4082</v>
      </c>
      <c r="C494" s="822" t="s">
        <v>3750</v>
      </c>
      <c r="D494" s="822" t="s">
        <v>4264</v>
      </c>
      <c r="E494" s="822" t="s">
        <v>4265</v>
      </c>
      <c r="F494" s="831">
        <v>67</v>
      </c>
      <c r="G494" s="831">
        <v>972109.02999999991</v>
      </c>
      <c r="H494" s="831"/>
      <c r="I494" s="831">
        <v>14509.089999999998</v>
      </c>
      <c r="J494" s="831">
        <v>76</v>
      </c>
      <c r="K494" s="831">
        <v>1102690.8400000001</v>
      </c>
      <c r="L494" s="831"/>
      <c r="M494" s="831">
        <v>14509.090000000002</v>
      </c>
      <c r="N494" s="831">
        <v>10</v>
      </c>
      <c r="O494" s="831">
        <v>145090.9</v>
      </c>
      <c r="P494" s="827"/>
      <c r="Q494" s="832">
        <v>14509.09</v>
      </c>
    </row>
    <row r="495" spans="1:17" ht="14.45" customHeight="1" x14ac:dyDescent="0.2">
      <c r="A495" s="821" t="s">
        <v>587</v>
      </c>
      <c r="B495" s="822" t="s">
        <v>4082</v>
      </c>
      <c r="C495" s="822" t="s">
        <v>3750</v>
      </c>
      <c r="D495" s="822" t="s">
        <v>4266</v>
      </c>
      <c r="E495" s="822" t="s">
        <v>4267</v>
      </c>
      <c r="F495" s="831">
        <v>15</v>
      </c>
      <c r="G495" s="831">
        <v>134863.65</v>
      </c>
      <c r="H495" s="831"/>
      <c r="I495" s="831">
        <v>8990.91</v>
      </c>
      <c r="J495" s="831">
        <v>4</v>
      </c>
      <c r="K495" s="831">
        <v>35963.64</v>
      </c>
      <c r="L495" s="831"/>
      <c r="M495" s="831">
        <v>8990.91</v>
      </c>
      <c r="N495" s="831"/>
      <c r="O495" s="831"/>
      <c r="P495" s="827"/>
      <c r="Q495" s="832"/>
    </row>
    <row r="496" spans="1:17" ht="14.45" customHeight="1" x14ac:dyDescent="0.2">
      <c r="A496" s="821" t="s">
        <v>587</v>
      </c>
      <c r="B496" s="822" t="s">
        <v>4082</v>
      </c>
      <c r="C496" s="822" t="s">
        <v>3750</v>
      </c>
      <c r="D496" s="822" t="s">
        <v>4268</v>
      </c>
      <c r="E496" s="822" t="s">
        <v>4269</v>
      </c>
      <c r="F496" s="831">
        <v>433</v>
      </c>
      <c r="G496" s="831">
        <v>565065</v>
      </c>
      <c r="H496" s="831"/>
      <c r="I496" s="831">
        <v>1305</v>
      </c>
      <c r="J496" s="831">
        <v>374</v>
      </c>
      <c r="K496" s="831">
        <v>488035.28000000014</v>
      </c>
      <c r="L496" s="831"/>
      <c r="M496" s="831">
        <v>1304.9071657754014</v>
      </c>
      <c r="N496" s="831">
        <v>47</v>
      </c>
      <c r="O496" s="831">
        <v>61335</v>
      </c>
      <c r="P496" s="827"/>
      <c r="Q496" s="832">
        <v>1305</v>
      </c>
    </row>
    <row r="497" spans="1:17" ht="14.45" customHeight="1" x14ac:dyDescent="0.2">
      <c r="A497" s="821" t="s">
        <v>587</v>
      </c>
      <c r="B497" s="822" t="s">
        <v>4082</v>
      </c>
      <c r="C497" s="822" t="s">
        <v>3750</v>
      </c>
      <c r="D497" s="822" t="s">
        <v>4270</v>
      </c>
      <c r="E497" s="822" t="s">
        <v>4271</v>
      </c>
      <c r="F497" s="831">
        <v>468</v>
      </c>
      <c r="G497" s="831">
        <v>504339.00000000012</v>
      </c>
      <c r="H497" s="831"/>
      <c r="I497" s="831">
        <v>1077.6474358974363</v>
      </c>
      <c r="J497" s="831">
        <v>437</v>
      </c>
      <c r="K497" s="831">
        <v>470627.30000000005</v>
      </c>
      <c r="L497" s="831"/>
      <c r="M497" s="831">
        <v>1076.950343249428</v>
      </c>
      <c r="N497" s="831">
        <v>51</v>
      </c>
      <c r="O497" s="831">
        <v>54921.900000000009</v>
      </c>
      <c r="P497" s="827"/>
      <c r="Q497" s="832">
        <v>1076.9000000000001</v>
      </c>
    </row>
    <row r="498" spans="1:17" ht="14.45" customHeight="1" x14ac:dyDescent="0.2">
      <c r="A498" s="821" t="s">
        <v>587</v>
      </c>
      <c r="B498" s="822" t="s">
        <v>4082</v>
      </c>
      <c r="C498" s="822" t="s">
        <v>3750</v>
      </c>
      <c r="D498" s="822" t="s">
        <v>4272</v>
      </c>
      <c r="E498" s="822" t="s">
        <v>4273</v>
      </c>
      <c r="F498" s="831"/>
      <c r="G498" s="831"/>
      <c r="H498" s="831"/>
      <c r="I498" s="831"/>
      <c r="J498" s="831">
        <v>7</v>
      </c>
      <c r="K498" s="831">
        <v>38453.799999999996</v>
      </c>
      <c r="L498" s="831"/>
      <c r="M498" s="831">
        <v>5493.4</v>
      </c>
      <c r="N498" s="831">
        <v>1</v>
      </c>
      <c r="O498" s="831">
        <v>5493.4</v>
      </c>
      <c r="P498" s="827"/>
      <c r="Q498" s="832">
        <v>5493.4</v>
      </c>
    </row>
    <row r="499" spans="1:17" ht="14.45" customHeight="1" x14ac:dyDescent="0.2">
      <c r="A499" s="821" t="s">
        <v>587</v>
      </c>
      <c r="B499" s="822" t="s">
        <v>4082</v>
      </c>
      <c r="C499" s="822" t="s">
        <v>3750</v>
      </c>
      <c r="D499" s="822" t="s">
        <v>4274</v>
      </c>
      <c r="E499" s="822" t="s">
        <v>4275</v>
      </c>
      <c r="F499" s="831">
        <v>21</v>
      </c>
      <c r="G499" s="831">
        <v>91512.34</v>
      </c>
      <c r="H499" s="831"/>
      <c r="I499" s="831">
        <v>4357.7304761904761</v>
      </c>
      <c r="J499" s="831">
        <v>13</v>
      </c>
      <c r="K499" s="831">
        <v>46136.340000000004</v>
      </c>
      <c r="L499" s="831"/>
      <c r="M499" s="831">
        <v>3548.9492307692312</v>
      </c>
      <c r="N499" s="831">
        <v>1</v>
      </c>
      <c r="O499" s="831">
        <v>3162.94</v>
      </c>
      <c r="P499" s="827"/>
      <c r="Q499" s="832">
        <v>3162.94</v>
      </c>
    </row>
    <row r="500" spans="1:17" ht="14.45" customHeight="1" x14ac:dyDescent="0.2">
      <c r="A500" s="821" t="s">
        <v>587</v>
      </c>
      <c r="B500" s="822" t="s">
        <v>4082</v>
      </c>
      <c r="C500" s="822" t="s">
        <v>3750</v>
      </c>
      <c r="D500" s="822" t="s">
        <v>4276</v>
      </c>
      <c r="E500" s="822" t="s">
        <v>4277</v>
      </c>
      <c r="F500" s="831">
        <v>942</v>
      </c>
      <c r="G500" s="831">
        <v>191713.08000000005</v>
      </c>
      <c r="H500" s="831"/>
      <c r="I500" s="831">
        <v>203.51707006369432</v>
      </c>
      <c r="J500" s="831">
        <v>905</v>
      </c>
      <c r="K500" s="831">
        <v>180240.55000000002</v>
      </c>
      <c r="L500" s="831"/>
      <c r="M500" s="831">
        <v>199.16082872928177</v>
      </c>
      <c r="N500" s="831">
        <v>112</v>
      </c>
      <c r="O500" s="831">
        <v>20074.699999999993</v>
      </c>
      <c r="P500" s="827"/>
      <c r="Q500" s="832">
        <v>179.2383928571428</v>
      </c>
    </row>
    <row r="501" spans="1:17" ht="14.45" customHeight="1" x14ac:dyDescent="0.2">
      <c r="A501" s="821" t="s">
        <v>587</v>
      </c>
      <c r="B501" s="822" t="s">
        <v>4082</v>
      </c>
      <c r="C501" s="822" t="s">
        <v>3750</v>
      </c>
      <c r="D501" s="822" t="s">
        <v>4278</v>
      </c>
      <c r="E501" s="822" t="s">
        <v>4279</v>
      </c>
      <c r="F501" s="831">
        <v>15</v>
      </c>
      <c r="G501" s="831">
        <v>20700</v>
      </c>
      <c r="H501" s="831"/>
      <c r="I501" s="831">
        <v>1380</v>
      </c>
      <c r="J501" s="831">
        <v>14</v>
      </c>
      <c r="K501" s="831">
        <v>19320</v>
      </c>
      <c r="L501" s="831"/>
      <c r="M501" s="831">
        <v>1380</v>
      </c>
      <c r="N501" s="831">
        <v>1</v>
      </c>
      <c r="O501" s="831">
        <v>1380</v>
      </c>
      <c r="P501" s="827"/>
      <c r="Q501" s="832">
        <v>1380</v>
      </c>
    </row>
    <row r="502" spans="1:17" ht="14.45" customHeight="1" x14ac:dyDescent="0.2">
      <c r="A502" s="821" t="s">
        <v>587</v>
      </c>
      <c r="B502" s="822" t="s">
        <v>4082</v>
      </c>
      <c r="C502" s="822" t="s">
        <v>3750</v>
      </c>
      <c r="D502" s="822" t="s">
        <v>4280</v>
      </c>
      <c r="E502" s="822" t="s">
        <v>4281</v>
      </c>
      <c r="F502" s="831"/>
      <c r="G502" s="831"/>
      <c r="H502" s="831"/>
      <c r="I502" s="831"/>
      <c r="J502" s="831">
        <v>2</v>
      </c>
      <c r="K502" s="831">
        <v>2808</v>
      </c>
      <c r="L502" s="831"/>
      <c r="M502" s="831">
        <v>1404</v>
      </c>
      <c r="N502" s="831"/>
      <c r="O502" s="831"/>
      <c r="P502" s="827"/>
      <c r="Q502" s="832"/>
    </row>
    <row r="503" spans="1:17" ht="14.45" customHeight="1" x14ac:dyDescent="0.2">
      <c r="A503" s="821" t="s">
        <v>587</v>
      </c>
      <c r="B503" s="822" t="s">
        <v>4082</v>
      </c>
      <c r="C503" s="822" t="s">
        <v>3750</v>
      </c>
      <c r="D503" s="822" t="s">
        <v>4282</v>
      </c>
      <c r="E503" s="822" t="s">
        <v>4283</v>
      </c>
      <c r="F503" s="831">
        <v>8</v>
      </c>
      <c r="G503" s="831">
        <v>10379</v>
      </c>
      <c r="H503" s="831"/>
      <c r="I503" s="831">
        <v>1297.375</v>
      </c>
      <c r="J503" s="831">
        <v>15</v>
      </c>
      <c r="K503" s="831">
        <v>18875.72</v>
      </c>
      <c r="L503" s="831"/>
      <c r="M503" s="831">
        <v>1258.3813333333335</v>
      </c>
      <c r="N503" s="831">
        <v>1</v>
      </c>
      <c r="O503" s="831">
        <v>1253.27</v>
      </c>
      <c r="P503" s="827"/>
      <c r="Q503" s="832">
        <v>1253.27</v>
      </c>
    </row>
    <row r="504" spans="1:17" ht="14.45" customHeight="1" x14ac:dyDescent="0.2">
      <c r="A504" s="821" t="s">
        <v>587</v>
      </c>
      <c r="B504" s="822" t="s">
        <v>4082</v>
      </c>
      <c r="C504" s="822" t="s">
        <v>3750</v>
      </c>
      <c r="D504" s="822" t="s">
        <v>4284</v>
      </c>
      <c r="E504" s="822" t="s">
        <v>4285</v>
      </c>
      <c r="F504" s="831">
        <v>11</v>
      </c>
      <c r="G504" s="831">
        <v>17160</v>
      </c>
      <c r="H504" s="831"/>
      <c r="I504" s="831">
        <v>1560</v>
      </c>
      <c r="J504" s="831">
        <v>10</v>
      </c>
      <c r="K504" s="831">
        <v>15321.14</v>
      </c>
      <c r="L504" s="831"/>
      <c r="M504" s="831">
        <v>1532.114</v>
      </c>
      <c r="N504" s="831"/>
      <c r="O504" s="831"/>
      <c r="P504" s="827"/>
      <c r="Q504" s="832"/>
    </row>
    <row r="505" spans="1:17" ht="14.45" customHeight="1" x14ac:dyDescent="0.2">
      <c r="A505" s="821" t="s">
        <v>587</v>
      </c>
      <c r="B505" s="822" t="s">
        <v>4082</v>
      </c>
      <c r="C505" s="822" t="s">
        <v>3750</v>
      </c>
      <c r="D505" s="822" t="s">
        <v>4286</v>
      </c>
      <c r="E505" s="822" t="s">
        <v>4287</v>
      </c>
      <c r="F505" s="831">
        <v>29</v>
      </c>
      <c r="G505" s="831">
        <v>168455.78000000003</v>
      </c>
      <c r="H505" s="831"/>
      <c r="I505" s="831">
        <v>5808.8200000000006</v>
      </c>
      <c r="J505" s="831">
        <v>21</v>
      </c>
      <c r="K505" s="831">
        <v>121985.22</v>
      </c>
      <c r="L505" s="831"/>
      <c r="M505" s="831">
        <v>5808.82</v>
      </c>
      <c r="N505" s="831">
        <v>2</v>
      </c>
      <c r="O505" s="831">
        <v>11617.64</v>
      </c>
      <c r="P505" s="827"/>
      <c r="Q505" s="832">
        <v>5808.82</v>
      </c>
    </row>
    <row r="506" spans="1:17" ht="14.45" customHeight="1" x14ac:dyDescent="0.2">
      <c r="A506" s="821" t="s">
        <v>587</v>
      </c>
      <c r="B506" s="822" t="s">
        <v>4082</v>
      </c>
      <c r="C506" s="822" t="s">
        <v>3750</v>
      </c>
      <c r="D506" s="822" t="s">
        <v>4288</v>
      </c>
      <c r="E506" s="822" t="s">
        <v>4289</v>
      </c>
      <c r="F506" s="831">
        <v>37</v>
      </c>
      <c r="G506" s="831">
        <v>304309.45999999996</v>
      </c>
      <c r="H506" s="831"/>
      <c r="I506" s="831">
        <v>8224.5799999999981</v>
      </c>
      <c r="J506" s="831">
        <v>24</v>
      </c>
      <c r="K506" s="831">
        <v>110139.72</v>
      </c>
      <c r="L506" s="831"/>
      <c r="M506" s="831">
        <v>4589.1549999999997</v>
      </c>
      <c r="N506" s="831">
        <v>2</v>
      </c>
      <c r="O506" s="831">
        <v>3792.14</v>
      </c>
      <c r="P506" s="827"/>
      <c r="Q506" s="832">
        <v>1896.07</v>
      </c>
    </row>
    <row r="507" spans="1:17" ht="14.45" customHeight="1" x14ac:dyDescent="0.2">
      <c r="A507" s="821" t="s">
        <v>587</v>
      </c>
      <c r="B507" s="822" t="s">
        <v>4082</v>
      </c>
      <c r="C507" s="822" t="s">
        <v>3750</v>
      </c>
      <c r="D507" s="822" t="s">
        <v>4290</v>
      </c>
      <c r="E507" s="822" t="s">
        <v>4291</v>
      </c>
      <c r="F507" s="831">
        <v>9</v>
      </c>
      <c r="G507" s="831">
        <v>81105.779999999984</v>
      </c>
      <c r="H507" s="831"/>
      <c r="I507" s="831">
        <v>9011.7533333333322</v>
      </c>
      <c r="J507" s="831">
        <v>12</v>
      </c>
      <c r="K507" s="831">
        <v>109912.37999999999</v>
      </c>
      <c r="L507" s="831"/>
      <c r="M507" s="831">
        <v>9159.3649999999998</v>
      </c>
      <c r="N507" s="831"/>
      <c r="O507" s="831"/>
      <c r="P507" s="827"/>
      <c r="Q507" s="832"/>
    </row>
    <row r="508" spans="1:17" ht="14.45" customHeight="1" x14ac:dyDescent="0.2">
      <c r="A508" s="821" t="s">
        <v>587</v>
      </c>
      <c r="B508" s="822" t="s">
        <v>4082</v>
      </c>
      <c r="C508" s="822" t="s">
        <v>3750</v>
      </c>
      <c r="D508" s="822" t="s">
        <v>4292</v>
      </c>
      <c r="E508" s="822" t="s">
        <v>4291</v>
      </c>
      <c r="F508" s="831">
        <v>4</v>
      </c>
      <c r="G508" s="831">
        <v>55064.08</v>
      </c>
      <c r="H508" s="831"/>
      <c r="I508" s="831">
        <v>13766.02</v>
      </c>
      <c r="J508" s="831">
        <v>2</v>
      </c>
      <c r="K508" s="831">
        <v>27532.04</v>
      </c>
      <c r="L508" s="831"/>
      <c r="M508" s="831">
        <v>13766.02</v>
      </c>
      <c r="N508" s="831">
        <v>2</v>
      </c>
      <c r="O508" s="831">
        <v>27532</v>
      </c>
      <c r="P508" s="827"/>
      <c r="Q508" s="832">
        <v>13766</v>
      </c>
    </row>
    <row r="509" spans="1:17" ht="14.45" customHeight="1" x14ac:dyDescent="0.2">
      <c r="A509" s="821" t="s">
        <v>587</v>
      </c>
      <c r="B509" s="822" t="s">
        <v>4082</v>
      </c>
      <c r="C509" s="822" t="s">
        <v>3750</v>
      </c>
      <c r="D509" s="822" t="s">
        <v>4293</v>
      </c>
      <c r="E509" s="822" t="s">
        <v>4294</v>
      </c>
      <c r="F509" s="831">
        <v>444</v>
      </c>
      <c r="G509" s="831">
        <v>543440.68000000017</v>
      </c>
      <c r="H509" s="831"/>
      <c r="I509" s="831">
        <v>1223.9654954954958</v>
      </c>
      <c r="J509" s="831">
        <v>384</v>
      </c>
      <c r="K509" s="831">
        <v>457304.8000000001</v>
      </c>
      <c r="L509" s="831"/>
      <c r="M509" s="831">
        <v>1190.897916666667</v>
      </c>
      <c r="N509" s="831">
        <v>57</v>
      </c>
      <c r="O509" s="831">
        <v>67716</v>
      </c>
      <c r="P509" s="827"/>
      <c r="Q509" s="832">
        <v>1188</v>
      </c>
    </row>
    <row r="510" spans="1:17" ht="14.45" customHeight="1" x14ac:dyDescent="0.2">
      <c r="A510" s="821" t="s">
        <v>587</v>
      </c>
      <c r="B510" s="822" t="s">
        <v>4082</v>
      </c>
      <c r="C510" s="822" t="s">
        <v>3750</v>
      </c>
      <c r="D510" s="822" t="s">
        <v>4295</v>
      </c>
      <c r="E510" s="822" t="s">
        <v>4296</v>
      </c>
      <c r="F510" s="831"/>
      <c r="G510" s="831"/>
      <c r="H510" s="831"/>
      <c r="I510" s="831"/>
      <c r="J510" s="831">
        <v>2</v>
      </c>
      <c r="K510" s="831">
        <v>6988.56</v>
      </c>
      <c r="L510" s="831"/>
      <c r="M510" s="831">
        <v>3494.28</v>
      </c>
      <c r="N510" s="831"/>
      <c r="O510" s="831"/>
      <c r="P510" s="827"/>
      <c r="Q510" s="832"/>
    </row>
    <row r="511" spans="1:17" ht="14.45" customHeight="1" x14ac:dyDescent="0.2">
      <c r="A511" s="821" t="s">
        <v>587</v>
      </c>
      <c r="B511" s="822" t="s">
        <v>4082</v>
      </c>
      <c r="C511" s="822" t="s">
        <v>3750</v>
      </c>
      <c r="D511" s="822" t="s">
        <v>4297</v>
      </c>
      <c r="E511" s="822" t="s">
        <v>4298</v>
      </c>
      <c r="F511" s="831">
        <v>11</v>
      </c>
      <c r="G511" s="831">
        <v>176799.34</v>
      </c>
      <c r="H511" s="831"/>
      <c r="I511" s="831">
        <v>16072.667272727273</v>
      </c>
      <c r="J511" s="831">
        <v>14</v>
      </c>
      <c r="K511" s="831">
        <v>223790.84000000003</v>
      </c>
      <c r="L511" s="831"/>
      <c r="M511" s="831">
        <v>15985.060000000001</v>
      </c>
      <c r="N511" s="831">
        <v>2</v>
      </c>
      <c r="O511" s="831">
        <v>31919.4</v>
      </c>
      <c r="P511" s="827"/>
      <c r="Q511" s="832">
        <v>15959.7</v>
      </c>
    </row>
    <row r="512" spans="1:17" ht="14.45" customHeight="1" x14ac:dyDescent="0.2">
      <c r="A512" s="821" t="s">
        <v>587</v>
      </c>
      <c r="B512" s="822" t="s">
        <v>4082</v>
      </c>
      <c r="C512" s="822" t="s">
        <v>3750</v>
      </c>
      <c r="D512" s="822" t="s">
        <v>4299</v>
      </c>
      <c r="E512" s="822" t="s">
        <v>4300</v>
      </c>
      <c r="F512" s="831">
        <v>126</v>
      </c>
      <c r="G512" s="831">
        <v>163817.63999999998</v>
      </c>
      <c r="H512" s="831"/>
      <c r="I512" s="831">
        <v>1300.1399999999999</v>
      </c>
      <c r="J512" s="831">
        <v>126</v>
      </c>
      <c r="K512" s="831">
        <v>163817.64000000001</v>
      </c>
      <c r="L512" s="831"/>
      <c r="M512" s="831">
        <v>1300.1400000000001</v>
      </c>
      <c r="N512" s="831">
        <v>12</v>
      </c>
      <c r="O512" s="831">
        <v>15601.680000000002</v>
      </c>
      <c r="P512" s="827"/>
      <c r="Q512" s="832">
        <v>1300.1400000000001</v>
      </c>
    </row>
    <row r="513" spans="1:17" ht="14.45" customHeight="1" x14ac:dyDescent="0.2">
      <c r="A513" s="821" t="s">
        <v>587</v>
      </c>
      <c r="B513" s="822" t="s">
        <v>4082</v>
      </c>
      <c r="C513" s="822" t="s">
        <v>3750</v>
      </c>
      <c r="D513" s="822" t="s">
        <v>4301</v>
      </c>
      <c r="E513" s="822" t="s">
        <v>4302</v>
      </c>
      <c r="F513" s="831">
        <v>8</v>
      </c>
      <c r="G513" s="831">
        <v>67595.759999999995</v>
      </c>
      <c r="H513" s="831"/>
      <c r="I513" s="831">
        <v>8449.4699999999993</v>
      </c>
      <c r="J513" s="831">
        <v>8</v>
      </c>
      <c r="K513" s="831">
        <v>62691.78</v>
      </c>
      <c r="L513" s="831"/>
      <c r="M513" s="831">
        <v>7836.4724999999999</v>
      </c>
      <c r="N513" s="831"/>
      <c r="O513" s="831"/>
      <c r="P513" s="827"/>
      <c r="Q513" s="832"/>
    </row>
    <row r="514" spans="1:17" ht="14.45" customHeight="1" x14ac:dyDescent="0.2">
      <c r="A514" s="821" t="s">
        <v>587</v>
      </c>
      <c r="B514" s="822" t="s">
        <v>4082</v>
      </c>
      <c r="C514" s="822" t="s">
        <v>3750</v>
      </c>
      <c r="D514" s="822" t="s">
        <v>4303</v>
      </c>
      <c r="E514" s="822" t="s">
        <v>4291</v>
      </c>
      <c r="F514" s="831">
        <v>4</v>
      </c>
      <c r="G514" s="831">
        <v>32102.400000000001</v>
      </c>
      <c r="H514" s="831"/>
      <c r="I514" s="831">
        <v>8025.6</v>
      </c>
      <c r="J514" s="831">
        <v>6</v>
      </c>
      <c r="K514" s="831">
        <v>48153.42</v>
      </c>
      <c r="L514" s="831"/>
      <c r="M514" s="831">
        <v>8025.57</v>
      </c>
      <c r="N514" s="831">
        <v>1</v>
      </c>
      <c r="O514" s="831">
        <v>8025.51</v>
      </c>
      <c r="P514" s="827"/>
      <c r="Q514" s="832">
        <v>8025.51</v>
      </c>
    </row>
    <row r="515" spans="1:17" ht="14.45" customHeight="1" x14ac:dyDescent="0.2">
      <c r="A515" s="821" t="s">
        <v>587</v>
      </c>
      <c r="B515" s="822" t="s">
        <v>4082</v>
      </c>
      <c r="C515" s="822" t="s">
        <v>3750</v>
      </c>
      <c r="D515" s="822" t="s">
        <v>4304</v>
      </c>
      <c r="E515" s="822" t="s">
        <v>4305</v>
      </c>
      <c r="F515" s="831">
        <v>229</v>
      </c>
      <c r="G515" s="831">
        <v>252126.62</v>
      </c>
      <c r="H515" s="831"/>
      <c r="I515" s="831">
        <v>1100.9896069868996</v>
      </c>
      <c r="J515" s="831">
        <v>203</v>
      </c>
      <c r="K515" s="831">
        <v>213469.27999999997</v>
      </c>
      <c r="L515" s="831"/>
      <c r="M515" s="831">
        <v>1051.5728078817733</v>
      </c>
      <c r="N515" s="831">
        <v>32</v>
      </c>
      <c r="O515" s="831">
        <v>35913.279999999999</v>
      </c>
      <c r="P515" s="827"/>
      <c r="Q515" s="832">
        <v>1122.29</v>
      </c>
    </row>
    <row r="516" spans="1:17" ht="14.45" customHeight="1" x14ac:dyDescent="0.2">
      <c r="A516" s="821" t="s">
        <v>587</v>
      </c>
      <c r="B516" s="822" t="s">
        <v>4082</v>
      </c>
      <c r="C516" s="822" t="s">
        <v>3750</v>
      </c>
      <c r="D516" s="822" t="s">
        <v>4306</v>
      </c>
      <c r="E516" s="822" t="s">
        <v>4307</v>
      </c>
      <c r="F516" s="831">
        <v>267</v>
      </c>
      <c r="G516" s="831">
        <v>425515.92999999993</v>
      </c>
      <c r="H516" s="831"/>
      <c r="I516" s="831">
        <v>1593.6926217228463</v>
      </c>
      <c r="J516" s="831">
        <v>113</v>
      </c>
      <c r="K516" s="831">
        <v>155033.36000000002</v>
      </c>
      <c r="L516" s="831"/>
      <c r="M516" s="831">
        <v>1371.9766371681417</v>
      </c>
      <c r="N516" s="831">
        <v>19</v>
      </c>
      <c r="O516" s="831">
        <v>16015.73</v>
      </c>
      <c r="P516" s="827"/>
      <c r="Q516" s="832">
        <v>842.93315789473684</v>
      </c>
    </row>
    <row r="517" spans="1:17" ht="14.45" customHeight="1" x14ac:dyDescent="0.2">
      <c r="A517" s="821" t="s">
        <v>587</v>
      </c>
      <c r="B517" s="822" t="s">
        <v>4082</v>
      </c>
      <c r="C517" s="822" t="s">
        <v>3750</v>
      </c>
      <c r="D517" s="822" t="s">
        <v>4308</v>
      </c>
      <c r="E517" s="822" t="s">
        <v>4309</v>
      </c>
      <c r="F517" s="831"/>
      <c r="G517" s="831"/>
      <c r="H517" s="831"/>
      <c r="I517" s="831"/>
      <c r="J517" s="831"/>
      <c r="K517" s="831"/>
      <c r="L517" s="831"/>
      <c r="M517" s="831"/>
      <c r="N517" s="831">
        <v>1</v>
      </c>
      <c r="O517" s="831">
        <v>76432.5</v>
      </c>
      <c r="P517" s="827"/>
      <c r="Q517" s="832">
        <v>76432.5</v>
      </c>
    </row>
    <row r="518" spans="1:17" ht="14.45" customHeight="1" x14ac:dyDescent="0.2">
      <c r="A518" s="821" t="s">
        <v>587</v>
      </c>
      <c r="B518" s="822" t="s">
        <v>4082</v>
      </c>
      <c r="C518" s="822" t="s">
        <v>3750</v>
      </c>
      <c r="D518" s="822" t="s">
        <v>4310</v>
      </c>
      <c r="E518" s="822" t="s">
        <v>4311</v>
      </c>
      <c r="F518" s="831">
        <v>126</v>
      </c>
      <c r="G518" s="831">
        <v>7036746.0999999996</v>
      </c>
      <c r="H518" s="831"/>
      <c r="I518" s="831">
        <v>55847.191269841263</v>
      </c>
      <c r="J518" s="831">
        <v>117</v>
      </c>
      <c r="K518" s="831">
        <v>6500054.2000000011</v>
      </c>
      <c r="L518" s="831"/>
      <c r="M518" s="831">
        <v>55556.01880341881</v>
      </c>
      <c r="N518" s="831">
        <v>9</v>
      </c>
      <c r="O518" s="831">
        <v>496800</v>
      </c>
      <c r="P518" s="827"/>
      <c r="Q518" s="832">
        <v>55200</v>
      </c>
    </row>
    <row r="519" spans="1:17" ht="14.45" customHeight="1" x14ac:dyDescent="0.2">
      <c r="A519" s="821" t="s">
        <v>587</v>
      </c>
      <c r="B519" s="822" t="s">
        <v>4082</v>
      </c>
      <c r="C519" s="822" t="s">
        <v>3750</v>
      </c>
      <c r="D519" s="822" t="s">
        <v>4312</v>
      </c>
      <c r="E519" s="822" t="s">
        <v>4313</v>
      </c>
      <c r="F519" s="831">
        <v>18</v>
      </c>
      <c r="G519" s="831">
        <v>1130711.58</v>
      </c>
      <c r="H519" s="831"/>
      <c r="I519" s="831">
        <v>62817.310000000005</v>
      </c>
      <c r="J519" s="831">
        <v>26</v>
      </c>
      <c r="K519" s="831">
        <v>1531030.6999999997</v>
      </c>
      <c r="L519" s="831"/>
      <c r="M519" s="831">
        <v>58885.796153846146</v>
      </c>
      <c r="N519" s="831">
        <v>2</v>
      </c>
      <c r="O519" s="831">
        <v>117760</v>
      </c>
      <c r="P519" s="827"/>
      <c r="Q519" s="832">
        <v>58880</v>
      </c>
    </row>
    <row r="520" spans="1:17" ht="14.45" customHeight="1" x14ac:dyDescent="0.2">
      <c r="A520" s="821" t="s">
        <v>587</v>
      </c>
      <c r="B520" s="822" t="s">
        <v>4082</v>
      </c>
      <c r="C520" s="822" t="s">
        <v>3750</v>
      </c>
      <c r="D520" s="822" t="s">
        <v>4314</v>
      </c>
      <c r="E520" s="822" t="s">
        <v>4315</v>
      </c>
      <c r="F520" s="831">
        <v>3</v>
      </c>
      <c r="G520" s="831">
        <v>1689</v>
      </c>
      <c r="H520" s="831"/>
      <c r="I520" s="831">
        <v>563</v>
      </c>
      <c r="J520" s="831">
        <v>1</v>
      </c>
      <c r="K520" s="831">
        <v>563</v>
      </c>
      <c r="L520" s="831"/>
      <c r="M520" s="831">
        <v>563</v>
      </c>
      <c r="N520" s="831"/>
      <c r="O520" s="831"/>
      <c r="P520" s="827"/>
      <c r="Q520" s="832"/>
    </row>
    <row r="521" spans="1:17" ht="14.45" customHeight="1" x14ac:dyDescent="0.2">
      <c r="A521" s="821" t="s">
        <v>587</v>
      </c>
      <c r="B521" s="822" t="s">
        <v>4082</v>
      </c>
      <c r="C521" s="822" t="s">
        <v>3750</v>
      </c>
      <c r="D521" s="822" t="s">
        <v>4316</v>
      </c>
      <c r="E521" s="822" t="s">
        <v>4317</v>
      </c>
      <c r="F521" s="831">
        <v>29</v>
      </c>
      <c r="G521" s="831">
        <v>1767232.45</v>
      </c>
      <c r="H521" s="831"/>
      <c r="I521" s="831">
        <v>60939.049999999996</v>
      </c>
      <c r="J521" s="831">
        <v>15</v>
      </c>
      <c r="K521" s="831">
        <v>874406.5</v>
      </c>
      <c r="L521" s="831"/>
      <c r="M521" s="831">
        <v>58293.76666666667</v>
      </c>
      <c r="N521" s="831">
        <v>1</v>
      </c>
      <c r="O521" s="831">
        <v>58685</v>
      </c>
      <c r="P521" s="827"/>
      <c r="Q521" s="832">
        <v>58685</v>
      </c>
    </row>
    <row r="522" spans="1:17" ht="14.45" customHeight="1" x14ac:dyDescent="0.2">
      <c r="A522" s="821" t="s">
        <v>587</v>
      </c>
      <c r="B522" s="822" t="s">
        <v>4082</v>
      </c>
      <c r="C522" s="822" t="s">
        <v>3750</v>
      </c>
      <c r="D522" s="822" t="s">
        <v>4318</v>
      </c>
      <c r="E522" s="822" t="s">
        <v>4319</v>
      </c>
      <c r="F522" s="831"/>
      <c r="G522" s="831"/>
      <c r="H522" s="831"/>
      <c r="I522" s="831"/>
      <c r="J522" s="831">
        <v>1</v>
      </c>
      <c r="K522" s="831">
        <v>352.28</v>
      </c>
      <c r="L522" s="831"/>
      <c r="M522" s="831">
        <v>352.28</v>
      </c>
      <c r="N522" s="831"/>
      <c r="O522" s="831"/>
      <c r="P522" s="827"/>
      <c r="Q522" s="832"/>
    </row>
    <row r="523" spans="1:17" ht="14.45" customHeight="1" x14ac:dyDescent="0.2">
      <c r="A523" s="821" t="s">
        <v>587</v>
      </c>
      <c r="B523" s="822" t="s">
        <v>4082</v>
      </c>
      <c r="C523" s="822" t="s">
        <v>3750</v>
      </c>
      <c r="D523" s="822" t="s">
        <v>4320</v>
      </c>
      <c r="E523" s="822" t="s">
        <v>4321</v>
      </c>
      <c r="F523" s="831">
        <v>2</v>
      </c>
      <c r="G523" s="831">
        <v>24540</v>
      </c>
      <c r="H523" s="831"/>
      <c r="I523" s="831">
        <v>12270</v>
      </c>
      <c r="J523" s="831">
        <v>6</v>
      </c>
      <c r="K523" s="831">
        <v>73620</v>
      </c>
      <c r="L523" s="831"/>
      <c r="M523" s="831">
        <v>12270</v>
      </c>
      <c r="N523" s="831">
        <v>1</v>
      </c>
      <c r="O523" s="831">
        <v>12270</v>
      </c>
      <c r="P523" s="827"/>
      <c r="Q523" s="832">
        <v>12270</v>
      </c>
    </row>
    <row r="524" spans="1:17" ht="14.45" customHeight="1" x14ac:dyDescent="0.2">
      <c r="A524" s="821" t="s">
        <v>587</v>
      </c>
      <c r="B524" s="822" t="s">
        <v>4082</v>
      </c>
      <c r="C524" s="822" t="s">
        <v>3750</v>
      </c>
      <c r="D524" s="822" t="s">
        <v>4322</v>
      </c>
      <c r="E524" s="822" t="s">
        <v>4323</v>
      </c>
      <c r="F524" s="831">
        <v>2</v>
      </c>
      <c r="G524" s="831">
        <v>115014</v>
      </c>
      <c r="H524" s="831"/>
      <c r="I524" s="831">
        <v>57507</v>
      </c>
      <c r="J524" s="831">
        <v>2</v>
      </c>
      <c r="K524" s="831">
        <v>88080</v>
      </c>
      <c r="L524" s="831"/>
      <c r="M524" s="831">
        <v>44040</v>
      </c>
      <c r="N524" s="831">
        <v>1</v>
      </c>
      <c r="O524" s="831">
        <v>44040</v>
      </c>
      <c r="P524" s="827"/>
      <c r="Q524" s="832">
        <v>44040</v>
      </c>
    </row>
    <row r="525" spans="1:17" ht="14.45" customHeight="1" x14ac:dyDescent="0.2">
      <c r="A525" s="821" t="s">
        <v>587</v>
      </c>
      <c r="B525" s="822" t="s">
        <v>4082</v>
      </c>
      <c r="C525" s="822" t="s">
        <v>3750</v>
      </c>
      <c r="D525" s="822" t="s">
        <v>4324</v>
      </c>
      <c r="E525" s="822" t="s">
        <v>4325</v>
      </c>
      <c r="F525" s="831">
        <v>22</v>
      </c>
      <c r="G525" s="831">
        <v>935529.58</v>
      </c>
      <c r="H525" s="831"/>
      <c r="I525" s="831">
        <v>42524.071818181816</v>
      </c>
      <c r="J525" s="831">
        <v>21</v>
      </c>
      <c r="K525" s="831">
        <v>840564.32000000007</v>
      </c>
      <c r="L525" s="831"/>
      <c r="M525" s="831">
        <v>40026.872380952387</v>
      </c>
      <c r="N525" s="831">
        <v>2</v>
      </c>
      <c r="O525" s="831">
        <v>79395.8</v>
      </c>
      <c r="P525" s="827"/>
      <c r="Q525" s="832">
        <v>39697.9</v>
      </c>
    </row>
    <row r="526" spans="1:17" ht="14.45" customHeight="1" x14ac:dyDescent="0.2">
      <c r="A526" s="821" t="s">
        <v>587</v>
      </c>
      <c r="B526" s="822" t="s">
        <v>4082</v>
      </c>
      <c r="C526" s="822" t="s">
        <v>3750</v>
      </c>
      <c r="D526" s="822" t="s">
        <v>4326</v>
      </c>
      <c r="E526" s="822" t="s">
        <v>4327</v>
      </c>
      <c r="F526" s="831">
        <v>15</v>
      </c>
      <c r="G526" s="831">
        <v>188060.78</v>
      </c>
      <c r="H526" s="831"/>
      <c r="I526" s="831">
        <v>12537.385333333334</v>
      </c>
      <c r="J526" s="831">
        <v>10</v>
      </c>
      <c r="K526" s="831">
        <v>100810.95</v>
      </c>
      <c r="L526" s="831"/>
      <c r="M526" s="831">
        <v>10081.094999999999</v>
      </c>
      <c r="N526" s="831">
        <v>3</v>
      </c>
      <c r="O526" s="831">
        <v>29679.78</v>
      </c>
      <c r="P526" s="827"/>
      <c r="Q526" s="832">
        <v>9893.26</v>
      </c>
    </row>
    <row r="527" spans="1:17" ht="14.45" customHeight="1" x14ac:dyDescent="0.2">
      <c r="A527" s="821" t="s">
        <v>587</v>
      </c>
      <c r="B527" s="822" t="s">
        <v>4082</v>
      </c>
      <c r="C527" s="822" t="s">
        <v>3750</v>
      </c>
      <c r="D527" s="822" t="s">
        <v>4328</v>
      </c>
      <c r="E527" s="822" t="s">
        <v>4321</v>
      </c>
      <c r="F527" s="831">
        <v>5</v>
      </c>
      <c r="G527" s="831">
        <v>94750</v>
      </c>
      <c r="H527" s="831"/>
      <c r="I527" s="831">
        <v>18950</v>
      </c>
      <c r="J527" s="831">
        <v>4</v>
      </c>
      <c r="K527" s="831">
        <v>75800</v>
      </c>
      <c r="L527" s="831"/>
      <c r="M527" s="831">
        <v>18950</v>
      </c>
      <c r="N527" s="831">
        <v>2</v>
      </c>
      <c r="O527" s="831">
        <v>37900</v>
      </c>
      <c r="P527" s="827"/>
      <c r="Q527" s="832">
        <v>18950</v>
      </c>
    </row>
    <row r="528" spans="1:17" ht="14.45" customHeight="1" x14ac:dyDescent="0.2">
      <c r="A528" s="821" t="s">
        <v>587</v>
      </c>
      <c r="B528" s="822" t="s">
        <v>4082</v>
      </c>
      <c r="C528" s="822" t="s">
        <v>3750</v>
      </c>
      <c r="D528" s="822" t="s">
        <v>4329</v>
      </c>
      <c r="E528" s="822" t="s">
        <v>4330</v>
      </c>
      <c r="F528" s="831"/>
      <c r="G528" s="831"/>
      <c r="H528" s="831"/>
      <c r="I528" s="831"/>
      <c r="J528" s="831">
        <v>3</v>
      </c>
      <c r="K528" s="831">
        <v>7461.8099999999995</v>
      </c>
      <c r="L528" s="831"/>
      <c r="M528" s="831">
        <v>2487.27</v>
      </c>
      <c r="N528" s="831"/>
      <c r="O528" s="831"/>
      <c r="P528" s="827"/>
      <c r="Q528" s="832"/>
    </row>
    <row r="529" spans="1:17" ht="14.45" customHeight="1" x14ac:dyDescent="0.2">
      <c r="A529" s="821" t="s">
        <v>587</v>
      </c>
      <c r="B529" s="822" t="s">
        <v>4082</v>
      </c>
      <c r="C529" s="822" t="s">
        <v>3750</v>
      </c>
      <c r="D529" s="822" t="s">
        <v>4331</v>
      </c>
      <c r="E529" s="822" t="s">
        <v>4332</v>
      </c>
      <c r="F529" s="831">
        <v>5</v>
      </c>
      <c r="G529" s="831">
        <v>34948.5</v>
      </c>
      <c r="H529" s="831"/>
      <c r="I529" s="831">
        <v>6989.7</v>
      </c>
      <c r="J529" s="831">
        <v>4</v>
      </c>
      <c r="K529" s="831">
        <v>27958.799999999999</v>
      </c>
      <c r="L529" s="831"/>
      <c r="M529" s="831">
        <v>6989.7</v>
      </c>
      <c r="N529" s="831">
        <v>1</v>
      </c>
      <c r="O529" s="831">
        <v>8683.69</v>
      </c>
      <c r="P529" s="827"/>
      <c r="Q529" s="832">
        <v>8683.69</v>
      </c>
    </row>
    <row r="530" spans="1:17" ht="14.45" customHeight="1" x14ac:dyDescent="0.2">
      <c r="A530" s="821" t="s">
        <v>587</v>
      </c>
      <c r="B530" s="822" t="s">
        <v>4082</v>
      </c>
      <c r="C530" s="822" t="s">
        <v>3750</v>
      </c>
      <c r="D530" s="822" t="s">
        <v>4333</v>
      </c>
      <c r="E530" s="822" t="s">
        <v>4334</v>
      </c>
      <c r="F530" s="831">
        <v>2</v>
      </c>
      <c r="G530" s="831">
        <v>2107.42</v>
      </c>
      <c r="H530" s="831"/>
      <c r="I530" s="831">
        <v>1053.71</v>
      </c>
      <c r="J530" s="831">
        <v>1</v>
      </c>
      <c r="K530" s="831">
        <v>1053.71</v>
      </c>
      <c r="L530" s="831"/>
      <c r="M530" s="831">
        <v>1053.71</v>
      </c>
      <c r="N530" s="831">
        <v>2</v>
      </c>
      <c r="O530" s="831">
        <v>2107.42</v>
      </c>
      <c r="P530" s="827"/>
      <c r="Q530" s="832">
        <v>1053.71</v>
      </c>
    </row>
    <row r="531" spans="1:17" ht="14.45" customHeight="1" x14ac:dyDescent="0.2">
      <c r="A531" s="821" t="s">
        <v>587</v>
      </c>
      <c r="B531" s="822" t="s">
        <v>4082</v>
      </c>
      <c r="C531" s="822" t="s">
        <v>3750</v>
      </c>
      <c r="D531" s="822" t="s">
        <v>4335</v>
      </c>
      <c r="E531" s="822" t="s">
        <v>4336</v>
      </c>
      <c r="F531" s="831">
        <v>3</v>
      </c>
      <c r="G531" s="831">
        <v>2140.6799999999998</v>
      </c>
      <c r="H531" s="831"/>
      <c r="I531" s="831">
        <v>713.56</v>
      </c>
      <c r="J531" s="831"/>
      <c r="K531" s="831"/>
      <c r="L531" s="831"/>
      <c r="M531" s="831"/>
      <c r="N531" s="831"/>
      <c r="O531" s="831"/>
      <c r="P531" s="827"/>
      <c r="Q531" s="832"/>
    </row>
    <row r="532" spans="1:17" ht="14.45" customHeight="1" x14ac:dyDescent="0.2">
      <c r="A532" s="821" t="s">
        <v>587</v>
      </c>
      <c r="B532" s="822" t="s">
        <v>4082</v>
      </c>
      <c r="C532" s="822" t="s">
        <v>3750</v>
      </c>
      <c r="D532" s="822" t="s">
        <v>4337</v>
      </c>
      <c r="E532" s="822" t="s">
        <v>4338</v>
      </c>
      <c r="F532" s="831">
        <v>5</v>
      </c>
      <c r="G532" s="831">
        <v>3920.4</v>
      </c>
      <c r="H532" s="831"/>
      <c r="I532" s="831">
        <v>784.08</v>
      </c>
      <c r="J532" s="831">
        <v>8</v>
      </c>
      <c r="K532" s="831">
        <v>9503.14</v>
      </c>
      <c r="L532" s="831"/>
      <c r="M532" s="831">
        <v>1187.8924999999999</v>
      </c>
      <c r="N532" s="831"/>
      <c r="O532" s="831"/>
      <c r="P532" s="827"/>
      <c r="Q532" s="832"/>
    </row>
    <row r="533" spans="1:17" ht="14.45" customHeight="1" x14ac:dyDescent="0.2">
      <c r="A533" s="821" t="s">
        <v>587</v>
      </c>
      <c r="B533" s="822" t="s">
        <v>4082</v>
      </c>
      <c r="C533" s="822" t="s">
        <v>3750</v>
      </c>
      <c r="D533" s="822" t="s">
        <v>4339</v>
      </c>
      <c r="E533" s="822" t="s">
        <v>4340</v>
      </c>
      <c r="F533" s="831">
        <v>3</v>
      </c>
      <c r="G533" s="831">
        <v>3282.54</v>
      </c>
      <c r="H533" s="831"/>
      <c r="I533" s="831">
        <v>1094.18</v>
      </c>
      <c r="J533" s="831"/>
      <c r="K533" s="831"/>
      <c r="L533" s="831"/>
      <c r="M533" s="831"/>
      <c r="N533" s="831"/>
      <c r="O533" s="831"/>
      <c r="P533" s="827"/>
      <c r="Q533" s="832"/>
    </row>
    <row r="534" spans="1:17" ht="14.45" customHeight="1" x14ac:dyDescent="0.2">
      <c r="A534" s="821" t="s">
        <v>587</v>
      </c>
      <c r="B534" s="822" t="s">
        <v>4082</v>
      </c>
      <c r="C534" s="822" t="s">
        <v>3750</v>
      </c>
      <c r="D534" s="822" t="s">
        <v>4341</v>
      </c>
      <c r="E534" s="822" t="s">
        <v>4342</v>
      </c>
      <c r="F534" s="831">
        <v>2</v>
      </c>
      <c r="G534" s="831">
        <v>14180.56</v>
      </c>
      <c r="H534" s="831"/>
      <c r="I534" s="831">
        <v>7090.28</v>
      </c>
      <c r="J534" s="831">
        <v>4</v>
      </c>
      <c r="K534" s="831">
        <v>28361.119999999999</v>
      </c>
      <c r="L534" s="831"/>
      <c r="M534" s="831">
        <v>7090.28</v>
      </c>
      <c r="N534" s="831"/>
      <c r="O534" s="831"/>
      <c r="P534" s="827"/>
      <c r="Q534" s="832"/>
    </row>
    <row r="535" spans="1:17" ht="14.45" customHeight="1" x14ac:dyDescent="0.2">
      <c r="A535" s="821" t="s">
        <v>587</v>
      </c>
      <c r="B535" s="822" t="s">
        <v>4082</v>
      </c>
      <c r="C535" s="822" t="s">
        <v>3750</v>
      </c>
      <c r="D535" s="822" t="s">
        <v>4343</v>
      </c>
      <c r="E535" s="822" t="s">
        <v>4309</v>
      </c>
      <c r="F535" s="831"/>
      <c r="G535" s="831"/>
      <c r="H535" s="831"/>
      <c r="I535" s="831"/>
      <c r="J535" s="831">
        <v>1</v>
      </c>
      <c r="K535" s="831">
        <v>103776</v>
      </c>
      <c r="L535" s="831"/>
      <c r="M535" s="831">
        <v>103776</v>
      </c>
      <c r="N535" s="831"/>
      <c r="O535" s="831"/>
      <c r="P535" s="827"/>
      <c r="Q535" s="832"/>
    </row>
    <row r="536" spans="1:17" ht="14.45" customHeight="1" x14ac:dyDescent="0.2">
      <c r="A536" s="821" t="s">
        <v>587</v>
      </c>
      <c r="B536" s="822" t="s">
        <v>4082</v>
      </c>
      <c r="C536" s="822" t="s">
        <v>3750</v>
      </c>
      <c r="D536" s="822" t="s">
        <v>4344</v>
      </c>
      <c r="E536" s="822" t="s">
        <v>4345</v>
      </c>
      <c r="F536" s="831">
        <v>3</v>
      </c>
      <c r="G536" s="831">
        <v>2486.86</v>
      </c>
      <c r="H536" s="831"/>
      <c r="I536" s="831">
        <v>828.95333333333338</v>
      </c>
      <c r="J536" s="831"/>
      <c r="K536" s="831"/>
      <c r="L536" s="831"/>
      <c r="M536" s="831"/>
      <c r="N536" s="831">
        <v>1</v>
      </c>
      <c r="O536" s="831">
        <v>828.91</v>
      </c>
      <c r="P536" s="827"/>
      <c r="Q536" s="832">
        <v>828.91</v>
      </c>
    </row>
    <row r="537" spans="1:17" ht="14.45" customHeight="1" x14ac:dyDescent="0.2">
      <c r="A537" s="821" t="s">
        <v>587</v>
      </c>
      <c r="B537" s="822" t="s">
        <v>4082</v>
      </c>
      <c r="C537" s="822" t="s">
        <v>3750</v>
      </c>
      <c r="D537" s="822" t="s">
        <v>4346</v>
      </c>
      <c r="E537" s="822" t="s">
        <v>4347</v>
      </c>
      <c r="F537" s="831"/>
      <c r="G537" s="831"/>
      <c r="H537" s="831"/>
      <c r="I537" s="831"/>
      <c r="J537" s="831">
        <v>1</v>
      </c>
      <c r="K537" s="831">
        <v>1311.49</v>
      </c>
      <c r="L537" s="831"/>
      <c r="M537" s="831">
        <v>1311.49</v>
      </c>
      <c r="N537" s="831">
        <v>1</v>
      </c>
      <c r="O537" s="831">
        <v>1311.49</v>
      </c>
      <c r="P537" s="827"/>
      <c r="Q537" s="832">
        <v>1311.49</v>
      </c>
    </row>
    <row r="538" spans="1:17" ht="14.45" customHeight="1" x14ac:dyDescent="0.2">
      <c r="A538" s="821" t="s">
        <v>587</v>
      </c>
      <c r="B538" s="822" t="s">
        <v>4082</v>
      </c>
      <c r="C538" s="822" t="s">
        <v>3750</v>
      </c>
      <c r="D538" s="822" t="s">
        <v>4348</v>
      </c>
      <c r="E538" s="822" t="s">
        <v>4349</v>
      </c>
      <c r="F538" s="831">
        <v>2</v>
      </c>
      <c r="G538" s="831">
        <v>497.46</v>
      </c>
      <c r="H538" s="831"/>
      <c r="I538" s="831">
        <v>248.73</v>
      </c>
      <c r="J538" s="831"/>
      <c r="K538" s="831"/>
      <c r="L538" s="831"/>
      <c r="M538" s="831"/>
      <c r="N538" s="831"/>
      <c r="O538" s="831"/>
      <c r="P538" s="827"/>
      <c r="Q538" s="832"/>
    </row>
    <row r="539" spans="1:17" ht="14.45" customHeight="1" x14ac:dyDescent="0.2">
      <c r="A539" s="821" t="s">
        <v>587</v>
      </c>
      <c r="B539" s="822" t="s">
        <v>4082</v>
      </c>
      <c r="C539" s="822" t="s">
        <v>3750</v>
      </c>
      <c r="D539" s="822" t="s">
        <v>4350</v>
      </c>
      <c r="E539" s="822" t="s">
        <v>4351</v>
      </c>
      <c r="F539" s="831">
        <v>27</v>
      </c>
      <c r="G539" s="831">
        <v>138074.49</v>
      </c>
      <c r="H539" s="831"/>
      <c r="I539" s="831">
        <v>5113.87</v>
      </c>
      <c r="J539" s="831">
        <v>19</v>
      </c>
      <c r="K539" s="831">
        <v>97163.53</v>
      </c>
      <c r="L539" s="831"/>
      <c r="M539" s="831">
        <v>5113.87</v>
      </c>
      <c r="N539" s="831">
        <v>1</v>
      </c>
      <c r="O539" s="831">
        <v>5113.87</v>
      </c>
      <c r="P539" s="827"/>
      <c r="Q539" s="832">
        <v>5113.87</v>
      </c>
    </row>
    <row r="540" spans="1:17" ht="14.45" customHeight="1" x14ac:dyDescent="0.2">
      <c r="A540" s="821" t="s">
        <v>587</v>
      </c>
      <c r="B540" s="822" t="s">
        <v>4082</v>
      </c>
      <c r="C540" s="822" t="s">
        <v>3750</v>
      </c>
      <c r="D540" s="822" t="s">
        <v>4352</v>
      </c>
      <c r="E540" s="822" t="s">
        <v>4353</v>
      </c>
      <c r="F540" s="831">
        <v>14</v>
      </c>
      <c r="G540" s="831">
        <v>604723.80000000005</v>
      </c>
      <c r="H540" s="831"/>
      <c r="I540" s="831">
        <v>43194.557142857149</v>
      </c>
      <c r="J540" s="831">
        <v>7</v>
      </c>
      <c r="K540" s="831">
        <v>292841.09999999998</v>
      </c>
      <c r="L540" s="831"/>
      <c r="M540" s="831">
        <v>41834.442857142851</v>
      </c>
      <c r="N540" s="831"/>
      <c r="O540" s="831"/>
      <c r="P540" s="827"/>
      <c r="Q540" s="832"/>
    </row>
    <row r="541" spans="1:17" ht="14.45" customHeight="1" x14ac:dyDescent="0.2">
      <c r="A541" s="821" t="s">
        <v>587</v>
      </c>
      <c r="B541" s="822" t="s">
        <v>4082</v>
      </c>
      <c r="C541" s="822" t="s">
        <v>3750</v>
      </c>
      <c r="D541" s="822" t="s">
        <v>4354</v>
      </c>
      <c r="E541" s="822" t="s">
        <v>4355</v>
      </c>
      <c r="F541" s="831">
        <v>2</v>
      </c>
      <c r="G541" s="831">
        <v>92236</v>
      </c>
      <c r="H541" s="831"/>
      <c r="I541" s="831">
        <v>46118</v>
      </c>
      <c r="J541" s="831">
        <v>7</v>
      </c>
      <c r="K541" s="831">
        <v>221985</v>
      </c>
      <c r="L541" s="831"/>
      <c r="M541" s="831">
        <v>31712.142857142859</v>
      </c>
      <c r="N541" s="831">
        <v>1</v>
      </c>
      <c r="O541" s="831">
        <v>25949.8</v>
      </c>
      <c r="P541" s="827"/>
      <c r="Q541" s="832">
        <v>25949.8</v>
      </c>
    </row>
    <row r="542" spans="1:17" ht="14.45" customHeight="1" x14ac:dyDescent="0.2">
      <c r="A542" s="821" t="s">
        <v>587</v>
      </c>
      <c r="B542" s="822" t="s">
        <v>4082</v>
      </c>
      <c r="C542" s="822" t="s">
        <v>3750</v>
      </c>
      <c r="D542" s="822" t="s">
        <v>4356</v>
      </c>
      <c r="E542" s="822" t="s">
        <v>4357</v>
      </c>
      <c r="F542" s="831">
        <v>25</v>
      </c>
      <c r="G542" s="831">
        <v>882612.75999999989</v>
      </c>
      <c r="H542" s="831"/>
      <c r="I542" s="831">
        <v>35304.510399999999</v>
      </c>
      <c r="J542" s="831">
        <v>22</v>
      </c>
      <c r="K542" s="831">
        <v>665500</v>
      </c>
      <c r="L542" s="831"/>
      <c r="M542" s="831">
        <v>30250</v>
      </c>
      <c r="N542" s="831">
        <v>5</v>
      </c>
      <c r="O542" s="831">
        <v>151250</v>
      </c>
      <c r="P542" s="827"/>
      <c r="Q542" s="832">
        <v>30250</v>
      </c>
    </row>
    <row r="543" spans="1:17" ht="14.45" customHeight="1" x14ac:dyDescent="0.2">
      <c r="A543" s="821" t="s">
        <v>587</v>
      </c>
      <c r="B543" s="822" t="s">
        <v>4082</v>
      </c>
      <c r="C543" s="822" t="s">
        <v>3750</v>
      </c>
      <c r="D543" s="822" t="s">
        <v>4358</v>
      </c>
      <c r="E543" s="822" t="s">
        <v>4359</v>
      </c>
      <c r="F543" s="831"/>
      <c r="G543" s="831"/>
      <c r="H543" s="831"/>
      <c r="I543" s="831"/>
      <c r="J543" s="831">
        <v>1</v>
      </c>
      <c r="K543" s="831">
        <v>436425</v>
      </c>
      <c r="L543" s="831"/>
      <c r="M543" s="831">
        <v>436425</v>
      </c>
      <c r="N543" s="831"/>
      <c r="O543" s="831"/>
      <c r="P543" s="827"/>
      <c r="Q543" s="832"/>
    </row>
    <row r="544" spans="1:17" ht="14.45" customHeight="1" x14ac:dyDescent="0.2">
      <c r="A544" s="821" t="s">
        <v>587</v>
      </c>
      <c r="B544" s="822" t="s">
        <v>4082</v>
      </c>
      <c r="C544" s="822" t="s">
        <v>3750</v>
      </c>
      <c r="D544" s="822" t="s">
        <v>4360</v>
      </c>
      <c r="E544" s="822" t="s">
        <v>4361</v>
      </c>
      <c r="F544" s="831">
        <v>490</v>
      </c>
      <c r="G544" s="831">
        <v>8672501.5999999978</v>
      </c>
      <c r="H544" s="831"/>
      <c r="I544" s="831">
        <v>17698.982857142852</v>
      </c>
      <c r="J544" s="831">
        <v>440</v>
      </c>
      <c r="K544" s="831">
        <v>7790671.9999999981</v>
      </c>
      <c r="L544" s="831"/>
      <c r="M544" s="831">
        <v>17706.072727272724</v>
      </c>
      <c r="N544" s="831">
        <v>52</v>
      </c>
      <c r="O544" s="831">
        <v>906048</v>
      </c>
      <c r="P544" s="827"/>
      <c r="Q544" s="832">
        <v>17424</v>
      </c>
    </row>
    <row r="545" spans="1:17" ht="14.45" customHeight="1" x14ac:dyDescent="0.2">
      <c r="A545" s="821" t="s">
        <v>587</v>
      </c>
      <c r="B545" s="822" t="s">
        <v>4082</v>
      </c>
      <c r="C545" s="822" t="s">
        <v>3750</v>
      </c>
      <c r="D545" s="822" t="s">
        <v>4362</v>
      </c>
      <c r="E545" s="822" t="s">
        <v>4363</v>
      </c>
      <c r="F545" s="831"/>
      <c r="G545" s="831"/>
      <c r="H545" s="831"/>
      <c r="I545" s="831"/>
      <c r="J545" s="831">
        <v>1</v>
      </c>
      <c r="K545" s="831">
        <v>5902.87</v>
      </c>
      <c r="L545" s="831"/>
      <c r="M545" s="831">
        <v>5902.87</v>
      </c>
      <c r="N545" s="831"/>
      <c r="O545" s="831"/>
      <c r="P545" s="827"/>
      <c r="Q545" s="832"/>
    </row>
    <row r="546" spans="1:17" ht="14.45" customHeight="1" x14ac:dyDescent="0.2">
      <c r="A546" s="821" t="s">
        <v>587</v>
      </c>
      <c r="B546" s="822" t="s">
        <v>4082</v>
      </c>
      <c r="C546" s="822" t="s">
        <v>3750</v>
      </c>
      <c r="D546" s="822" t="s">
        <v>4364</v>
      </c>
      <c r="E546" s="822" t="s">
        <v>4365</v>
      </c>
      <c r="F546" s="831"/>
      <c r="G546" s="831"/>
      <c r="H546" s="831"/>
      <c r="I546" s="831"/>
      <c r="J546" s="831">
        <v>1</v>
      </c>
      <c r="K546" s="831">
        <v>226.1</v>
      </c>
      <c r="L546" s="831"/>
      <c r="M546" s="831">
        <v>226.1</v>
      </c>
      <c r="N546" s="831">
        <v>1</v>
      </c>
      <c r="O546" s="831">
        <v>226.1</v>
      </c>
      <c r="P546" s="827"/>
      <c r="Q546" s="832">
        <v>226.1</v>
      </c>
    </row>
    <row r="547" spans="1:17" ht="14.45" customHeight="1" x14ac:dyDescent="0.2">
      <c r="A547" s="821" t="s">
        <v>587</v>
      </c>
      <c r="B547" s="822" t="s">
        <v>4082</v>
      </c>
      <c r="C547" s="822" t="s">
        <v>3750</v>
      </c>
      <c r="D547" s="822" t="s">
        <v>4366</v>
      </c>
      <c r="E547" s="822" t="s">
        <v>4367</v>
      </c>
      <c r="F547" s="831">
        <v>1</v>
      </c>
      <c r="G547" s="831">
        <v>27313.65</v>
      </c>
      <c r="H547" s="831"/>
      <c r="I547" s="831">
        <v>27313.65</v>
      </c>
      <c r="J547" s="831"/>
      <c r="K547" s="831"/>
      <c r="L547" s="831"/>
      <c r="M547" s="831"/>
      <c r="N547" s="831"/>
      <c r="O547" s="831"/>
      <c r="P547" s="827"/>
      <c r="Q547" s="832"/>
    </row>
    <row r="548" spans="1:17" ht="14.45" customHeight="1" x14ac:dyDescent="0.2">
      <c r="A548" s="821" t="s">
        <v>587</v>
      </c>
      <c r="B548" s="822" t="s">
        <v>4082</v>
      </c>
      <c r="C548" s="822" t="s">
        <v>3750</v>
      </c>
      <c r="D548" s="822" t="s">
        <v>4368</v>
      </c>
      <c r="E548" s="822" t="s">
        <v>4369</v>
      </c>
      <c r="F548" s="831">
        <v>2</v>
      </c>
      <c r="G548" s="831">
        <v>193430</v>
      </c>
      <c r="H548" s="831"/>
      <c r="I548" s="831">
        <v>96715</v>
      </c>
      <c r="J548" s="831"/>
      <c r="K548" s="831"/>
      <c r="L548" s="831"/>
      <c r="M548" s="831"/>
      <c r="N548" s="831"/>
      <c r="O548" s="831"/>
      <c r="P548" s="827"/>
      <c r="Q548" s="832"/>
    </row>
    <row r="549" spans="1:17" ht="14.45" customHeight="1" x14ac:dyDescent="0.2">
      <c r="A549" s="821" t="s">
        <v>587</v>
      </c>
      <c r="B549" s="822" t="s">
        <v>4082</v>
      </c>
      <c r="C549" s="822" t="s">
        <v>3750</v>
      </c>
      <c r="D549" s="822" t="s">
        <v>4370</v>
      </c>
      <c r="E549" s="822" t="s">
        <v>4180</v>
      </c>
      <c r="F549" s="831">
        <v>3</v>
      </c>
      <c r="G549" s="831">
        <v>192713.88</v>
      </c>
      <c r="H549" s="831"/>
      <c r="I549" s="831">
        <v>64237.96</v>
      </c>
      <c r="J549" s="831">
        <v>3</v>
      </c>
      <c r="K549" s="831">
        <v>192713.88</v>
      </c>
      <c r="L549" s="831"/>
      <c r="M549" s="831">
        <v>64237.96</v>
      </c>
      <c r="N549" s="831">
        <v>1</v>
      </c>
      <c r="O549" s="831">
        <v>64237.96</v>
      </c>
      <c r="P549" s="827"/>
      <c r="Q549" s="832">
        <v>64237.96</v>
      </c>
    </row>
    <row r="550" spans="1:17" ht="14.45" customHeight="1" x14ac:dyDescent="0.2">
      <c r="A550" s="821" t="s">
        <v>587</v>
      </c>
      <c r="B550" s="822" t="s">
        <v>4082</v>
      </c>
      <c r="C550" s="822" t="s">
        <v>3750</v>
      </c>
      <c r="D550" s="822" t="s">
        <v>4371</v>
      </c>
      <c r="E550" s="822" t="s">
        <v>4372</v>
      </c>
      <c r="F550" s="831"/>
      <c r="G550" s="831"/>
      <c r="H550" s="831"/>
      <c r="I550" s="831"/>
      <c r="J550" s="831">
        <v>1</v>
      </c>
      <c r="K550" s="831">
        <v>41285</v>
      </c>
      <c r="L550" s="831"/>
      <c r="M550" s="831">
        <v>41285</v>
      </c>
      <c r="N550" s="831"/>
      <c r="O550" s="831"/>
      <c r="P550" s="827"/>
      <c r="Q550" s="832"/>
    </row>
    <row r="551" spans="1:17" ht="14.45" customHeight="1" x14ac:dyDescent="0.2">
      <c r="A551" s="821" t="s">
        <v>587</v>
      </c>
      <c r="B551" s="822" t="s">
        <v>4082</v>
      </c>
      <c r="C551" s="822" t="s">
        <v>3750</v>
      </c>
      <c r="D551" s="822" t="s">
        <v>4373</v>
      </c>
      <c r="E551" s="822" t="s">
        <v>4374</v>
      </c>
      <c r="F551" s="831"/>
      <c r="G551" s="831"/>
      <c r="H551" s="831"/>
      <c r="I551" s="831"/>
      <c r="J551" s="831">
        <v>1</v>
      </c>
      <c r="K551" s="831">
        <v>46793.5</v>
      </c>
      <c r="L551" s="831"/>
      <c r="M551" s="831">
        <v>46793.5</v>
      </c>
      <c r="N551" s="831">
        <v>1</v>
      </c>
      <c r="O551" s="831">
        <v>51995</v>
      </c>
      <c r="P551" s="827"/>
      <c r="Q551" s="832">
        <v>51995</v>
      </c>
    </row>
    <row r="552" spans="1:17" ht="14.45" customHeight="1" x14ac:dyDescent="0.2">
      <c r="A552" s="821" t="s">
        <v>587</v>
      </c>
      <c r="B552" s="822" t="s">
        <v>4082</v>
      </c>
      <c r="C552" s="822" t="s">
        <v>3750</v>
      </c>
      <c r="D552" s="822" t="s">
        <v>4375</v>
      </c>
      <c r="E552" s="822" t="s">
        <v>4376</v>
      </c>
      <c r="F552" s="831">
        <v>11</v>
      </c>
      <c r="G552" s="831">
        <v>585813.47</v>
      </c>
      <c r="H552" s="831"/>
      <c r="I552" s="831">
        <v>53255.77</v>
      </c>
      <c r="J552" s="831"/>
      <c r="K552" s="831"/>
      <c r="L552" s="831"/>
      <c r="M552" s="831"/>
      <c r="N552" s="831"/>
      <c r="O552" s="831"/>
      <c r="P552" s="827"/>
      <c r="Q552" s="832"/>
    </row>
    <row r="553" spans="1:17" ht="14.45" customHeight="1" x14ac:dyDescent="0.2">
      <c r="A553" s="821" t="s">
        <v>587</v>
      </c>
      <c r="B553" s="822" t="s">
        <v>4082</v>
      </c>
      <c r="C553" s="822" t="s">
        <v>3750</v>
      </c>
      <c r="D553" s="822" t="s">
        <v>4377</v>
      </c>
      <c r="E553" s="822" t="s">
        <v>4378</v>
      </c>
      <c r="F553" s="831"/>
      <c r="G553" s="831"/>
      <c r="H553" s="831"/>
      <c r="I553" s="831"/>
      <c r="J553" s="831">
        <v>1</v>
      </c>
      <c r="K553" s="831">
        <v>490</v>
      </c>
      <c r="L553" s="831"/>
      <c r="M553" s="831">
        <v>490</v>
      </c>
      <c r="N553" s="831">
        <v>3</v>
      </c>
      <c r="O553" s="831">
        <v>1470</v>
      </c>
      <c r="P553" s="827"/>
      <c r="Q553" s="832">
        <v>490</v>
      </c>
    </row>
    <row r="554" spans="1:17" ht="14.45" customHeight="1" x14ac:dyDescent="0.2">
      <c r="A554" s="821" t="s">
        <v>587</v>
      </c>
      <c r="B554" s="822" t="s">
        <v>4082</v>
      </c>
      <c r="C554" s="822" t="s">
        <v>3750</v>
      </c>
      <c r="D554" s="822" t="s">
        <v>4379</v>
      </c>
      <c r="E554" s="822" t="s">
        <v>4380</v>
      </c>
      <c r="F554" s="831">
        <v>1</v>
      </c>
      <c r="G554" s="831">
        <v>306.87</v>
      </c>
      <c r="H554" s="831"/>
      <c r="I554" s="831">
        <v>306.87</v>
      </c>
      <c r="J554" s="831"/>
      <c r="K554" s="831"/>
      <c r="L554" s="831"/>
      <c r="M554" s="831"/>
      <c r="N554" s="831"/>
      <c r="O554" s="831"/>
      <c r="P554" s="827"/>
      <c r="Q554" s="832"/>
    </row>
    <row r="555" spans="1:17" ht="14.45" customHeight="1" x14ac:dyDescent="0.2">
      <c r="A555" s="821" t="s">
        <v>587</v>
      </c>
      <c r="B555" s="822" t="s">
        <v>4082</v>
      </c>
      <c r="C555" s="822" t="s">
        <v>3750</v>
      </c>
      <c r="D555" s="822" t="s">
        <v>4381</v>
      </c>
      <c r="E555" s="822" t="s">
        <v>4382</v>
      </c>
      <c r="F555" s="831"/>
      <c r="G555" s="831"/>
      <c r="H555" s="831"/>
      <c r="I555" s="831"/>
      <c r="J555" s="831"/>
      <c r="K555" s="831"/>
      <c r="L555" s="831"/>
      <c r="M555" s="831"/>
      <c r="N555" s="831">
        <v>1</v>
      </c>
      <c r="O555" s="831">
        <v>1380</v>
      </c>
      <c r="P555" s="827"/>
      <c r="Q555" s="832">
        <v>1380</v>
      </c>
    </row>
    <row r="556" spans="1:17" ht="14.45" customHeight="1" x14ac:dyDescent="0.2">
      <c r="A556" s="821" t="s">
        <v>587</v>
      </c>
      <c r="B556" s="822" t="s">
        <v>4082</v>
      </c>
      <c r="C556" s="822" t="s">
        <v>3750</v>
      </c>
      <c r="D556" s="822" t="s">
        <v>4383</v>
      </c>
      <c r="E556" s="822" t="s">
        <v>4384</v>
      </c>
      <c r="F556" s="831">
        <v>1</v>
      </c>
      <c r="G556" s="831">
        <v>8536.5499999999993</v>
      </c>
      <c r="H556" s="831"/>
      <c r="I556" s="831">
        <v>8536.5499999999993</v>
      </c>
      <c r="J556" s="831"/>
      <c r="K556" s="831"/>
      <c r="L556" s="831"/>
      <c r="M556" s="831"/>
      <c r="N556" s="831"/>
      <c r="O556" s="831"/>
      <c r="P556" s="827"/>
      <c r="Q556" s="832"/>
    </row>
    <row r="557" spans="1:17" ht="14.45" customHeight="1" x14ac:dyDescent="0.2">
      <c r="A557" s="821" t="s">
        <v>587</v>
      </c>
      <c r="B557" s="822" t="s">
        <v>4082</v>
      </c>
      <c r="C557" s="822" t="s">
        <v>3750</v>
      </c>
      <c r="D557" s="822" t="s">
        <v>4385</v>
      </c>
      <c r="E557" s="822" t="s">
        <v>4386</v>
      </c>
      <c r="F557" s="831">
        <v>2</v>
      </c>
      <c r="G557" s="831">
        <v>38945.5</v>
      </c>
      <c r="H557" s="831"/>
      <c r="I557" s="831">
        <v>19472.75</v>
      </c>
      <c r="J557" s="831"/>
      <c r="K557" s="831"/>
      <c r="L557" s="831"/>
      <c r="M557" s="831"/>
      <c r="N557" s="831"/>
      <c r="O557" s="831"/>
      <c r="P557" s="827"/>
      <c r="Q557" s="832"/>
    </row>
    <row r="558" spans="1:17" ht="14.45" customHeight="1" x14ac:dyDescent="0.2">
      <c r="A558" s="821" t="s">
        <v>587</v>
      </c>
      <c r="B558" s="822" t="s">
        <v>4082</v>
      </c>
      <c r="C558" s="822" t="s">
        <v>3750</v>
      </c>
      <c r="D558" s="822" t="s">
        <v>4387</v>
      </c>
      <c r="E558" s="822" t="s">
        <v>4388</v>
      </c>
      <c r="F558" s="831">
        <v>1</v>
      </c>
      <c r="G558" s="831">
        <v>236</v>
      </c>
      <c r="H558" s="831"/>
      <c r="I558" s="831">
        <v>236</v>
      </c>
      <c r="J558" s="831">
        <v>1</v>
      </c>
      <c r="K558" s="831">
        <v>236</v>
      </c>
      <c r="L558" s="831"/>
      <c r="M558" s="831">
        <v>236</v>
      </c>
      <c r="N558" s="831"/>
      <c r="O558" s="831"/>
      <c r="P558" s="827"/>
      <c r="Q558" s="832"/>
    </row>
    <row r="559" spans="1:17" ht="14.45" customHeight="1" x14ac:dyDescent="0.2">
      <c r="A559" s="821" t="s">
        <v>587</v>
      </c>
      <c r="B559" s="822" t="s">
        <v>4082</v>
      </c>
      <c r="C559" s="822" t="s">
        <v>3750</v>
      </c>
      <c r="D559" s="822" t="s">
        <v>4389</v>
      </c>
      <c r="E559" s="822" t="s">
        <v>4311</v>
      </c>
      <c r="F559" s="831">
        <v>1</v>
      </c>
      <c r="G559" s="831">
        <v>55460</v>
      </c>
      <c r="H559" s="831"/>
      <c r="I559" s="831">
        <v>55460</v>
      </c>
      <c r="J559" s="831"/>
      <c r="K559" s="831"/>
      <c r="L559" s="831"/>
      <c r="M559" s="831"/>
      <c r="N559" s="831"/>
      <c r="O559" s="831"/>
      <c r="P559" s="827"/>
      <c r="Q559" s="832"/>
    </row>
    <row r="560" spans="1:17" ht="14.45" customHeight="1" x14ac:dyDescent="0.2">
      <c r="A560" s="821" t="s">
        <v>587</v>
      </c>
      <c r="B560" s="822" t="s">
        <v>4082</v>
      </c>
      <c r="C560" s="822" t="s">
        <v>3750</v>
      </c>
      <c r="D560" s="822" t="s">
        <v>4390</v>
      </c>
      <c r="E560" s="822" t="s">
        <v>4391</v>
      </c>
      <c r="F560" s="831">
        <v>14</v>
      </c>
      <c r="G560" s="831">
        <v>17248</v>
      </c>
      <c r="H560" s="831"/>
      <c r="I560" s="831">
        <v>1232</v>
      </c>
      <c r="J560" s="831">
        <v>22</v>
      </c>
      <c r="K560" s="831">
        <v>27104</v>
      </c>
      <c r="L560" s="831"/>
      <c r="M560" s="831">
        <v>1232</v>
      </c>
      <c r="N560" s="831">
        <v>5</v>
      </c>
      <c r="O560" s="831">
        <v>6160</v>
      </c>
      <c r="P560" s="827"/>
      <c r="Q560" s="832">
        <v>1232</v>
      </c>
    </row>
    <row r="561" spans="1:17" ht="14.45" customHeight="1" x14ac:dyDescent="0.2">
      <c r="A561" s="821" t="s">
        <v>587</v>
      </c>
      <c r="B561" s="822" t="s">
        <v>4082</v>
      </c>
      <c r="C561" s="822" t="s">
        <v>3750</v>
      </c>
      <c r="D561" s="822" t="s">
        <v>4392</v>
      </c>
      <c r="E561" s="822" t="s">
        <v>4393</v>
      </c>
      <c r="F561" s="831"/>
      <c r="G561" s="831"/>
      <c r="H561" s="831"/>
      <c r="I561" s="831"/>
      <c r="J561" s="831"/>
      <c r="K561" s="831"/>
      <c r="L561" s="831"/>
      <c r="M561" s="831"/>
      <c r="N561" s="831">
        <v>1</v>
      </c>
      <c r="O561" s="831">
        <v>22950</v>
      </c>
      <c r="P561" s="827"/>
      <c r="Q561" s="832">
        <v>22950</v>
      </c>
    </row>
    <row r="562" spans="1:17" ht="14.45" customHeight="1" x14ac:dyDescent="0.2">
      <c r="A562" s="821" t="s">
        <v>587</v>
      </c>
      <c r="B562" s="822" t="s">
        <v>4082</v>
      </c>
      <c r="C562" s="822" t="s">
        <v>3750</v>
      </c>
      <c r="D562" s="822" t="s">
        <v>4394</v>
      </c>
      <c r="E562" s="822" t="s">
        <v>4395</v>
      </c>
      <c r="F562" s="831"/>
      <c r="G562" s="831"/>
      <c r="H562" s="831"/>
      <c r="I562" s="831"/>
      <c r="J562" s="831"/>
      <c r="K562" s="831"/>
      <c r="L562" s="831"/>
      <c r="M562" s="831"/>
      <c r="N562" s="831">
        <v>2</v>
      </c>
      <c r="O562" s="831">
        <v>338.8</v>
      </c>
      <c r="P562" s="827"/>
      <c r="Q562" s="832">
        <v>169.4</v>
      </c>
    </row>
    <row r="563" spans="1:17" ht="14.45" customHeight="1" x14ac:dyDescent="0.2">
      <c r="A563" s="821" t="s">
        <v>587</v>
      </c>
      <c r="B563" s="822" t="s">
        <v>4082</v>
      </c>
      <c r="C563" s="822" t="s">
        <v>3750</v>
      </c>
      <c r="D563" s="822" t="s">
        <v>4396</v>
      </c>
      <c r="E563" s="822" t="s">
        <v>4397</v>
      </c>
      <c r="F563" s="831"/>
      <c r="G563" s="831"/>
      <c r="H563" s="831"/>
      <c r="I563" s="831"/>
      <c r="J563" s="831">
        <v>1</v>
      </c>
      <c r="K563" s="831">
        <v>291200</v>
      </c>
      <c r="L563" s="831"/>
      <c r="M563" s="831">
        <v>291200</v>
      </c>
      <c r="N563" s="831"/>
      <c r="O563" s="831"/>
      <c r="P563" s="827"/>
      <c r="Q563" s="832"/>
    </row>
    <row r="564" spans="1:17" ht="14.45" customHeight="1" x14ac:dyDescent="0.2">
      <c r="A564" s="821" t="s">
        <v>587</v>
      </c>
      <c r="B564" s="822" t="s">
        <v>4082</v>
      </c>
      <c r="C564" s="822" t="s">
        <v>3750</v>
      </c>
      <c r="D564" s="822" t="s">
        <v>4398</v>
      </c>
      <c r="E564" s="822" t="s">
        <v>4399</v>
      </c>
      <c r="F564" s="831"/>
      <c r="G564" s="831"/>
      <c r="H564" s="831"/>
      <c r="I564" s="831"/>
      <c r="J564" s="831">
        <v>2</v>
      </c>
      <c r="K564" s="831">
        <v>84774.54</v>
      </c>
      <c r="L564" s="831"/>
      <c r="M564" s="831">
        <v>42387.27</v>
      </c>
      <c r="N564" s="831"/>
      <c r="O564" s="831"/>
      <c r="P564" s="827"/>
      <c r="Q564" s="832"/>
    </row>
    <row r="565" spans="1:17" ht="14.45" customHeight="1" x14ac:dyDescent="0.2">
      <c r="A565" s="821" t="s">
        <v>587</v>
      </c>
      <c r="B565" s="822" t="s">
        <v>4082</v>
      </c>
      <c r="C565" s="822" t="s">
        <v>3750</v>
      </c>
      <c r="D565" s="822" t="s">
        <v>4400</v>
      </c>
      <c r="E565" s="822" t="s">
        <v>4401</v>
      </c>
      <c r="F565" s="831"/>
      <c r="G565" s="831"/>
      <c r="H565" s="831"/>
      <c r="I565" s="831"/>
      <c r="J565" s="831">
        <v>1</v>
      </c>
      <c r="K565" s="831">
        <v>7886</v>
      </c>
      <c r="L565" s="831"/>
      <c r="M565" s="831">
        <v>7886</v>
      </c>
      <c r="N565" s="831"/>
      <c r="O565" s="831"/>
      <c r="P565" s="827"/>
      <c r="Q565" s="832"/>
    </row>
    <row r="566" spans="1:17" ht="14.45" customHeight="1" x14ac:dyDescent="0.2">
      <c r="A566" s="821" t="s">
        <v>587</v>
      </c>
      <c r="B566" s="822" t="s">
        <v>4082</v>
      </c>
      <c r="C566" s="822" t="s">
        <v>3750</v>
      </c>
      <c r="D566" s="822" t="s">
        <v>4402</v>
      </c>
      <c r="E566" s="822" t="s">
        <v>4403</v>
      </c>
      <c r="F566" s="831"/>
      <c r="G566" s="831"/>
      <c r="H566" s="831"/>
      <c r="I566" s="831"/>
      <c r="J566" s="831">
        <v>2</v>
      </c>
      <c r="K566" s="831">
        <v>2076</v>
      </c>
      <c r="L566" s="831"/>
      <c r="M566" s="831">
        <v>1038</v>
      </c>
      <c r="N566" s="831"/>
      <c r="O566" s="831"/>
      <c r="P566" s="827"/>
      <c r="Q566" s="832"/>
    </row>
    <row r="567" spans="1:17" ht="14.45" customHeight="1" x14ac:dyDescent="0.2">
      <c r="A567" s="821" t="s">
        <v>587</v>
      </c>
      <c r="B567" s="822" t="s">
        <v>4082</v>
      </c>
      <c r="C567" s="822" t="s">
        <v>3750</v>
      </c>
      <c r="D567" s="822" t="s">
        <v>4404</v>
      </c>
      <c r="E567" s="822" t="s">
        <v>4311</v>
      </c>
      <c r="F567" s="831"/>
      <c r="G567" s="831"/>
      <c r="H567" s="831"/>
      <c r="I567" s="831"/>
      <c r="J567" s="831">
        <v>1</v>
      </c>
      <c r="K567" s="831">
        <v>66744</v>
      </c>
      <c r="L567" s="831"/>
      <c r="M567" s="831">
        <v>66744</v>
      </c>
      <c r="N567" s="831"/>
      <c r="O567" s="831"/>
      <c r="P567" s="827"/>
      <c r="Q567" s="832"/>
    </row>
    <row r="568" spans="1:17" ht="14.45" customHeight="1" x14ac:dyDescent="0.2">
      <c r="A568" s="821" t="s">
        <v>587</v>
      </c>
      <c r="B568" s="822" t="s">
        <v>4082</v>
      </c>
      <c r="C568" s="822" t="s">
        <v>3750</v>
      </c>
      <c r="D568" s="822" t="s">
        <v>4405</v>
      </c>
      <c r="E568" s="822" t="s">
        <v>4269</v>
      </c>
      <c r="F568" s="831"/>
      <c r="G568" s="831"/>
      <c r="H568" s="831"/>
      <c r="I568" s="831"/>
      <c r="J568" s="831">
        <v>1</v>
      </c>
      <c r="K568" s="831">
        <v>2269</v>
      </c>
      <c r="L568" s="831"/>
      <c r="M568" s="831">
        <v>2269</v>
      </c>
      <c r="N568" s="831"/>
      <c r="O568" s="831"/>
      <c r="P568" s="827"/>
      <c r="Q568" s="832"/>
    </row>
    <row r="569" spans="1:17" ht="14.45" customHeight="1" x14ac:dyDescent="0.2">
      <c r="A569" s="821" t="s">
        <v>587</v>
      </c>
      <c r="B569" s="822" t="s">
        <v>4082</v>
      </c>
      <c r="C569" s="822" t="s">
        <v>3750</v>
      </c>
      <c r="D569" s="822" t="s">
        <v>4406</v>
      </c>
      <c r="E569" s="822" t="s">
        <v>4407</v>
      </c>
      <c r="F569" s="831"/>
      <c r="G569" s="831"/>
      <c r="H569" s="831"/>
      <c r="I569" s="831"/>
      <c r="J569" s="831">
        <v>1</v>
      </c>
      <c r="K569" s="831">
        <v>30673</v>
      </c>
      <c r="L569" s="831"/>
      <c r="M569" s="831">
        <v>30673</v>
      </c>
      <c r="N569" s="831"/>
      <c r="O569" s="831"/>
      <c r="P569" s="827"/>
      <c r="Q569" s="832"/>
    </row>
    <row r="570" spans="1:17" ht="14.45" customHeight="1" x14ac:dyDescent="0.2">
      <c r="A570" s="821" t="s">
        <v>587</v>
      </c>
      <c r="B570" s="822" t="s">
        <v>4082</v>
      </c>
      <c r="C570" s="822" t="s">
        <v>3750</v>
      </c>
      <c r="D570" s="822" t="s">
        <v>4408</v>
      </c>
      <c r="E570" s="822" t="s">
        <v>4409</v>
      </c>
      <c r="F570" s="831"/>
      <c r="G570" s="831"/>
      <c r="H570" s="831"/>
      <c r="I570" s="831"/>
      <c r="J570" s="831">
        <v>1</v>
      </c>
      <c r="K570" s="831">
        <v>62000</v>
      </c>
      <c r="L570" s="831"/>
      <c r="M570" s="831">
        <v>62000</v>
      </c>
      <c r="N570" s="831"/>
      <c r="O570" s="831"/>
      <c r="P570" s="827"/>
      <c r="Q570" s="832"/>
    </row>
    <row r="571" spans="1:17" ht="14.45" customHeight="1" x14ac:dyDescent="0.2">
      <c r="A571" s="821" t="s">
        <v>587</v>
      </c>
      <c r="B571" s="822" t="s">
        <v>4082</v>
      </c>
      <c r="C571" s="822" t="s">
        <v>3750</v>
      </c>
      <c r="D571" s="822" t="s">
        <v>4410</v>
      </c>
      <c r="E571" s="822" t="s">
        <v>4411</v>
      </c>
      <c r="F571" s="831"/>
      <c r="G571" s="831"/>
      <c r="H571" s="831"/>
      <c r="I571" s="831"/>
      <c r="J571" s="831">
        <v>1</v>
      </c>
      <c r="K571" s="831">
        <v>14802.8</v>
      </c>
      <c r="L571" s="831"/>
      <c r="M571" s="831">
        <v>14802.8</v>
      </c>
      <c r="N571" s="831"/>
      <c r="O571" s="831"/>
      <c r="P571" s="827"/>
      <c r="Q571" s="832"/>
    </row>
    <row r="572" spans="1:17" ht="14.45" customHeight="1" x14ac:dyDescent="0.2">
      <c r="A572" s="821" t="s">
        <v>587</v>
      </c>
      <c r="B572" s="822" t="s">
        <v>4082</v>
      </c>
      <c r="C572" s="822" t="s">
        <v>3701</v>
      </c>
      <c r="D572" s="822" t="s">
        <v>4412</v>
      </c>
      <c r="E572" s="822" t="s">
        <v>4413</v>
      </c>
      <c r="F572" s="831">
        <v>202</v>
      </c>
      <c r="G572" s="831">
        <v>40198</v>
      </c>
      <c r="H572" s="831"/>
      <c r="I572" s="831">
        <v>199</v>
      </c>
      <c r="J572" s="831">
        <v>190</v>
      </c>
      <c r="K572" s="831">
        <v>38190</v>
      </c>
      <c r="L572" s="831"/>
      <c r="M572" s="831">
        <v>201</v>
      </c>
      <c r="N572" s="831">
        <v>40</v>
      </c>
      <c r="O572" s="831">
        <v>8400</v>
      </c>
      <c r="P572" s="827"/>
      <c r="Q572" s="832">
        <v>210</v>
      </c>
    </row>
    <row r="573" spans="1:17" ht="14.45" customHeight="1" x14ac:dyDescent="0.2">
      <c r="A573" s="821" t="s">
        <v>587</v>
      </c>
      <c r="B573" s="822" t="s">
        <v>4082</v>
      </c>
      <c r="C573" s="822" t="s">
        <v>3701</v>
      </c>
      <c r="D573" s="822" t="s">
        <v>3872</v>
      </c>
      <c r="E573" s="822" t="s">
        <v>3873</v>
      </c>
      <c r="F573" s="831"/>
      <c r="G573" s="831"/>
      <c r="H573" s="831"/>
      <c r="I573" s="831"/>
      <c r="J573" s="831">
        <v>4</v>
      </c>
      <c r="K573" s="831">
        <v>20592</v>
      </c>
      <c r="L573" s="831"/>
      <c r="M573" s="831">
        <v>5148</v>
      </c>
      <c r="N573" s="831"/>
      <c r="O573" s="831"/>
      <c r="P573" s="827"/>
      <c r="Q573" s="832"/>
    </row>
    <row r="574" spans="1:17" ht="14.45" customHeight="1" x14ac:dyDescent="0.2">
      <c r="A574" s="821" t="s">
        <v>587</v>
      </c>
      <c r="B574" s="822" t="s">
        <v>4082</v>
      </c>
      <c r="C574" s="822" t="s">
        <v>3701</v>
      </c>
      <c r="D574" s="822" t="s">
        <v>4080</v>
      </c>
      <c r="E574" s="822" t="s">
        <v>4081</v>
      </c>
      <c r="F574" s="831">
        <v>1</v>
      </c>
      <c r="G574" s="831">
        <v>845</v>
      </c>
      <c r="H574" s="831"/>
      <c r="I574" s="831">
        <v>845</v>
      </c>
      <c r="J574" s="831"/>
      <c r="K574" s="831"/>
      <c r="L574" s="831"/>
      <c r="M574" s="831"/>
      <c r="N574" s="831"/>
      <c r="O574" s="831"/>
      <c r="P574" s="827"/>
      <c r="Q574" s="832"/>
    </row>
    <row r="575" spans="1:17" ht="14.45" customHeight="1" x14ac:dyDescent="0.2">
      <c r="A575" s="821" t="s">
        <v>587</v>
      </c>
      <c r="B575" s="822" t="s">
        <v>4082</v>
      </c>
      <c r="C575" s="822" t="s">
        <v>3701</v>
      </c>
      <c r="D575" s="822" t="s">
        <v>4414</v>
      </c>
      <c r="E575" s="822" t="s">
        <v>4415</v>
      </c>
      <c r="F575" s="831"/>
      <c r="G575" s="831"/>
      <c r="H575" s="831"/>
      <c r="I575" s="831"/>
      <c r="J575" s="831">
        <v>1</v>
      </c>
      <c r="K575" s="831">
        <v>5811</v>
      </c>
      <c r="L575" s="831"/>
      <c r="M575" s="831">
        <v>5811</v>
      </c>
      <c r="N575" s="831"/>
      <c r="O575" s="831"/>
      <c r="P575" s="827"/>
      <c r="Q575" s="832"/>
    </row>
    <row r="576" spans="1:17" ht="14.45" customHeight="1" x14ac:dyDescent="0.2">
      <c r="A576" s="821" t="s">
        <v>587</v>
      </c>
      <c r="B576" s="822" t="s">
        <v>4082</v>
      </c>
      <c r="C576" s="822" t="s">
        <v>3701</v>
      </c>
      <c r="D576" s="822" t="s">
        <v>4416</v>
      </c>
      <c r="E576" s="822" t="s">
        <v>4417</v>
      </c>
      <c r="F576" s="831">
        <v>8</v>
      </c>
      <c r="G576" s="831">
        <v>7752</v>
      </c>
      <c r="H576" s="831"/>
      <c r="I576" s="831">
        <v>969</v>
      </c>
      <c r="J576" s="831">
        <v>6</v>
      </c>
      <c r="K576" s="831">
        <v>5844</v>
      </c>
      <c r="L576" s="831"/>
      <c r="M576" s="831">
        <v>974</v>
      </c>
      <c r="N576" s="831">
        <v>1</v>
      </c>
      <c r="O576" s="831">
        <v>993</v>
      </c>
      <c r="P576" s="827"/>
      <c r="Q576" s="832">
        <v>993</v>
      </c>
    </row>
    <row r="577" spans="1:17" ht="14.45" customHeight="1" x14ac:dyDescent="0.2">
      <c r="A577" s="821" t="s">
        <v>587</v>
      </c>
      <c r="B577" s="822" t="s">
        <v>4082</v>
      </c>
      <c r="C577" s="822" t="s">
        <v>3701</v>
      </c>
      <c r="D577" s="822" t="s">
        <v>3772</v>
      </c>
      <c r="E577" s="822" t="s">
        <v>3773</v>
      </c>
      <c r="F577" s="831">
        <v>16</v>
      </c>
      <c r="G577" s="831">
        <v>6880</v>
      </c>
      <c r="H577" s="831"/>
      <c r="I577" s="831">
        <v>430</v>
      </c>
      <c r="J577" s="831">
        <v>14</v>
      </c>
      <c r="K577" s="831">
        <v>6048</v>
      </c>
      <c r="L577" s="831"/>
      <c r="M577" s="831">
        <v>432</v>
      </c>
      <c r="N577" s="831">
        <v>3</v>
      </c>
      <c r="O577" s="831">
        <v>1344</v>
      </c>
      <c r="P577" s="827"/>
      <c r="Q577" s="832">
        <v>448</v>
      </c>
    </row>
    <row r="578" spans="1:17" ht="14.45" customHeight="1" x14ac:dyDescent="0.2">
      <c r="A578" s="821" t="s">
        <v>587</v>
      </c>
      <c r="B578" s="822" t="s">
        <v>4082</v>
      </c>
      <c r="C578" s="822" t="s">
        <v>3701</v>
      </c>
      <c r="D578" s="822" t="s">
        <v>4418</v>
      </c>
      <c r="E578" s="822" t="s">
        <v>4419</v>
      </c>
      <c r="F578" s="831"/>
      <c r="G578" s="831"/>
      <c r="H578" s="831"/>
      <c r="I578" s="831"/>
      <c r="J578" s="831">
        <v>1</v>
      </c>
      <c r="K578" s="831">
        <v>1832</v>
      </c>
      <c r="L578" s="831"/>
      <c r="M578" s="831">
        <v>1832</v>
      </c>
      <c r="N578" s="831"/>
      <c r="O578" s="831"/>
      <c r="P578" s="827"/>
      <c r="Q578" s="832"/>
    </row>
    <row r="579" spans="1:17" ht="14.45" customHeight="1" x14ac:dyDescent="0.2">
      <c r="A579" s="821" t="s">
        <v>587</v>
      </c>
      <c r="B579" s="822" t="s">
        <v>4082</v>
      </c>
      <c r="C579" s="822" t="s">
        <v>3701</v>
      </c>
      <c r="D579" s="822" t="s">
        <v>4420</v>
      </c>
      <c r="E579" s="822" t="s">
        <v>4421</v>
      </c>
      <c r="F579" s="831"/>
      <c r="G579" s="831"/>
      <c r="H579" s="831"/>
      <c r="I579" s="831"/>
      <c r="J579" s="831">
        <v>1</v>
      </c>
      <c r="K579" s="831">
        <v>5712</v>
      </c>
      <c r="L579" s="831"/>
      <c r="M579" s="831">
        <v>5712</v>
      </c>
      <c r="N579" s="831"/>
      <c r="O579" s="831"/>
      <c r="P579" s="827"/>
      <c r="Q579" s="832"/>
    </row>
    <row r="580" spans="1:17" ht="14.45" customHeight="1" x14ac:dyDescent="0.2">
      <c r="A580" s="821" t="s">
        <v>587</v>
      </c>
      <c r="B580" s="822" t="s">
        <v>4082</v>
      </c>
      <c r="C580" s="822" t="s">
        <v>3701</v>
      </c>
      <c r="D580" s="822" t="s">
        <v>4422</v>
      </c>
      <c r="E580" s="822" t="s">
        <v>4423</v>
      </c>
      <c r="F580" s="831">
        <v>23</v>
      </c>
      <c r="G580" s="831">
        <v>19444</v>
      </c>
      <c r="H580" s="831"/>
      <c r="I580" s="831">
        <v>845.39130434782612</v>
      </c>
      <c r="J580" s="831">
        <v>10</v>
      </c>
      <c r="K580" s="831">
        <v>8520</v>
      </c>
      <c r="L580" s="831"/>
      <c r="M580" s="831">
        <v>852</v>
      </c>
      <c r="N580" s="831">
        <v>8</v>
      </c>
      <c r="O580" s="831">
        <v>7005</v>
      </c>
      <c r="P580" s="827"/>
      <c r="Q580" s="832">
        <v>875.625</v>
      </c>
    </row>
    <row r="581" spans="1:17" ht="14.45" customHeight="1" x14ac:dyDescent="0.2">
      <c r="A581" s="821" t="s">
        <v>587</v>
      </c>
      <c r="B581" s="822" t="s">
        <v>4082</v>
      </c>
      <c r="C581" s="822" t="s">
        <v>3701</v>
      </c>
      <c r="D581" s="822" t="s">
        <v>4424</v>
      </c>
      <c r="E581" s="822" t="s">
        <v>4425</v>
      </c>
      <c r="F581" s="831">
        <v>0</v>
      </c>
      <c r="G581" s="831">
        <v>0</v>
      </c>
      <c r="H581" s="831"/>
      <c r="I581" s="831"/>
      <c r="J581" s="831">
        <v>0</v>
      </c>
      <c r="K581" s="831">
        <v>0</v>
      </c>
      <c r="L581" s="831"/>
      <c r="M581" s="831"/>
      <c r="N581" s="831">
        <v>0</v>
      </c>
      <c r="O581" s="831">
        <v>0</v>
      </c>
      <c r="P581" s="827"/>
      <c r="Q581" s="832"/>
    </row>
    <row r="582" spans="1:17" ht="14.45" customHeight="1" x14ac:dyDescent="0.2">
      <c r="A582" s="821" t="s">
        <v>587</v>
      </c>
      <c r="B582" s="822" t="s">
        <v>4082</v>
      </c>
      <c r="C582" s="822" t="s">
        <v>3701</v>
      </c>
      <c r="D582" s="822" t="s">
        <v>4426</v>
      </c>
      <c r="E582" s="822" t="s">
        <v>4427</v>
      </c>
      <c r="F582" s="831">
        <v>3353</v>
      </c>
      <c r="G582" s="831">
        <v>0</v>
      </c>
      <c r="H582" s="831"/>
      <c r="I582" s="831">
        <v>0</v>
      </c>
      <c r="J582" s="831">
        <v>3443</v>
      </c>
      <c r="K582" s="831">
        <v>0</v>
      </c>
      <c r="L582" s="831"/>
      <c r="M582" s="831">
        <v>0</v>
      </c>
      <c r="N582" s="831">
        <v>469</v>
      </c>
      <c r="O582" s="831">
        <v>0</v>
      </c>
      <c r="P582" s="827"/>
      <c r="Q582" s="832">
        <v>0</v>
      </c>
    </row>
    <row r="583" spans="1:17" ht="14.45" customHeight="1" x14ac:dyDescent="0.2">
      <c r="A583" s="821" t="s">
        <v>587</v>
      </c>
      <c r="B583" s="822" t="s">
        <v>4082</v>
      </c>
      <c r="C583" s="822" t="s">
        <v>3701</v>
      </c>
      <c r="D583" s="822" t="s">
        <v>4428</v>
      </c>
      <c r="E583" s="822" t="s">
        <v>4429</v>
      </c>
      <c r="F583" s="831">
        <v>1</v>
      </c>
      <c r="G583" s="831">
        <v>0</v>
      </c>
      <c r="H583" s="831"/>
      <c r="I583" s="831">
        <v>0</v>
      </c>
      <c r="J583" s="831"/>
      <c r="K583" s="831"/>
      <c r="L583" s="831"/>
      <c r="M583" s="831"/>
      <c r="N583" s="831"/>
      <c r="O583" s="831"/>
      <c r="P583" s="827"/>
      <c r="Q583" s="832"/>
    </row>
    <row r="584" spans="1:17" ht="14.45" customHeight="1" x14ac:dyDescent="0.2">
      <c r="A584" s="821" t="s">
        <v>587</v>
      </c>
      <c r="B584" s="822" t="s">
        <v>4082</v>
      </c>
      <c r="C584" s="822" t="s">
        <v>3701</v>
      </c>
      <c r="D584" s="822" t="s">
        <v>3884</v>
      </c>
      <c r="E584" s="822" t="s">
        <v>3885</v>
      </c>
      <c r="F584" s="831">
        <v>735</v>
      </c>
      <c r="G584" s="831">
        <v>0</v>
      </c>
      <c r="H584" s="831"/>
      <c r="I584" s="831">
        <v>0</v>
      </c>
      <c r="J584" s="831">
        <v>635</v>
      </c>
      <c r="K584" s="831">
        <v>0</v>
      </c>
      <c r="L584" s="831"/>
      <c r="M584" s="831">
        <v>0</v>
      </c>
      <c r="N584" s="831">
        <v>81</v>
      </c>
      <c r="O584" s="831">
        <v>0</v>
      </c>
      <c r="P584" s="827"/>
      <c r="Q584" s="832">
        <v>0</v>
      </c>
    </row>
    <row r="585" spans="1:17" ht="14.45" customHeight="1" x14ac:dyDescent="0.2">
      <c r="A585" s="821" t="s">
        <v>587</v>
      </c>
      <c r="B585" s="822" t="s">
        <v>4082</v>
      </c>
      <c r="C585" s="822" t="s">
        <v>3701</v>
      </c>
      <c r="D585" s="822" t="s">
        <v>3892</v>
      </c>
      <c r="E585" s="822" t="s">
        <v>3893</v>
      </c>
      <c r="F585" s="831"/>
      <c r="G585" s="831"/>
      <c r="H585" s="831"/>
      <c r="I585" s="831"/>
      <c r="J585" s="831">
        <v>1</v>
      </c>
      <c r="K585" s="831">
        <v>0</v>
      </c>
      <c r="L585" s="831"/>
      <c r="M585" s="831">
        <v>0</v>
      </c>
      <c r="N585" s="831"/>
      <c r="O585" s="831"/>
      <c r="P585" s="827"/>
      <c r="Q585" s="832"/>
    </row>
    <row r="586" spans="1:17" ht="14.45" customHeight="1" x14ac:dyDescent="0.2">
      <c r="A586" s="821" t="s">
        <v>587</v>
      </c>
      <c r="B586" s="822" t="s">
        <v>4082</v>
      </c>
      <c r="C586" s="822" t="s">
        <v>3701</v>
      </c>
      <c r="D586" s="822" t="s">
        <v>3894</v>
      </c>
      <c r="E586" s="822" t="s">
        <v>3895</v>
      </c>
      <c r="F586" s="831">
        <v>18</v>
      </c>
      <c r="G586" s="831">
        <v>0</v>
      </c>
      <c r="H586" s="831"/>
      <c r="I586" s="831">
        <v>0</v>
      </c>
      <c r="J586" s="831">
        <v>8</v>
      </c>
      <c r="K586" s="831">
        <v>0</v>
      </c>
      <c r="L586" s="831"/>
      <c r="M586" s="831">
        <v>0</v>
      </c>
      <c r="N586" s="831">
        <v>1</v>
      </c>
      <c r="O586" s="831">
        <v>0</v>
      </c>
      <c r="P586" s="827"/>
      <c r="Q586" s="832">
        <v>0</v>
      </c>
    </row>
    <row r="587" spans="1:17" ht="14.45" customHeight="1" x14ac:dyDescent="0.2">
      <c r="A587" s="821" t="s">
        <v>587</v>
      </c>
      <c r="B587" s="822" t="s">
        <v>4082</v>
      </c>
      <c r="C587" s="822" t="s">
        <v>3701</v>
      </c>
      <c r="D587" s="822" t="s">
        <v>3902</v>
      </c>
      <c r="E587" s="822" t="s">
        <v>3903</v>
      </c>
      <c r="F587" s="831">
        <v>21</v>
      </c>
      <c r="G587" s="831">
        <v>0</v>
      </c>
      <c r="H587" s="831"/>
      <c r="I587" s="831">
        <v>0</v>
      </c>
      <c r="J587" s="831">
        <v>14</v>
      </c>
      <c r="K587" s="831">
        <v>0</v>
      </c>
      <c r="L587" s="831"/>
      <c r="M587" s="831">
        <v>0</v>
      </c>
      <c r="N587" s="831">
        <v>5</v>
      </c>
      <c r="O587" s="831">
        <v>0</v>
      </c>
      <c r="P587" s="827"/>
      <c r="Q587" s="832">
        <v>0</v>
      </c>
    </row>
    <row r="588" spans="1:17" ht="14.45" customHeight="1" x14ac:dyDescent="0.2">
      <c r="A588" s="821" t="s">
        <v>587</v>
      </c>
      <c r="B588" s="822" t="s">
        <v>4082</v>
      </c>
      <c r="C588" s="822" t="s">
        <v>3701</v>
      </c>
      <c r="D588" s="822" t="s">
        <v>3906</v>
      </c>
      <c r="E588" s="822" t="s">
        <v>3907</v>
      </c>
      <c r="F588" s="831"/>
      <c r="G588" s="831"/>
      <c r="H588" s="831"/>
      <c r="I588" s="831"/>
      <c r="J588" s="831"/>
      <c r="K588" s="831"/>
      <c r="L588" s="831"/>
      <c r="M588" s="831"/>
      <c r="N588" s="831">
        <v>1</v>
      </c>
      <c r="O588" s="831">
        <v>0</v>
      </c>
      <c r="P588" s="827"/>
      <c r="Q588" s="832">
        <v>0</v>
      </c>
    </row>
    <row r="589" spans="1:17" ht="14.45" customHeight="1" x14ac:dyDescent="0.2">
      <c r="A589" s="821" t="s">
        <v>587</v>
      </c>
      <c r="B589" s="822" t="s">
        <v>4082</v>
      </c>
      <c r="C589" s="822" t="s">
        <v>3701</v>
      </c>
      <c r="D589" s="822" t="s">
        <v>4430</v>
      </c>
      <c r="E589" s="822" t="s">
        <v>4431</v>
      </c>
      <c r="F589" s="831">
        <v>52</v>
      </c>
      <c r="G589" s="831">
        <v>0</v>
      </c>
      <c r="H589" s="831"/>
      <c r="I589" s="831">
        <v>0</v>
      </c>
      <c r="J589" s="831">
        <v>61</v>
      </c>
      <c r="K589" s="831">
        <v>0</v>
      </c>
      <c r="L589" s="831"/>
      <c r="M589" s="831">
        <v>0</v>
      </c>
      <c r="N589" s="831">
        <v>6</v>
      </c>
      <c r="O589" s="831">
        <v>0</v>
      </c>
      <c r="P589" s="827"/>
      <c r="Q589" s="832">
        <v>0</v>
      </c>
    </row>
    <row r="590" spans="1:17" ht="14.45" customHeight="1" x14ac:dyDescent="0.2">
      <c r="A590" s="821" t="s">
        <v>587</v>
      </c>
      <c r="B590" s="822" t="s">
        <v>4082</v>
      </c>
      <c r="C590" s="822" t="s">
        <v>3701</v>
      </c>
      <c r="D590" s="822" t="s">
        <v>3910</v>
      </c>
      <c r="E590" s="822" t="s">
        <v>3911</v>
      </c>
      <c r="F590" s="831">
        <v>1</v>
      </c>
      <c r="G590" s="831">
        <v>0</v>
      </c>
      <c r="H590" s="831"/>
      <c r="I590" s="831">
        <v>0</v>
      </c>
      <c r="J590" s="831"/>
      <c r="K590" s="831"/>
      <c r="L590" s="831"/>
      <c r="M590" s="831"/>
      <c r="N590" s="831"/>
      <c r="O590" s="831"/>
      <c r="P590" s="827"/>
      <c r="Q590" s="832"/>
    </row>
    <row r="591" spans="1:17" ht="14.45" customHeight="1" x14ac:dyDescent="0.2">
      <c r="A591" s="821" t="s">
        <v>587</v>
      </c>
      <c r="B591" s="822" t="s">
        <v>4082</v>
      </c>
      <c r="C591" s="822" t="s">
        <v>3701</v>
      </c>
      <c r="D591" s="822" t="s">
        <v>4432</v>
      </c>
      <c r="E591" s="822" t="s">
        <v>4433</v>
      </c>
      <c r="F591" s="831">
        <v>16</v>
      </c>
      <c r="G591" s="831">
        <v>0</v>
      </c>
      <c r="H591" s="831"/>
      <c r="I591" s="831">
        <v>0</v>
      </c>
      <c r="J591" s="831">
        <v>1</v>
      </c>
      <c r="K591" s="831">
        <v>0</v>
      </c>
      <c r="L591" s="831"/>
      <c r="M591" s="831">
        <v>0</v>
      </c>
      <c r="N591" s="831">
        <v>1</v>
      </c>
      <c r="O591" s="831">
        <v>0</v>
      </c>
      <c r="P591" s="827"/>
      <c r="Q591" s="832">
        <v>0</v>
      </c>
    </row>
    <row r="592" spans="1:17" ht="14.45" customHeight="1" x14ac:dyDescent="0.2">
      <c r="A592" s="821" t="s">
        <v>587</v>
      </c>
      <c r="B592" s="822" t="s">
        <v>4082</v>
      </c>
      <c r="C592" s="822" t="s">
        <v>3701</v>
      </c>
      <c r="D592" s="822" t="s">
        <v>4434</v>
      </c>
      <c r="E592" s="822" t="s">
        <v>4435</v>
      </c>
      <c r="F592" s="831">
        <v>391</v>
      </c>
      <c r="G592" s="831">
        <v>0</v>
      </c>
      <c r="H592" s="831"/>
      <c r="I592" s="831">
        <v>0</v>
      </c>
      <c r="J592" s="831">
        <v>329</v>
      </c>
      <c r="K592" s="831">
        <v>0</v>
      </c>
      <c r="L592" s="831"/>
      <c r="M592" s="831">
        <v>0</v>
      </c>
      <c r="N592" s="831">
        <v>53</v>
      </c>
      <c r="O592" s="831">
        <v>0</v>
      </c>
      <c r="P592" s="827"/>
      <c r="Q592" s="832">
        <v>0</v>
      </c>
    </row>
    <row r="593" spans="1:17" ht="14.45" customHeight="1" x14ac:dyDescent="0.2">
      <c r="A593" s="821" t="s">
        <v>587</v>
      </c>
      <c r="B593" s="822" t="s">
        <v>4082</v>
      </c>
      <c r="C593" s="822" t="s">
        <v>3701</v>
      </c>
      <c r="D593" s="822" t="s">
        <v>4436</v>
      </c>
      <c r="E593" s="822" t="s">
        <v>4437</v>
      </c>
      <c r="F593" s="831">
        <v>6</v>
      </c>
      <c r="G593" s="831">
        <v>0</v>
      </c>
      <c r="H593" s="831"/>
      <c r="I593" s="831">
        <v>0</v>
      </c>
      <c r="J593" s="831"/>
      <c r="K593" s="831"/>
      <c r="L593" s="831"/>
      <c r="M593" s="831"/>
      <c r="N593" s="831"/>
      <c r="O593" s="831"/>
      <c r="P593" s="827"/>
      <c r="Q593" s="832"/>
    </row>
    <row r="594" spans="1:17" ht="14.45" customHeight="1" x14ac:dyDescent="0.2">
      <c r="A594" s="821" t="s">
        <v>587</v>
      </c>
      <c r="B594" s="822" t="s">
        <v>4082</v>
      </c>
      <c r="C594" s="822" t="s">
        <v>3701</v>
      </c>
      <c r="D594" s="822" t="s">
        <v>4438</v>
      </c>
      <c r="E594" s="822" t="s">
        <v>4439</v>
      </c>
      <c r="F594" s="831">
        <v>49</v>
      </c>
      <c r="G594" s="831">
        <v>0</v>
      </c>
      <c r="H594" s="831"/>
      <c r="I594" s="831">
        <v>0</v>
      </c>
      <c r="J594" s="831">
        <v>37</v>
      </c>
      <c r="K594" s="831">
        <v>0</v>
      </c>
      <c r="L594" s="831"/>
      <c r="M594" s="831">
        <v>0</v>
      </c>
      <c r="N594" s="831">
        <v>3</v>
      </c>
      <c r="O594" s="831">
        <v>0</v>
      </c>
      <c r="P594" s="827"/>
      <c r="Q594" s="832">
        <v>0</v>
      </c>
    </row>
    <row r="595" spans="1:17" ht="14.45" customHeight="1" x14ac:dyDescent="0.2">
      <c r="A595" s="821" t="s">
        <v>587</v>
      </c>
      <c r="B595" s="822" t="s">
        <v>4082</v>
      </c>
      <c r="C595" s="822" t="s">
        <v>3701</v>
      </c>
      <c r="D595" s="822" t="s">
        <v>4440</v>
      </c>
      <c r="E595" s="822" t="s">
        <v>4441</v>
      </c>
      <c r="F595" s="831">
        <v>22</v>
      </c>
      <c r="G595" s="831">
        <v>0</v>
      </c>
      <c r="H595" s="831"/>
      <c r="I595" s="831">
        <v>0</v>
      </c>
      <c r="J595" s="831">
        <v>19</v>
      </c>
      <c r="K595" s="831">
        <v>0</v>
      </c>
      <c r="L595" s="831"/>
      <c r="M595" s="831">
        <v>0</v>
      </c>
      <c r="N595" s="831">
        <v>3</v>
      </c>
      <c r="O595" s="831">
        <v>0</v>
      </c>
      <c r="P595" s="827"/>
      <c r="Q595" s="832">
        <v>0</v>
      </c>
    </row>
    <row r="596" spans="1:17" ht="14.45" customHeight="1" x14ac:dyDescent="0.2">
      <c r="A596" s="821" t="s">
        <v>587</v>
      </c>
      <c r="B596" s="822" t="s">
        <v>4082</v>
      </c>
      <c r="C596" s="822" t="s">
        <v>3701</v>
      </c>
      <c r="D596" s="822" t="s">
        <v>4442</v>
      </c>
      <c r="E596" s="822" t="s">
        <v>4443</v>
      </c>
      <c r="F596" s="831">
        <v>15</v>
      </c>
      <c r="G596" s="831">
        <v>0</v>
      </c>
      <c r="H596" s="831"/>
      <c r="I596" s="831">
        <v>0</v>
      </c>
      <c r="J596" s="831">
        <v>14</v>
      </c>
      <c r="K596" s="831">
        <v>0</v>
      </c>
      <c r="L596" s="831"/>
      <c r="M596" s="831">
        <v>0</v>
      </c>
      <c r="N596" s="831">
        <v>5</v>
      </c>
      <c r="O596" s="831">
        <v>0</v>
      </c>
      <c r="P596" s="827"/>
      <c r="Q596" s="832">
        <v>0</v>
      </c>
    </row>
    <row r="597" spans="1:17" ht="14.45" customHeight="1" x14ac:dyDescent="0.2">
      <c r="A597" s="821" t="s">
        <v>587</v>
      </c>
      <c r="B597" s="822" t="s">
        <v>4082</v>
      </c>
      <c r="C597" s="822" t="s">
        <v>3701</v>
      </c>
      <c r="D597" s="822" t="s">
        <v>4444</v>
      </c>
      <c r="E597" s="822" t="s">
        <v>4445</v>
      </c>
      <c r="F597" s="831">
        <v>524</v>
      </c>
      <c r="G597" s="831">
        <v>0</v>
      </c>
      <c r="H597" s="831"/>
      <c r="I597" s="831">
        <v>0</v>
      </c>
      <c r="J597" s="831">
        <v>489</v>
      </c>
      <c r="K597" s="831">
        <v>0</v>
      </c>
      <c r="L597" s="831"/>
      <c r="M597" s="831">
        <v>0</v>
      </c>
      <c r="N597" s="831">
        <v>59</v>
      </c>
      <c r="O597" s="831">
        <v>0</v>
      </c>
      <c r="P597" s="827"/>
      <c r="Q597" s="832">
        <v>0</v>
      </c>
    </row>
    <row r="598" spans="1:17" ht="14.45" customHeight="1" x14ac:dyDescent="0.2">
      <c r="A598" s="821" t="s">
        <v>587</v>
      </c>
      <c r="B598" s="822" t="s">
        <v>4082</v>
      </c>
      <c r="C598" s="822" t="s">
        <v>3701</v>
      </c>
      <c r="D598" s="822" t="s">
        <v>4446</v>
      </c>
      <c r="E598" s="822" t="s">
        <v>4447</v>
      </c>
      <c r="F598" s="831">
        <v>151</v>
      </c>
      <c r="G598" s="831">
        <v>0</v>
      </c>
      <c r="H598" s="831"/>
      <c r="I598" s="831">
        <v>0</v>
      </c>
      <c r="J598" s="831">
        <v>159</v>
      </c>
      <c r="K598" s="831">
        <v>0</v>
      </c>
      <c r="L598" s="831"/>
      <c r="M598" s="831">
        <v>0</v>
      </c>
      <c r="N598" s="831">
        <v>16</v>
      </c>
      <c r="O598" s="831">
        <v>0</v>
      </c>
      <c r="P598" s="827"/>
      <c r="Q598" s="832">
        <v>0</v>
      </c>
    </row>
    <row r="599" spans="1:17" ht="14.45" customHeight="1" x14ac:dyDescent="0.2">
      <c r="A599" s="821" t="s">
        <v>587</v>
      </c>
      <c r="B599" s="822" t="s">
        <v>4082</v>
      </c>
      <c r="C599" s="822" t="s">
        <v>3701</v>
      </c>
      <c r="D599" s="822" t="s">
        <v>4448</v>
      </c>
      <c r="E599" s="822" t="s">
        <v>4449</v>
      </c>
      <c r="F599" s="831">
        <v>2</v>
      </c>
      <c r="G599" s="831">
        <v>0</v>
      </c>
      <c r="H599" s="831"/>
      <c r="I599" s="831">
        <v>0</v>
      </c>
      <c r="J599" s="831"/>
      <c r="K599" s="831"/>
      <c r="L599" s="831"/>
      <c r="M599" s="831"/>
      <c r="N599" s="831"/>
      <c r="O599" s="831"/>
      <c r="P599" s="827"/>
      <c r="Q599" s="832"/>
    </row>
    <row r="600" spans="1:17" ht="14.45" customHeight="1" x14ac:dyDescent="0.2">
      <c r="A600" s="821" t="s">
        <v>587</v>
      </c>
      <c r="B600" s="822" t="s">
        <v>4082</v>
      </c>
      <c r="C600" s="822" t="s">
        <v>3701</v>
      </c>
      <c r="D600" s="822" t="s">
        <v>3922</v>
      </c>
      <c r="E600" s="822" t="s">
        <v>3923</v>
      </c>
      <c r="F600" s="831">
        <v>2</v>
      </c>
      <c r="G600" s="831">
        <v>0</v>
      </c>
      <c r="H600" s="831"/>
      <c r="I600" s="831">
        <v>0</v>
      </c>
      <c r="J600" s="831">
        <v>3</v>
      </c>
      <c r="K600" s="831">
        <v>0</v>
      </c>
      <c r="L600" s="831"/>
      <c r="M600" s="831">
        <v>0</v>
      </c>
      <c r="N600" s="831">
        <v>2</v>
      </c>
      <c r="O600" s="831">
        <v>0</v>
      </c>
      <c r="P600" s="827"/>
      <c r="Q600" s="832">
        <v>0</v>
      </c>
    </row>
    <row r="601" spans="1:17" ht="14.45" customHeight="1" x14ac:dyDescent="0.2">
      <c r="A601" s="821" t="s">
        <v>587</v>
      </c>
      <c r="B601" s="822" t="s">
        <v>4082</v>
      </c>
      <c r="C601" s="822" t="s">
        <v>3701</v>
      </c>
      <c r="D601" s="822" t="s">
        <v>4450</v>
      </c>
      <c r="E601" s="822" t="s">
        <v>4451</v>
      </c>
      <c r="F601" s="831">
        <v>18</v>
      </c>
      <c r="G601" s="831">
        <v>0</v>
      </c>
      <c r="H601" s="831"/>
      <c r="I601" s="831">
        <v>0</v>
      </c>
      <c r="J601" s="831">
        <v>20</v>
      </c>
      <c r="K601" s="831">
        <v>0</v>
      </c>
      <c r="L601" s="831"/>
      <c r="M601" s="831">
        <v>0</v>
      </c>
      <c r="N601" s="831"/>
      <c r="O601" s="831"/>
      <c r="P601" s="827"/>
      <c r="Q601" s="832"/>
    </row>
    <row r="602" spans="1:17" ht="14.45" customHeight="1" x14ac:dyDescent="0.2">
      <c r="A602" s="821" t="s">
        <v>587</v>
      </c>
      <c r="B602" s="822" t="s">
        <v>4082</v>
      </c>
      <c r="C602" s="822" t="s">
        <v>3701</v>
      </c>
      <c r="D602" s="822" t="s">
        <v>4452</v>
      </c>
      <c r="E602" s="822" t="s">
        <v>4453</v>
      </c>
      <c r="F602" s="831">
        <v>2</v>
      </c>
      <c r="G602" s="831">
        <v>0</v>
      </c>
      <c r="H602" s="831"/>
      <c r="I602" s="831">
        <v>0</v>
      </c>
      <c r="J602" s="831">
        <v>3</v>
      </c>
      <c r="K602" s="831">
        <v>0</v>
      </c>
      <c r="L602" s="831"/>
      <c r="M602" s="831">
        <v>0</v>
      </c>
      <c r="N602" s="831"/>
      <c r="O602" s="831"/>
      <c r="P602" s="827"/>
      <c r="Q602" s="832"/>
    </row>
    <row r="603" spans="1:17" ht="14.45" customHeight="1" x14ac:dyDescent="0.2">
      <c r="A603" s="821" t="s">
        <v>587</v>
      </c>
      <c r="B603" s="822" t="s">
        <v>4082</v>
      </c>
      <c r="C603" s="822" t="s">
        <v>3701</v>
      </c>
      <c r="D603" s="822" t="s">
        <v>4454</v>
      </c>
      <c r="E603" s="822" t="s">
        <v>4455</v>
      </c>
      <c r="F603" s="831">
        <v>98</v>
      </c>
      <c r="G603" s="831">
        <v>0</v>
      </c>
      <c r="H603" s="831"/>
      <c r="I603" s="831">
        <v>0</v>
      </c>
      <c r="J603" s="831">
        <v>98</v>
      </c>
      <c r="K603" s="831">
        <v>0</v>
      </c>
      <c r="L603" s="831"/>
      <c r="M603" s="831">
        <v>0</v>
      </c>
      <c r="N603" s="831">
        <v>13</v>
      </c>
      <c r="O603" s="831">
        <v>0</v>
      </c>
      <c r="P603" s="827"/>
      <c r="Q603" s="832">
        <v>0</v>
      </c>
    </row>
    <row r="604" spans="1:17" ht="14.45" customHeight="1" x14ac:dyDescent="0.2">
      <c r="A604" s="821" t="s">
        <v>587</v>
      </c>
      <c r="B604" s="822" t="s">
        <v>4082</v>
      </c>
      <c r="C604" s="822" t="s">
        <v>3701</v>
      </c>
      <c r="D604" s="822" t="s">
        <v>4456</v>
      </c>
      <c r="E604" s="822" t="s">
        <v>4457</v>
      </c>
      <c r="F604" s="831">
        <v>3</v>
      </c>
      <c r="G604" s="831">
        <v>0</v>
      </c>
      <c r="H604" s="831"/>
      <c r="I604" s="831">
        <v>0</v>
      </c>
      <c r="J604" s="831">
        <v>6</v>
      </c>
      <c r="K604" s="831">
        <v>0</v>
      </c>
      <c r="L604" s="831"/>
      <c r="M604" s="831">
        <v>0</v>
      </c>
      <c r="N604" s="831">
        <v>2</v>
      </c>
      <c r="O604" s="831">
        <v>0</v>
      </c>
      <c r="P604" s="827"/>
      <c r="Q604" s="832">
        <v>0</v>
      </c>
    </row>
    <row r="605" spans="1:17" ht="14.45" customHeight="1" x14ac:dyDescent="0.2">
      <c r="A605" s="821" t="s">
        <v>587</v>
      </c>
      <c r="B605" s="822" t="s">
        <v>4082</v>
      </c>
      <c r="C605" s="822" t="s">
        <v>3701</v>
      </c>
      <c r="D605" s="822" t="s">
        <v>4458</v>
      </c>
      <c r="E605" s="822" t="s">
        <v>4459</v>
      </c>
      <c r="F605" s="831">
        <v>6</v>
      </c>
      <c r="G605" s="831">
        <v>0</v>
      </c>
      <c r="H605" s="831"/>
      <c r="I605" s="831">
        <v>0</v>
      </c>
      <c r="J605" s="831"/>
      <c r="K605" s="831"/>
      <c r="L605" s="831"/>
      <c r="M605" s="831"/>
      <c r="N605" s="831"/>
      <c r="O605" s="831"/>
      <c r="P605" s="827"/>
      <c r="Q605" s="832"/>
    </row>
    <row r="606" spans="1:17" ht="14.45" customHeight="1" x14ac:dyDescent="0.2">
      <c r="A606" s="821" t="s">
        <v>587</v>
      </c>
      <c r="B606" s="822" t="s">
        <v>4082</v>
      </c>
      <c r="C606" s="822" t="s">
        <v>3701</v>
      </c>
      <c r="D606" s="822" t="s">
        <v>3934</v>
      </c>
      <c r="E606" s="822" t="s">
        <v>3935</v>
      </c>
      <c r="F606" s="831"/>
      <c r="G606" s="831"/>
      <c r="H606" s="831"/>
      <c r="I606" s="831"/>
      <c r="J606" s="831">
        <v>1</v>
      </c>
      <c r="K606" s="831">
        <v>0</v>
      </c>
      <c r="L606" s="831"/>
      <c r="M606" s="831">
        <v>0</v>
      </c>
      <c r="N606" s="831"/>
      <c r="O606" s="831"/>
      <c r="P606" s="827"/>
      <c r="Q606" s="832"/>
    </row>
    <row r="607" spans="1:17" ht="14.45" customHeight="1" x14ac:dyDescent="0.2">
      <c r="A607" s="821" t="s">
        <v>587</v>
      </c>
      <c r="B607" s="822" t="s">
        <v>4082</v>
      </c>
      <c r="C607" s="822" t="s">
        <v>3701</v>
      </c>
      <c r="D607" s="822" t="s">
        <v>3936</v>
      </c>
      <c r="E607" s="822" t="s">
        <v>3937</v>
      </c>
      <c r="F607" s="831">
        <v>1</v>
      </c>
      <c r="G607" s="831">
        <v>0</v>
      </c>
      <c r="H607" s="831"/>
      <c r="I607" s="831">
        <v>0</v>
      </c>
      <c r="J607" s="831"/>
      <c r="K607" s="831"/>
      <c r="L607" s="831"/>
      <c r="M607" s="831"/>
      <c r="N607" s="831">
        <v>1</v>
      </c>
      <c r="O607" s="831">
        <v>0</v>
      </c>
      <c r="P607" s="827"/>
      <c r="Q607" s="832">
        <v>0</v>
      </c>
    </row>
    <row r="608" spans="1:17" ht="14.45" customHeight="1" x14ac:dyDescent="0.2">
      <c r="A608" s="821" t="s">
        <v>587</v>
      </c>
      <c r="B608" s="822" t="s">
        <v>4082</v>
      </c>
      <c r="C608" s="822" t="s">
        <v>3701</v>
      </c>
      <c r="D608" s="822" t="s">
        <v>4460</v>
      </c>
      <c r="E608" s="822" t="s">
        <v>4461</v>
      </c>
      <c r="F608" s="831">
        <v>8</v>
      </c>
      <c r="G608" s="831">
        <v>0</v>
      </c>
      <c r="H608" s="831"/>
      <c r="I608" s="831">
        <v>0</v>
      </c>
      <c r="J608" s="831">
        <v>10</v>
      </c>
      <c r="K608" s="831">
        <v>0</v>
      </c>
      <c r="L608" s="831"/>
      <c r="M608" s="831">
        <v>0</v>
      </c>
      <c r="N608" s="831"/>
      <c r="O608" s="831"/>
      <c r="P608" s="827"/>
      <c r="Q608" s="832"/>
    </row>
    <row r="609" spans="1:17" ht="14.45" customHeight="1" x14ac:dyDescent="0.2">
      <c r="A609" s="821" t="s">
        <v>587</v>
      </c>
      <c r="B609" s="822" t="s">
        <v>4082</v>
      </c>
      <c r="C609" s="822" t="s">
        <v>3701</v>
      </c>
      <c r="D609" s="822" t="s">
        <v>4462</v>
      </c>
      <c r="E609" s="822" t="s">
        <v>4463</v>
      </c>
      <c r="F609" s="831">
        <v>5</v>
      </c>
      <c r="G609" s="831">
        <v>0</v>
      </c>
      <c r="H609" s="831"/>
      <c r="I609" s="831">
        <v>0</v>
      </c>
      <c r="J609" s="831">
        <v>10</v>
      </c>
      <c r="K609" s="831">
        <v>0</v>
      </c>
      <c r="L609" s="831"/>
      <c r="M609" s="831">
        <v>0</v>
      </c>
      <c r="N609" s="831">
        <v>2</v>
      </c>
      <c r="O609" s="831">
        <v>0</v>
      </c>
      <c r="P609" s="827"/>
      <c r="Q609" s="832">
        <v>0</v>
      </c>
    </row>
    <row r="610" spans="1:17" ht="14.45" customHeight="1" x14ac:dyDescent="0.2">
      <c r="A610" s="821" t="s">
        <v>587</v>
      </c>
      <c r="B610" s="822" t="s">
        <v>4082</v>
      </c>
      <c r="C610" s="822" t="s">
        <v>3701</v>
      </c>
      <c r="D610" s="822" t="s">
        <v>4464</v>
      </c>
      <c r="E610" s="822" t="s">
        <v>4465</v>
      </c>
      <c r="F610" s="831">
        <v>11</v>
      </c>
      <c r="G610" s="831">
        <v>0</v>
      </c>
      <c r="H610" s="831"/>
      <c r="I610" s="831">
        <v>0</v>
      </c>
      <c r="J610" s="831">
        <v>3</v>
      </c>
      <c r="K610" s="831">
        <v>0</v>
      </c>
      <c r="L610" s="831"/>
      <c r="M610" s="831">
        <v>0</v>
      </c>
      <c r="N610" s="831">
        <v>1</v>
      </c>
      <c r="O610" s="831">
        <v>0</v>
      </c>
      <c r="P610" s="827"/>
      <c r="Q610" s="832">
        <v>0</v>
      </c>
    </row>
    <row r="611" spans="1:17" ht="14.45" customHeight="1" x14ac:dyDescent="0.2">
      <c r="A611" s="821" t="s">
        <v>587</v>
      </c>
      <c r="B611" s="822" t="s">
        <v>4082</v>
      </c>
      <c r="C611" s="822" t="s">
        <v>3701</v>
      </c>
      <c r="D611" s="822" t="s">
        <v>4466</v>
      </c>
      <c r="E611" s="822" t="s">
        <v>4467</v>
      </c>
      <c r="F611" s="831">
        <v>2</v>
      </c>
      <c r="G611" s="831">
        <v>0</v>
      </c>
      <c r="H611" s="831"/>
      <c r="I611" s="831">
        <v>0</v>
      </c>
      <c r="J611" s="831">
        <v>1</v>
      </c>
      <c r="K611" s="831">
        <v>0</v>
      </c>
      <c r="L611" s="831"/>
      <c r="M611" s="831">
        <v>0</v>
      </c>
      <c r="N611" s="831">
        <v>2</v>
      </c>
      <c r="O611" s="831">
        <v>0</v>
      </c>
      <c r="P611" s="827"/>
      <c r="Q611" s="832">
        <v>0</v>
      </c>
    </row>
    <row r="612" spans="1:17" ht="14.45" customHeight="1" x14ac:dyDescent="0.2">
      <c r="A612" s="821" t="s">
        <v>587</v>
      </c>
      <c r="B612" s="822" t="s">
        <v>4082</v>
      </c>
      <c r="C612" s="822" t="s">
        <v>3701</v>
      </c>
      <c r="D612" s="822" t="s">
        <v>4468</v>
      </c>
      <c r="E612" s="822" t="s">
        <v>4469</v>
      </c>
      <c r="F612" s="831">
        <v>5</v>
      </c>
      <c r="G612" s="831">
        <v>0</v>
      </c>
      <c r="H612" s="831"/>
      <c r="I612" s="831">
        <v>0</v>
      </c>
      <c r="J612" s="831">
        <v>3</v>
      </c>
      <c r="K612" s="831">
        <v>0</v>
      </c>
      <c r="L612" s="831"/>
      <c r="M612" s="831">
        <v>0</v>
      </c>
      <c r="N612" s="831">
        <v>1</v>
      </c>
      <c r="O612" s="831">
        <v>0</v>
      </c>
      <c r="P612" s="827"/>
      <c r="Q612" s="832">
        <v>0</v>
      </c>
    </row>
    <row r="613" spans="1:17" ht="14.45" customHeight="1" x14ac:dyDescent="0.2">
      <c r="A613" s="821" t="s">
        <v>587</v>
      </c>
      <c r="B613" s="822" t="s">
        <v>4082</v>
      </c>
      <c r="C613" s="822" t="s">
        <v>3701</v>
      </c>
      <c r="D613" s="822" t="s">
        <v>4470</v>
      </c>
      <c r="E613" s="822" t="s">
        <v>4471</v>
      </c>
      <c r="F613" s="831">
        <v>5</v>
      </c>
      <c r="G613" s="831">
        <v>0</v>
      </c>
      <c r="H613" s="831"/>
      <c r="I613" s="831">
        <v>0</v>
      </c>
      <c r="J613" s="831">
        <v>4</v>
      </c>
      <c r="K613" s="831">
        <v>0</v>
      </c>
      <c r="L613" s="831"/>
      <c r="M613" s="831">
        <v>0</v>
      </c>
      <c r="N613" s="831">
        <v>1</v>
      </c>
      <c r="O613" s="831">
        <v>0</v>
      </c>
      <c r="P613" s="827"/>
      <c r="Q613" s="832">
        <v>0</v>
      </c>
    </row>
    <row r="614" spans="1:17" ht="14.45" customHeight="1" x14ac:dyDescent="0.2">
      <c r="A614" s="821" t="s">
        <v>587</v>
      </c>
      <c r="B614" s="822" t="s">
        <v>4082</v>
      </c>
      <c r="C614" s="822" t="s">
        <v>3701</v>
      </c>
      <c r="D614" s="822" t="s">
        <v>4472</v>
      </c>
      <c r="E614" s="822" t="s">
        <v>4473</v>
      </c>
      <c r="F614" s="831">
        <v>3</v>
      </c>
      <c r="G614" s="831">
        <v>0</v>
      </c>
      <c r="H614" s="831"/>
      <c r="I614" s="831">
        <v>0</v>
      </c>
      <c r="J614" s="831"/>
      <c r="K614" s="831"/>
      <c r="L614" s="831"/>
      <c r="M614" s="831"/>
      <c r="N614" s="831"/>
      <c r="O614" s="831"/>
      <c r="P614" s="827"/>
      <c r="Q614" s="832"/>
    </row>
    <row r="615" spans="1:17" ht="14.45" customHeight="1" x14ac:dyDescent="0.2">
      <c r="A615" s="821" t="s">
        <v>587</v>
      </c>
      <c r="B615" s="822" t="s">
        <v>4082</v>
      </c>
      <c r="C615" s="822" t="s">
        <v>3701</v>
      </c>
      <c r="D615" s="822" t="s">
        <v>4474</v>
      </c>
      <c r="E615" s="822" t="s">
        <v>4475</v>
      </c>
      <c r="F615" s="831">
        <v>37</v>
      </c>
      <c r="G615" s="831">
        <v>0</v>
      </c>
      <c r="H615" s="831"/>
      <c r="I615" s="831">
        <v>0</v>
      </c>
      <c r="J615" s="831">
        <v>29</v>
      </c>
      <c r="K615" s="831">
        <v>0</v>
      </c>
      <c r="L615" s="831"/>
      <c r="M615" s="831">
        <v>0</v>
      </c>
      <c r="N615" s="831">
        <v>3</v>
      </c>
      <c r="O615" s="831">
        <v>0</v>
      </c>
      <c r="P615" s="827"/>
      <c r="Q615" s="832">
        <v>0</v>
      </c>
    </row>
    <row r="616" spans="1:17" ht="14.45" customHeight="1" x14ac:dyDescent="0.2">
      <c r="A616" s="821" t="s">
        <v>587</v>
      </c>
      <c r="B616" s="822" t="s">
        <v>4082</v>
      </c>
      <c r="C616" s="822" t="s">
        <v>3701</v>
      </c>
      <c r="D616" s="822" t="s">
        <v>4476</v>
      </c>
      <c r="E616" s="822" t="s">
        <v>4477</v>
      </c>
      <c r="F616" s="831">
        <v>2</v>
      </c>
      <c r="G616" s="831">
        <v>0</v>
      </c>
      <c r="H616" s="831"/>
      <c r="I616" s="831">
        <v>0</v>
      </c>
      <c r="J616" s="831">
        <v>1</v>
      </c>
      <c r="K616" s="831">
        <v>0</v>
      </c>
      <c r="L616" s="831"/>
      <c r="M616" s="831">
        <v>0</v>
      </c>
      <c r="N616" s="831"/>
      <c r="O616" s="831"/>
      <c r="P616" s="827"/>
      <c r="Q616" s="832"/>
    </row>
    <row r="617" spans="1:17" ht="14.45" customHeight="1" x14ac:dyDescent="0.2">
      <c r="A617" s="821" t="s">
        <v>587</v>
      </c>
      <c r="B617" s="822" t="s">
        <v>4082</v>
      </c>
      <c r="C617" s="822" t="s">
        <v>3701</v>
      </c>
      <c r="D617" s="822" t="s">
        <v>4478</v>
      </c>
      <c r="E617" s="822" t="s">
        <v>4479</v>
      </c>
      <c r="F617" s="831">
        <v>2</v>
      </c>
      <c r="G617" s="831">
        <v>0</v>
      </c>
      <c r="H617" s="831"/>
      <c r="I617" s="831">
        <v>0</v>
      </c>
      <c r="J617" s="831"/>
      <c r="K617" s="831"/>
      <c r="L617" s="831"/>
      <c r="M617" s="831"/>
      <c r="N617" s="831"/>
      <c r="O617" s="831"/>
      <c r="P617" s="827"/>
      <c r="Q617" s="832"/>
    </row>
    <row r="618" spans="1:17" ht="14.45" customHeight="1" x14ac:dyDescent="0.2">
      <c r="A618" s="821" t="s">
        <v>587</v>
      </c>
      <c r="B618" s="822" t="s">
        <v>4082</v>
      </c>
      <c r="C618" s="822" t="s">
        <v>3701</v>
      </c>
      <c r="D618" s="822" t="s">
        <v>4480</v>
      </c>
      <c r="E618" s="822" t="s">
        <v>4481</v>
      </c>
      <c r="F618" s="831">
        <v>1</v>
      </c>
      <c r="G618" s="831">
        <v>0</v>
      </c>
      <c r="H618" s="831"/>
      <c r="I618" s="831">
        <v>0</v>
      </c>
      <c r="J618" s="831"/>
      <c r="K618" s="831"/>
      <c r="L618" s="831"/>
      <c r="M618" s="831"/>
      <c r="N618" s="831">
        <v>1</v>
      </c>
      <c r="O618" s="831">
        <v>0</v>
      </c>
      <c r="P618" s="827"/>
      <c r="Q618" s="832">
        <v>0</v>
      </c>
    </row>
    <row r="619" spans="1:17" ht="14.45" customHeight="1" x14ac:dyDescent="0.2">
      <c r="A619" s="821" t="s">
        <v>587</v>
      </c>
      <c r="B619" s="822" t="s">
        <v>4082</v>
      </c>
      <c r="C619" s="822" t="s">
        <v>3701</v>
      </c>
      <c r="D619" s="822" t="s">
        <v>4482</v>
      </c>
      <c r="E619" s="822" t="s">
        <v>4483</v>
      </c>
      <c r="F619" s="831"/>
      <c r="G619" s="831"/>
      <c r="H619" s="831"/>
      <c r="I619" s="831"/>
      <c r="J619" s="831">
        <v>2</v>
      </c>
      <c r="K619" s="831">
        <v>0</v>
      </c>
      <c r="L619" s="831"/>
      <c r="M619" s="831">
        <v>0</v>
      </c>
      <c r="N619" s="831"/>
      <c r="O619" s="831"/>
      <c r="P619" s="827"/>
      <c r="Q619" s="832"/>
    </row>
    <row r="620" spans="1:17" ht="14.45" customHeight="1" x14ac:dyDescent="0.2">
      <c r="A620" s="821" t="s">
        <v>587</v>
      </c>
      <c r="B620" s="822" t="s">
        <v>4082</v>
      </c>
      <c r="C620" s="822" t="s">
        <v>3701</v>
      </c>
      <c r="D620" s="822" t="s">
        <v>3845</v>
      </c>
      <c r="E620" s="822" t="s">
        <v>3846</v>
      </c>
      <c r="F620" s="831">
        <v>1</v>
      </c>
      <c r="G620" s="831">
        <v>723</v>
      </c>
      <c r="H620" s="831"/>
      <c r="I620" s="831">
        <v>723</v>
      </c>
      <c r="J620" s="831"/>
      <c r="K620" s="831"/>
      <c r="L620" s="831"/>
      <c r="M620" s="831"/>
      <c r="N620" s="831"/>
      <c r="O620" s="831"/>
      <c r="P620" s="827"/>
      <c r="Q620" s="832"/>
    </row>
    <row r="621" spans="1:17" ht="14.45" customHeight="1" x14ac:dyDescent="0.2">
      <c r="A621" s="821" t="s">
        <v>587</v>
      </c>
      <c r="B621" s="822" t="s">
        <v>4082</v>
      </c>
      <c r="C621" s="822" t="s">
        <v>3701</v>
      </c>
      <c r="D621" s="822" t="s">
        <v>3944</v>
      </c>
      <c r="E621" s="822" t="s">
        <v>3945</v>
      </c>
      <c r="F621" s="831">
        <v>796</v>
      </c>
      <c r="G621" s="831">
        <v>0</v>
      </c>
      <c r="H621" s="831"/>
      <c r="I621" s="831">
        <v>0</v>
      </c>
      <c r="J621" s="831">
        <v>709</v>
      </c>
      <c r="K621" s="831">
        <v>0</v>
      </c>
      <c r="L621" s="831"/>
      <c r="M621" s="831">
        <v>0</v>
      </c>
      <c r="N621" s="831">
        <v>95</v>
      </c>
      <c r="O621" s="831">
        <v>0</v>
      </c>
      <c r="P621" s="827"/>
      <c r="Q621" s="832">
        <v>0</v>
      </c>
    </row>
    <row r="622" spans="1:17" ht="14.45" customHeight="1" x14ac:dyDescent="0.2">
      <c r="A622" s="821" t="s">
        <v>587</v>
      </c>
      <c r="B622" s="822" t="s">
        <v>4082</v>
      </c>
      <c r="C622" s="822" t="s">
        <v>3701</v>
      </c>
      <c r="D622" s="822" t="s">
        <v>3732</v>
      </c>
      <c r="E622" s="822" t="s">
        <v>3733</v>
      </c>
      <c r="F622" s="831">
        <v>30</v>
      </c>
      <c r="G622" s="831">
        <v>2610</v>
      </c>
      <c r="H622" s="831"/>
      <c r="I622" s="831">
        <v>87</v>
      </c>
      <c r="J622" s="831">
        <v>22</v>
      </c>
      <c r="K622" s="831">
        <v>1936</v>
      </c>
      <c r="L622" s="831"/>
      <c r="M622" s="831">
        <v>88</v>
      </c>
      <c r="N622" s="831">
        <v>4</v>
      </c>
      <c r="O622" s="831">
        <v>372</v>
      </c>
      <c r="P622" s="827"/>
      <c r="Q622" s="832">
        <v>93</v>
      </c>
    </row>
    <row r="623" spans="1:17" ht="14.45" customHeight="1" x14ac:dyDescent="0.2">
      <c r="A623" s="821" t="s">
        <v>587</v>
      </c>
      <c r="B623" s="822" t="s">
        <v>4082</v>
      </c>
      <c r="C623" s="822" t="s">
        <v>3701</v>
      </c>
      <c r="D623" s="822" t="s">
        <v>3946</v>
      </c>
      <c r="E623" s="822" t="s">
        <v>3947</v>
      </c>
      <c r="F623" s="831">
        <v>395</v>
      </c>
      <c r="G623" s="831">
        <v>212905</v>
      </c>
      <c r="H623" s="831"/>
      <c r="I623" s="831">
        <v>539</v>
      </c>
      <c r="J623" s="831">
        <v>355</v>
      </c>
      <c r="K623" s="831">
        <v>193120</v>
      </c>
      <c r="L623" s="831"/>
      <c r="M623" s="831">
        <v>544</v>
      </c>
      <c r="N623" s="831">
        <v>49</v>
      </c>
      <c r="O623" s="831">
        <v>27587</v>
      </c>
      <c r="P623" s="827"/>
      <c r="Q623" s="832">
        <v>563</v>
      </c>
    </row>
    <row r="624" spans="1:17" ht="14.45" customHeight="1" x14ac:dyDescent="0.2">
      <c r="A624" s="821" t="s">
        <v>587</v>
      </c>
      <c r="B624" s="822" t="s">
        <v>4082</v>
      </c>
      <c r="C624" s="822" t="s">
        <v>3701</v>
      </c>
      <c r="D624" s="822" t="s">
        <v>4484</v>
      </c>
      <c r="E624" s="822" t="s">
        <v>4485</v>
      </c>
      <c r="F624" s="831">
        <v>6450</v>
      </c>
      <c r="G624" s="831">
        <v>6488576</v>
      </c>
      <c r="H624" s="831"/>
      <c r="I624" s="831">
        <v>1005.9807751937984</v>
      </c>
      <c r="J624" s="831">
        <v>5824</v>
      </c>
      <c r="K624" s="831">
        <v>5879619</v>
      </c>
      <c r="L624" s="831"/>
      <c r="M624" s="831">
        <v>1009.5499656593406</v>
      </c>
      <c r="N624" s="831">
        <v>1075</v>
      </c>
      <c r="O624" s="831">
        <v>1162531</v>
      </c>
      <c r="P624" s="827"/>
      <c r="Q624" s="832">
        <v>1081.4241860465115</v>
      </c>
    </row>
    <row r="625" spans="1:17" ht="14.45" customHeight="1" x14ac:dyDescent="0.2">
      <c r="A625" s="821" t="s">
        <v>587</v>
      </c>
      <c r="B625" s="822" t="s">
        <v>4082</v>
      </c>
      <c r="C625" s="822" t="s">
        <v>3701</v>
      </c>
      <c r="D625" s="822" t="s">
        <v>3952</v>
      </c>
      <c r="E625" s="822" t="s">
        <v>3953</v>
      </c>
      <c r="F625" s="831"/>
      <c r="G625" s="831"/>
      <c r="H625" s="831"/>
      <c r="I625" s="831"/>
      <c r="J625" s="831">
        <v>1</v>
      </c>
      <c r="K625" s="831">
        <v>857</v>
      </c>
      <c r="L625" s="831"/>
      <c r="M625" s="831">
        <v>857</v>
      </c>
      <c r="N625" s="831"/>
      <c r="O625" s="831"/>
      <c r="P625" s="827"/>
      <c r="Q625" s="832"/>
    </row>
    <row r="626" spans="1:17" ht="14.45" customHeight="1" x14ac:dyDescent="0.2">
      <c r="A626" s="821" t="s">
        <v>587</v>
      </c>
      <c r="B626" s="822" t="s">
        <v>4082</v>
      </c>
      <c r="C626" s="822" t="s">
        <v>3701</v>
      </c>
      <c r="D626" s="822" t="s">
        <v>4486</v>
      </c>
      <c r="E626" s="822" t="s">
        <v>4487</v>
      </c>
      <c r="F626" s="831">
        <v>9</v>
      </c>
      <c r="G626" s="831">
        <v>0</v>
      </c>
      <c r="H626" s="831"/>
      <c r="I626" s="831">
        <v>0</v>
      </c>
      <c r="J626" s="831">
        <v>13</v>
      </c>
      <c r="K626" s="831">
        <v>0</v>
      </c>
      <c r="L626" s="831"/>
      <c r="M626" s="831">
        <v>0</v>
      </c>
      <c r="N626" s="831">
        <v>2</v>
      </c>
      <c r="O626" s="831">
        <v>0</v>
      </c>
      <c r="P626" s="827"/>
      <c r="Q626" s="832">
        <v>0</v>
      </c>
    </row>
    <row r="627" spans="1:17" ht="14.45" customHeight="1" x14ac:dyDescent="0.2">
      <c r="A627" s="821" t="s">
        <v>587</v>
      </c>
      <c r="B627" s="822" t="s">
        <v>4082</v>
      </c>
      <c r="C627" s="822" t="s">
        <v>3701</v>
      </c>
      <c r="D627" s="822" t="s">
        <v>4488</v>
      </c>
      <c r="E627" s="822" t="s">
        <v>4489</v>
      </c>
      <c r="F627" s="831">
        <v>184</v>
      </c>
      <c r="G627" s="831">
        <v>9033620</v>
      </c>
      <c r="H627" s="831"/>
      <c r="I627" s="831">
        <v>49095.760869565216</v>
      </c>
      <c r="J627" s="831">
        <v>183</v>
      </c>
      <c r="K627" s="831">
        <v>9003234</v>
      </c>
      <c r="L627" s="831"/>
      <c r="M627" s="831">
        <v>49198</v>
      </c>
      <c r="N627" s="831">
        <v>23</v>
      </c>
      <c r="O627" s="831">
        <v>1157015</v>
      </c>
      <c r="P627" s="827"/>
      <c r="Q627" s="832">
        <v>50305</v>
      </c>
    </row>
    <row r="628" spans="1:17" ht="14.45" customHeight="1" x14ac:dyDescent="0.2">
      <c r="A628" s="821" t="s">
        <v>587</v>
      </c>
      <c r="B628" s="822" t="s">
        <v>4082</v>
      </c>
      <c r="C628" s="822" t="s">
        <v>3701</v>
      </c>
      <c r="D628" s="822" t="s">
        <v>4490</v>
      </c>
      <c r="E628" s="822" t="s">
        <v>4491</v>
      </c>
      <c r="F628" s="831">
        <v>24</v>
      </c>
      <c r="G628" s="831">
        <v>45288</v>
      </c>
      <c r="H628" s="831"/>
      <c r="I628" s="831">
        <v>1887</v>
      </c>
      <c r="J628" s="831">
        <v>15</v>
      </c>
      <c r="K628" s="831">
        <v>28410</v>
      </c>
      <c r="L628" s="831"/>
      <c r="M628" s="831">
        <v>1894</v>
      </c>
      <c r="N628" s="831">
        <v>7</v>
      </c>
      <c r="O628" s="831">
        <v>13587</v>
      </c>
      <c r="P628" s="827"/>
      <c r="Q628" s="832">
        <v>1941</v>
      </c>
    </row>
    <row r="629" spans="1:17" ht="14.45" customHeight="1" x14ac:dyDescent="0.2">
      <c r="A629" s="821" t="s">
        <v>587</v>
      </c>
      <c r="B629" s="822" t="s">
        <v>4082</v>
      </c>
      <c r="C629" s="822" t="s">
        <v>3701</v>
      </c>
      <c r="D629" s="822" t="s">
        <v>3954</v>
      </c>
      <c r="E629" s="822" t="s">
        <v>3955</v>
      </c>
      <c r="F629" s="831">
        <v>3</v>
      </c>
      <c r="G629" s="831">
        <v>18969</v>
      </c>
      <c r="H629" s="831"/>
      <c r="I629" s="831">
        <v>6323</v>
      </c>
      <c r="J629" s="831">
        <v>1</v>
      </c>
      <c r="K629" s="831">
        <v>6347</v>
      </c>
      <c r="L629" s="831"/>
      <c r="M629" s="831">
        <v>6347</v>
      </c>
      <c r="N629" s="831"/>
      <c r="O629" s="831"/>
      <c r="P629" s="827"/>
      <c r="Q629" s="832"/>
    </row>
    <row r="630" spans="1:17" ht="14.45" customHeight="1" x14ac:dyDescent="0.2">
      <c r="A630" s="821" t="s">
        <v>587</v>
      </c>
      <c r="B630" s="822" t="s">
        <v>4082</v>
      </c>
      <c r="C630" s="822" t="s">
        <v>3701</v>
      </c>
      <c r="D630" s="822" t="s">
        <v>3956</v>
      </c>
      <c r="E630" s="822" t="s">
        <v>3957</v>
      </c>
      <c r="F630" s="831">
        <v>15</v>
      </c>
      <c r="G630" s="831">
        <v>141039</v>
      </c>
      <c r="H630" s="831"/>
      <c r="I630" s="831">
        <v>9402.6</v>
      </c>
      <c r="J630" s="831">
        <v>5</v>
      </c>
      <c r="K630" s="831">
        <v>47260</v>
      </c>
      <c r="L630" s="831"/>
      <c r="M630" s="831">
        <v>9452</v>
      </c>
      <c r="N630" s="831">
        <v>2</v>
      </c>
      <c r="O630" s="831">
        <v>19486</v>
      </c>
      <c r="P630" s="827"/>
      <c r="Q630" s="832">
        <v>9743</v>
      </c>
    </row>
    <row r="631" spans="1:17" ht="14.45" customHeight="1" x14ac:dyDescent="0.2">
      <c r="A631" s="821" t="s">
        <v>587</v>
      </c>
      <c r="B631" s="822" t="s">
        <v>4082</v>
      </c>
      <c r="C631" s="822" t="s">
        <v>3701</v>
      </c>
      <c r="D631" s="822" t="s">
        <v>3774</v>
      </c>
      <c r="E631" s="822" t="s">
        <v>3775</v>
      </c>
      <c r="F631" s="831">
        <v>15</v>
      </c>
      <c r="G631" s="831">
        <v>6720</v>
      </c>
      <c r="H631" s="831"/>
      <c r="I631" s="831">
        <v>448</v>
      </c>
      <c r="J631" s="831">
        <v>11</v>
      </c>
      <c r="K631" s="831">
        <v>4961</v>
      </c>
      <c r="L631" s="831"/>
      <c r="M631" s="831">
        <v>451</v>
      </c>
      <c r="N631" s="831">
        <v>4</v>
      </c>
      <c r="O631" s="831">
        <v>1852</v>
      </c>
      <c r="P631" s="827"/>
      <c r="Q631" s="832">
        <v>463</v>
      </c>
    </row>
    <row r="632" spans="1:17" ht="14.45" customHeight="1" x14ac:dyDescent="0.2">
      <c r="A632" s="821" t="s">
        <v>587</v>
      </c>
      <c r="B632" s="822" t="s">
        <v>4082</v>
      </c>
      <c r="C632" s="822" t="s">
        <v>3701</v>
      </c>
      <c r="D632" s="822" t="s">
        <v>4492</v>
      </c>
      <c r="E632" s="822" t="s">
        <v>4493</v>
      </c>
      <c r="F632" s="831"/>
      <c r="G632" s="831"/>
      <c r="H632" s="831"/>
      <c r="I632" s="831"/>
      <c r="J632" s="831">
        <v>1</v>
      </c>
      <c r="K632" s="831">
        <v>4161</v>
      </c>
      <c r="L632" s="831"/>
      <c r="M632" s="831">
        <v>4161</v>
      </c>
      <c r="N632" s="831"/>
      <c r="O632" s="831"/>
      <c r="P632" s="827"/>
      <c r="Q632" s="832"/>
    </row>
    <row r="633" spans="1:17" ht="14.45" customHeight="1" x14ac:dyDescent="0.2">
      <c r="A633" s="821" t="s">
        <v>587</v>
      </c>
      <c r="B633" s="822" t="s">
        <v>4082</v>
      </c>
      <c r="C633" s="822" t="s">
        <v>3701</v>
      </c>
      <c r="D633" s="822" t="s">
        <v>3958</v>
      </c>
      <c r="E633" s="822" t="s">
        <v>3959</v>
      </c>
      <c r="F633" s="831">
        <v>40</v>
      </c>
      <c r="G633" s="831">
        <v>34840</v>
      </c>
      <c r="H633" s="831"/>
      <c r="I633" s="831">
        <v>871</v>
      </c>
      <c r="J633" s="831">
        <v>31</v>
      </c>
      <c r="K633" s="831">
        <v>26102</v>
      </c>
      <c r="L633" s="831"/>
      <c r="M633" s="831">
        <v>842</v>
      </c>
      <c r="N633" s="831">
        <v>3</v>
      </c>
      <c r="O633" s="831">
        <v>2619</v>
      </c>
      <c r="P633" s="827"/>
      <c r="Q633" s="832">
        <v>873</v>
      </c>
    </row>
    <row r="634" spans="1:17" ht="14.45" customHeight="1" x14ac:dyDescent="0.2">
      <c r="A634" s="821" t="s">
        <v>587</v>
      </c>
      <c r="B634" s="822" t="s">
        <v>4082</v>
      </c>
      <c r="C634" s="822" t="s">
        <v>3701</v>
      </c>
      <c r="D634" s="822" t="s">
        <v>4494</v>
      </c>
      <c r="E634" s="822" t="s">
        <v>4495</v>
      </c>
      <c r="F634" s="831"/>
      <c r="G634" s="831"/>
      <c r="H634" s="831"/>
      <c r="I634" s="831"/>
      <c r="J634" s="831">
        <v>2</v>
      </c>
      <c r="K634" s="831">
        <v>3110</v>
      </c>
      <c r="L634" s="831"/>
      <c r="M634" s="831">
        <v>1555</v>
      </c>
      <c r="N634" s="831"/>
      <c r="O634" s="831"/>
      <c r="P634" s="827"/>
      <c r="Q634" s="832"/>
    </row>
    <row r="635" spans="1:17" ht="14.45" customHeight="1" x14ac:dyDescent="0.2">
      <c r="A635" s="821" t="s">
        <v>587</v>
      </c>
      <c r="B635" s="822" t="s">
        <v>4082</v>
      </c>
      <c r="C635" s="822" t="s">
        <v>3701</v>
      </c>
      <c r="D635" s="822" t="s">
        <v>4496</v>
      </c>
      <c r="E635" s="822" t="s">
        <v>4497</v>
      </c>
      <c r="F635" s="831">
        <v>67</v>
      </c>
      <c r="G635" s="831">
        <v>0</v>
      </c>
      <c r="H635" s="831"/>
      <c r="I635" s="831">
        <v>0</v>
      </c>
      <c r="J635" s="831">
        <v>59</v>
      </c>
      <c r="K635" s="831">
        <v>0</v>
      </c>
      <c r="L635" s="831"/>
      <c r="M635" s="831">
        <v>0</v>
      </c>
      <c r="N635" s="831">
        <v>6</v>
      </c>
      <c r="O635" s="831">
        <v>0</v>
      </c>
      <c r="P635" s="827"/>
      <c r="Q635" s="832">
        <v>0</v>
      </c>
    </row>
    <row r="636" spans="1:17" ht="14.45" customHeight="1" x14ac:dyDescent="0.2">
      <c r="A636" s="821" t="s">
        <v>587</v>
      </c>
      <c r="B636" s="822" t="s">
        <v>4082</v>
      </c>
      <c r="C636" s="822" t="s">
        <v>3701</v>
      </c>
      <c r="D636" s="822" t="s">
        <v>4498</v>
      </c>
      <c r="E636" s="822" t="s">
        <v>4499</v>
      </c>
      <c r="F636" s="831">
        <v>3</v>
      </c>
      <c r="G636" s="831">
        <v>1179</v>
      </c>
      <c r="H636" s="831"/>
      <c r="I636" s="831">
        <v>393</v>
      </c>
      <c r="J636" s="831"/>
      <c r="K636" s="831"/>
      <c r="L636" s="831"/>
      <c r="M636" s="831"/>
      <c r="N636" s="831"/>
      <c r="O636" s="831"/>
      <c r="P636" s="827"/>
      <c r="Q636" s="832"/>
    </row>
    <row r="637" spans="1:17" ht="14.45" customHeight="1" x14ac:dyDescent="0.2">
      <c r="A637" s="821" t="s">
        <v>587</v>
      </c>
      <c r="B637" s="822" t="s">
        <v>4082</v>
      </c>
      <c r="C637" s="822" t="s">
        <v>3701</v>
      </c>
      <c r="D637" s="822" t="s">
        <v>3970</v>
      </c>
      <c r="E637" s="822" t="s">
        <v>3971</v>
      </c>
      <c r="F637" s="831">
        <v>678</v>
      </c>
      <c r="G637" s="831">
        <v>0</v>
      </c>
      <c r="H637" s="831"/>
      <c r="I637" s="831">
        <v>0</v>
      </c>
      <c r="J637" s="831">
        <v>588</v>
      </c>
      <c r="K637" s="831">
        <v>0</v>
      </c>
      <c r="L637" s="831"/>
      <c r="M637" s="831">
        <v>0</v>
      </c>
      <c r="N637" s="831">
        <v>68</v>
      </c>
      <c r="O637" s="831">
        <v>0</v>
      </c>
      <c r="P637" s="827"/>
      <c r="Q637" s="832">
        <v>0</v>
      </c>
    </row>
    <row r="638" spans="1:17" ht="14.45" customHeight="1" x14ac:dyDescent="0.2">
      <c r="A638" s="821" t="s">
        <v>587</v>
      </c>
      <c r="B638" s="822" t="s">
        <v>4082</v>
      </c>
      <c r="C638" s="822" t="s">
        <v>3701</v>
      </c>
      <c r="D638" s="822" t="s">
        <v>4500</v>
      </c>
      <c r="E638" s="822" t="s">
        <v>4501</v>
      </c>
      <c r="F638" s="831"/>
      <c r="G638" s="831"/>
      <c r="H638" s="831"/>
      <c r="I638" s="831"/>
      <c r="J638" s="831">
        <v>1</v>
      </c>
      <c r="K638" s="831">
        <v>511</v>
      </c>
      <c r="L638" s="831"/>
      <c r="M638" s="831">
        <v>511</v>
      </c>
      <c r="N638" s="831"/>
      <c r="O638" s="831"/>
      <c r="P638" s="827"/>
      <c r="Q638" s="832"/>
    </row>
    <row r="639" spans="1:17" ht="14.45" customHeight="1" x14ac:dyDescent="0.2">
      <c r="A639" s="821" t="s">
        <v>587</v>
      </c>
      <c r="B639" s="822" t="s">
        <v>4082</v>
      </c>
      <c r="C639" s="822" t="s">
        <v>3701</v>
      </c>
      <c r="D639" s="822" t="s">
        <v>3972</v>
      </c>
      <c r="E639" s="822" t="s">
        <v>3973</v>
      </c>
      <c r="F639" s="831">
        <v>1</v>
      </c>
      <c r="G639" s="831">
        <v>7044</v>
      </c>
      <c r="H639" s="831"/>
      <c r="I639" s="831">
        <v>7044</v>
      </c>
      <c r="J639" s="831"/>
      <c r="K639" s="831"/>
      <c r="L639" s="831"/>
      <c r="M639" s="831"/>
      <c r="N639" s="831"/>
      <c r="O639" s="831"/>
      <c r="P639" s="827"/>
      <c r="Q639" s="832"/>
    </row>
    <row r="640" spans="1:17" ht="14.45" customHeight="1" x14ac:dyDescent="0.2">
      <c r="A640" s="821" t="s">
        <v>587</v>
      </c>
      <c r="B640" s="822" t="s">
        <v>4082</v>
      </c>
      <c r="C640" s="822" t="s">
        <v>3701</v>
      </c>
      <c r="D640" s="822" t="s">
        <v>4502</v>
      </c>
      <c r="E640" s="822" t="s">
        <v>4503</v>
      </c>
      <c r="F640" s="831">
        <v>544</v>
      </c>
      <c r="G640" s="831">
        <v>21118080</v>
      </c>
      <c r="H640" s="831"/>
      <c r="I640" s="831">
        <v>38820</v>
      </c>
      <c r="J640" s="831">
        <v>472</v>
      </c>
      <c r="K640" s="831">
        <v>18364104</v>
      </c>
      <c r="L640" s="831"/>
      <c r="M640" s="831">
        <v>38907</v>
      </c>
      <c r="N640" s="831">
        <v>64</v>
      </c>
      <c r="O640" s="831">
        <v>2548886</v>
      </c>
      <c r="P640" s="827"/>
      <c r="Q640" s="832">
        <v>39826.34375</v>
      </c>
    </row>
    <row r="641" spans="1:17" ht="14.45" customHeight="1" x14ac:dyDescent="0.2">
      <c r="A641" s="821" t="s">
        <v>587</v>
      </c>
      <c r="B641" s="822" t="s">
        <v>4082</v>
      </c>
      <c r="C641" s="822" t="s">
        <v>3701</v>
      </c>
      <c r="D641" s="822" t="s">
        <v>3976</v>
      </c>
      <c r="E641" s="822" t="s">
        <v>3977</v>
      </c>
      <c r="F641" s="831">
        <v>293</v>
      </c>
      <c r="G641" s="831">
        <v>0</v>
      </c>
      <c r="H641" s="831"/>
      <c r="I641" s="831">
        <v>0</v>
      </c>
      <c r="J641" s="831">
        <v>247</v>
      </c>
      <c r="K641" s="831">
        <v>0</v>
      </c>
      <c r="L641" s="831"/>
      <c r="M641" s="831">
        <v>0</v>
      </c>
      <c r="N641" s="831">
        <v>40</v>
      </c>
      <c r="O641" s="831">
        <v>0</v>
      </c>
      <c r="P641" s="827"/>
      <c r="Q641" s="832">
        <v>0</v>
      </c>
    </row>
    <row r="642" spans="1:17" ht="14.45" customHeight="1" x14ac:dyDescent="0.2">
      <c r="A642" s="821" t="s">
        <v>587</v>
      </c>
      <c r="B642" s="822" t="s">
        <v>4082</v>
      </c>
      <c r="C642" s="822" t="s">
        <v>3701</v>
      </c>
      <c r="D642" s="822" t="s">
        <v>3980</v>
      </c>
      <c r="E642" s="822" t="s">
        <v>3981</v>
      </c>
      <c r="F642" s="831">
        <v>1</v>
      </c>
      <c r="G642" s="831">
        <v>0</v>
      </c>
      <c r="H642" s="831"/>
      <c r="I642" s="831">
        <v>0</v>
      </c>
      <c r="J642" s="831">
        <v>1</v>
      </c>
      <c r="K642" s="831">
        <v>0</v>
      </c>
      <c r="L642" s="831"/>
      <c r="M642" s="831">
        <v>0</v>
      </c>
      <c r="N642" s="831"/>
      <c r="O642" s="831"/>
      <c r="P642" s="827"/>
      <c r="Q642" s="832"/>
    </row>
    <row r="643" spans="1:17" ht="14.45" customHeight="1" x14ac:dyDescent="0.2">
      <c r="A643" s="821" t="s">
        <v>587</v>
      </c>
      <c r="B643" s="822" t="s">
        <v>4082</v>
      </c>
      <c r="C643" s="822" t="s">
        <v>3701</v>
      </c>
      <c r="D643" s="822" t="s">
        <v>3776</v>
      </c>
      <c r="E643" s="822" t="s">
        <v>3777</v>
      </c>
      <c r="F643" s="831">
        <v>765</v>
      </c>
      <c r="G643" s="831">
        <v>287640</v>
      </c>
      <c r="H643" s="831"/>
      <c r="I643" s="831">
        <v>376</v>
      </c>
      <c r="J643" s="831">
        <v>720</v>
      </c>
      <c r="K643" s="831">
        <v>272880</v>
      </c>
      <c r="L643" s="831"/>
      <c r="M643" s="831">
        <v>379</v>
      </c>
      <c r="N643" s="831">
        <v>190</v>
      </c>
      <c r="O643" s="831">
        <v>77491</v>
      </c>
      <c r="P643" s="827"/>
      <c r="Q643" s="832">
        <v>407.84736842105264</v>
      </c>
    </row>
    <row r="644" spans="1:17" ht="14.45" customHeight="1" x14ac:dyDescent="0.2">
      <c r="A644" s="821" t="s">
        <v>587</v>
      </c>
      <c r="B644" s="822" t="s">
        <v>4082</v>
      </c>
      <c r="C644" s="822" t="s">
        <v>3701</v>
      </c>
      <c r="D644" s="822" t="s">
        <v>4504</v>
      </c>
      <c r="E644" s="822" t="s">
        <v>4505</v>
      </c>
      <c r="F644" s="831">
        <v>562</v>
      </c>
      <c r="G644" s="831">
        <v>0</v>
      </c>
      <c r="H644" s="831"/>
      <c r="I644" s="831">
        <v>0</v>
      </c>
      <c r="J644" s="831">
        <v>515</v>
      </c>
      <c r="K644" s="831">
        <v>0</v>
      </c>
      <c r="L644" s="831"/>
      <c r="M644" s="831">
        <v>0</v>
      </c>
      <c r="N644" s="831">
        <v>64</v>
      </c>
      <c r="O644" s="831">
        <v>0</v>
      </c>
      <c r="P644" s="827"/>
      <c r="Q644" s="832">
        <v>0</v>
      </c>
    </row>
    <row r="645" spans="1:17" ht="14.45" customHeight="1" x14ac:dyDescent="0.2">
      <c r="A645" s="821" t="s">
        <v>587</v>
      </c>
      <c r="B645" s="822" t="s">
        <v>4082</v>
      </c>
      <c r="C645" s="822" t="s">
        <v>3701</v>
      </c>
      <c r="D645" s="822" t="s">
        <v>3990</v>
      </c>
      <c r="E645" s="822" t="s">
        <v>3991</v>
      </c>
      <c r="F645" s="831">
        <v>110</v>
      </c>
      <c r="G645" s="831">
        <v>0</v>
      </c>
      <c r="H645" s="831"/>
      <c r="I645" s="831">
        <v>0</v>
      </c>
      <c r="J645" s="831">
        <v>90</v>
      </c>
      <c r="K645" s="831">
        <v>0</v>
      </c>
      <c r="L645" s="831"/>
      <c r="M645" s="831">
        <v>0</v>
      </c>
      <c r="N645" s="831">
        <v>25</v>
      </c>
      <c r="O645" s="831">
        <v>0</v>
      </c>
      <c r="P645" s="827"/>
      <c r="Q645" s="832">
        <v>0</v>
      </c>
    </row>
    <row r="646" spans="1:17" ht="14.45" customHeight="1" x14ac:dyDescent="0.2">
      <c r="A646" s="821" t="s">
        <v>587</v>
      </c>
      <c r="B646" s="822" t="s">
        <v>4082</v>
      </c>
      <c r="C646" s="822" t="s">
        <v>3701</v>
      </c>
      <c r="D646" s="822" t="s">
        <v>3992</v>
      </c>
      <c r="E646" s="822" t="s">
        <v>3993</v>
      </c>
      <c r="F646" s="831">
        <v>60</v>
      </c>
      <c r="G646" s="831">
        <v>0</v>
      </c>
      <c r="H646" s="831"/>
      <c r="I646" s="831">
        <v>0</v>
      </c>
      <c r="J646" s="831">
        <v>47</v>
      </c>
      <c r="K646" s="831">
        <v>0</v>
      </c>
      <c r="L646" s="831"/>
      <c r="M646" s="831">
        <v>0</v>
      </c>
      <c r="N646" s="831">
        <v>4</v>
      </c>
      <c r="O646" s="831">
        <v>0</v>
      </c>
      <c r="P646" s="827"/>
      <c r="Q646" s="832">
        <v>0</v>
      </c>
    </row>
    <row r="647" spans="1:17" ht="14.45" customHeight="1" x14ac:dyDescent="0.2">
      <c r="A647" s="821" t="s">
        <v>587</v>
      </c>
      <c r="B647" s="822" t="s">
        <v>4082</v>
      </c>
      <c r="C647" s="822" t="s">
        <v>3701</v>
      </c>
      <c r="D647" s="822" t="s">
        <v>4506</v>
      </c>
      <c r="E647" s="822" t="s">
        <v>4507</v>
      </c>
      <c r="F647" s="831"/>
      <c r="G647" s="831"/>
      <c r="H647" s="831"/>
      <c r="I647" s="831"/>
      <c r="J647" s="831"/>
      <c r="K647" s="831"/>
      <c r="L647" s="831"/>
      <c r="M647" s="831"/>
      <c r="N647" s="831">
        <v>1</v>
      </c>
      <c r="O647" s="831">
        <v>0</v>
      </c>
      <c r="P647" s="827"/>
      <c r="Q647" s="832">
        <v>0</v>
      </c>
    </row>
    <row r="648" spans="1:17" ht="14.45" customHeight="1" x14ac:dyDescent="0.2">
      <c r="A648" s="821" t="s">
        <v>587</v>
      </c>
      <c r="B648" s="822" t="s">
        <v>4082</v>
      </c>
      <c r="C648" s="822" t="s">
        <v>3701</v>
      </c>
      <c r="D648" s="822" t="s">
        <v>4508</v>
      </c>
      <c r="E648" s="822" t="s">
        <v>4509</v>
      </c>
      <c r="F648" s="831">
        <v>178</v>
      </c>
      <c r="G648" s="831">
        <v>0</v>
      </c>
      <c r="H648" s="831"/>
      <c r="I648" s="831">
        <v>0</v>
      </c>
      <c r="J648" s="831">
        <v>160</v>
      </c>
      <c r="K648" s="831">
        <v>0</v>
      </c>
      <c r="L648" s="831"/>
      <c r="M648" s="831">
        <v>0</v>
      </c>
      <c r="N648" s="831">
        <v>12</v>
      </c>
      <c r="O648" s="831">
        <v>0</v>
      </c>
      <c r="P648" s="827"/>
      <c r="Q648" s="832">
        <v>0</v>
      </c>
    </row>
    <row r="649" spans="1:17" ht="14.45" customHeight="1" x14ac:dyDescent="0.2">
      <c r="A649" s="821" t="s">
        <v>587</v>
      </c>
      <c r="B649" s="822" t="s">
        <v>4082</v>
      </c>
      <c r="C649" s="822" t="s">
        <v>3701</v>
      </c>
      <c r="D649" s="822" t="s">
        <v>4510</v>
      </c>
      <c r="E649" s="822" t="s">
        <v>4511</v>
      </c>
      <c r="F649" s="831">
        <v>43</v>
      </c>
      <c r="G649" s="831">
        <v>300527</v>
      </c>
      <c r="H649" s="831"/>
      <c r="I649" s="831">
        <v>6989</v>
      </c>
      <c r="J649" s="831">
        <v>38</v>
      </c>
      <c r="K649" s="831">
        <v>266380</v>
      </c>
      <c r="L649" s="831"/>
      <c r="M649" s="831">
        <v>7010</v>
      </c>
      <c r="N649" s="831">
        <v>5</v>
      </c>
      <c r="O649" s="831">
        <v>35474</v>
      </c>
      <c r="P649" s="827"/>
      <c r="Q649" s="832">
        <v>7094.8</v>
      </c>
    </row>
    <row r="650" spans="1:17" ht="14.45" customHeight="1" x14ac:dyDescent="0.2">
      <c r="A650" s="821" t="s">
        <v>587</v>
      </c>
      <c r="B650" s="822" t="s">
        <v>4082</v>
      </c>
      <c r="C650" s="822" t="s">
        <v>3701</v>
      </c>
      <c r="D650" s="822" t="s">
        <v>4512</v>
      </c>
      <c r="E650" s="822" t="s">
        <v>4513</v>
      </c>
      <c r="F650" s="831">
        <v>4</v>
      </c>
      <c r="G650" s="831">
        <v>0</v>
      </c>
      <c r="H650" s="831"/>
      <c r="I650" s="831">
        <v>0</v>
      </c>
      <c r="J650" s="831">
        <v>3</v>
      </c>
      <c r="K650" s="831">
        <v>0</v>
      </c>
      <c r="L650" s="831"/>
      <c r="M650" s="831">
        <v>0</v>
      </c>
      <c r="N650" s="831">
        <v>1</v>
      </c>
      <c r="O650" s="831">
        <v>0</v>
      </c>
      <c r="P650" s="827"/>
      <c r="Q650" s="832">
        <v>0</v>
      </c>
    </row>
    <row r="651" spans="1:17" ht="14.45" customHeight="1" x14ac:dyDescent="0.2">
      <c r="A651" s="821" t="s">
        <v>587</v>
      </c>
      <c r="B651" s="822" t="s">
        <v>4082</v>
      </c>
      <c r="C651" s="822" t="s">
        <v>3701</v>
      </c>
      <c r="D651" s="822" t="s">
        <v>4514</v>
      </c>
      <c r="E651" s="822" t="s">
        <v>4515</v>
      </c>
      <c r="F651" s="831"/>
      <c r="G651" s="831"/>
      <c r="H651" s="831"/>
      <c r="I651" s="831"/>
      <c r="J651" s="831">
        <v>1</v>
      </c>
      <c r="K651" s="831">
        <v>1422</v>
      </c>
      <c r="L651" s="831"/>
      <c r="M651" s="831">
        <v>1422</v>
      </c>
      <c r="N651" s="831"/>
      <c r="O651" s="831"/>
      <c r="P651" s="827"/>
      <c r="Q651" s="832"/>
    </row>
    <row r="652" spans="1:17" ht="14.45" customHeight="1" x14ac:dyDescent="0.2">
      <c r="A652" s="821" t="s">
        <v>587</v>
      </c>
      <c r="B652" s="822" t="s">
        <v>4082</v>
      </c>
      <c r="C652" s="822" t="s">
        <v>3701</v>
      </c>
      <c r="D652" s="822" t="s">
        <v>3778</v>
      </c>
      <c r="E652" s="822" t="s">
        <v>3779</v>
      </c>
      <c r="F652" s="831">
        <v>924</v>
      </c>
      <c r="G652" s="831">
        <v>234692</v>
      </c>
      <c r="H652" s="831"/>
      <c r="I652" s="831">
        <v>253.99567099567099</v>
      </c>
      <c r="J652" s="831">
        <v>866</v>
      </c>
      <c r="K652" s="831">
        <v>220830</v>
      </c>
      <c r="L652" s="831"/>
      <c r="M652" s="831">
        <v>255</v>
      </c>
      <c r="N652" s="831">
        <v>222</v>
      </c>
      <c r="O652" s="831">
        <v>61050</v>
      </c>
      <c r="P652" s="827"/>
      <c r="Q652" s="832">
        <v>275</v>
      </c>
    </row>
    <row r="653" spans="1:17" ht="14.45" customHeight="1" x14ac:dyDescent="0.2">
      <c r="A653" s="821" t="s">
        <v>587</v>
      </c>
      <c r="B653" s="822" t="s">
        <v>4082</v>
      </c>
      <c r="C653" s="822" t="s">
        <v>3701</v>
      </c>
      <c r="D653" s="822" t="s">
        <v>4516</v>
      </c>
      <c r="E653" s="822" t="s">
        <v>4517</v>
      </c>
      <c r="F653" s="831">
        <v>50</v>
      </c>
      <c r="G653" s="831">
        <v>656400</v>
      </c>
      <c r="H653" s="831"/>
      <c r="I653" s="831">
        <v>13128</v>
      </c>
      <c r="J653" s="831">
        <v>25</v>
      </c>
      <c r="K653" s="831">
        <v>329100</v>
      </c>
      <c r="L653" s="831"/>
      <c r="M653" s="831">
        <v>13164</v>
      </c>
      <c r="N653" s="831">
        <v>3</v>
      </c>
      <c r="O653" s="831">
        <v>40404</v>
      </c>
      <c r="P653" s="827"/>
      <c r="Q653" s="832">
        <v>13468</v>
      </c>
    </row>
    <row r="654" spans="1:17" ht="14.45" customHeight="1" x14ac:dyDescent="0.2">
      <c r="A654" s="821" t="s">
        <v>587</v>
      </c>
      <c r="B654" s="822" t="s">
        <v>4082</v>
      </c>
      <c r="C654" s="822" t="s">
        <v>3701</v>
      </c>
      <c r="D654" s="822" t="s">
        <v>4518</v>
      </c>
      <c r="E654" s="822" t="s">
        <v>4519</v>
      </c>
      <c r="F654" s="831">
        <v>2</v>
      </c>
      <c r="G654" s="831">
        <v>8896</v>
      </c>
      <c r="H654" s="831"/>
      <c r="I654" s="831">
        <v>4448</v>
      </c>
      <c r="J654" s="831">
        <v>7</v>
      </c>
      <c r="K654" s="831">
        <v>31234</v>
      </c>
      <c r="L654" s="831"/>
      <c r="M654" s="831">
        <v>4462</v>
      </c>
      <c r="N654" s="831">
        <v>3</v>
      </c>
      <c r="O654" s="831">
        <v>13613</v>
      </c>
      <c r="P654" s="827"/>
      <c r="Q654" s="832">
        <v>4537.666666666667</v>
      </c>
    </row>
    <row r="655" spans="1:17" ht="14.45" customHeight="1" x14ac:dyDescent="0.2">
      <c r="A655" s="821" t="s">
        <v>587</v>
      </c>
      <c r="B655" s="822" t="s">
        <v>4082</v>
      </c>
      <c r="C655" s="822" t="s">
        <v>3701</v>
      </c>
      <c r="D655" s="822" t="s">
        <v>4520</v>
      </c>
      <c r="E655" s="822" t="s">
        <v>4521</v>
      </c>
      <c r="F655" s="831">
        <v>23</v>
      </c>
      <c r="G655" s="831">
        <v>0</v>
      </c>
      <c r="H655" s="831"/>
      <c r="I655" s="831">
        <v>0</v>
      </c>
      <c r="J655" s="831">
        <v>21</v>
      </c>
      <c r="K655" s="831">
        <v>0</v>
      </c>
      <c r="L655" s="831"/>
      <c r="M655" s="831">
        <v>0</v>
      </c>
      <c r="N655" s="831">
        <v>3</v>
      </c>
      <c r="O655" s="831">
        <v>0</v>
      </c>
      <c r="P655" s="827"/>
      <c r="Q655" s="832">
        <v>0</v>
      </c>
    </row>
    <row r="656" spans="1:17" ht="14.45" customHeight="1" x14ac:dyDescent="0.2">
      <c r="A656" s="821" t="s">
        <v>587</v>
      </c>
      <c r="B656" s="822" t="s">
        <v>4082</v>
      </c>
      <c r="C656" s="822" t="s">
        <v>3701</v>
      </c>
      <c r="D656" s="822" t="s">
        <v>4522</v>
      </c>
      <c r="E656" s="822" t="s">
        <v>4523</v>
      </c>
      <c r="F656" s="831">
        <v>542</v>
      </c>
      <c r="G656" s="831">
        <v>0</v>
      </c>
      <c r="H656" s="831"/>
      <c r="I656" s="831">
        <v>0</v>
      </c>
      <c r="J656" s="831">
        <v>483</v>
      </c>
      <c r="K656" s="831">
        <v>0</v>
      </c>
      <c r="L656" s="831"/>
      <c r="M656" s="831">
        <v>0</v>
      </c>
      <c r="N656" s="831">
        <v>60</v>
      </c>
      <c r="O656" s="831">
        <v>0</v>
      </c>
      <c r="P656" s="827"/>
      <c r="Q656" s="832">
        <v>0</v>
      </c>
    </row>
    <row r="657" spans="1:17" ht="14.45" customHeight="1" x14ac:dyDescent="0.2">
      <c r="A657" s="821" t="s">
        <v>587</v>
      </c>
      <c r="B657" s="822" t="s">
        <v>4082</v>
      </c>
      <c r="C657" s="822" t="s">
        <v>3701</v>
      </c>
      <c r="D657" s="822" t="s">
        <v>4524</v>
      </c>
      <c r="E657" s="822" t="s">
        <v>4525</v>
      </c>
      <c r="F657" s="831">
        <v>37</v>
      </c>
      <c r="G657" s="831">
        <v>0</v>
      </c>
      <c r="H657" s="831"/>
      <c r="I657" s="831">
        <v>0</v>
      </c>
      <c r="J657" s="831">
        <v>21</v>
      </c>
      <c r="K657" s="831">
        <v>0</v>
      </c>
      <c r="L657" s="831"/>
      <c r="M657" s="831">
        <v>0</v>
      </c>
      <c r="N657" s="831">
        <v>5</v>
      </c>
      <c r="O657" s="831">
        <v>0</v>
      </c>
      <c r="P657" s="827"/>
      <c r="Q657" s="832">
        <v>0</v>
      </c>
    </row>
    <row r="658" spans="1:17" ht="14.45" customHeight="1" x14ac:dyDescent="0.2">
      <c r="A658" s="821" t="s">
        <v>587</v>
      </c>
      <c r="B658" s="822" t="s">
        <v>4082</v>
      </c>
      <c r="C658" s="822" t="s">
        <v>3701</v>
      </c>
      <c r="D658" s="822" t="s">
        <v>4006</v>
      </c>
      <c r="E658" s="822" t="s">
        <v>4007</v>
      </c>
      <c r="F658" s="831"/>
      <c r="G658" s="831"/>
      <c r="H658" s="831"/>
      <c r="I658" s="831"/>
      <c r="J658" s="831">
        <v>1</v>
      </c>
      <c r="K658" s="831">
        <v>5300</v>
      </c>
      <c r="L658" s="831"/>
      <c r="M658" s="831">
        <v>5300</v>
      </c>
      <c r="N658" s="831"/>
      <c r="O658" s="831"/>
      <c r="P658" s="827"/>
      <c r="Q658" s="832"/>
    </row>
    <row r="659" spans="1:17" ht="14.45" customHeight="1" x14ac:dyDescent="0.2">
      <c r="A659" s="821" t="s">
        <v>587</v>
      </c>
      <c r="B659" s="822" t="s">
        <v>4082</v>
      </c>
      <c r="C659" s="822" t="s">
        <v>3701</v>
      </c>
      <c r="D659" s="822" t="s">
        <v>4526</v>
      </c>
      <c r="E659" s="822" t="s">
        <v>4527</v>
      </c>
      <c r="F659" s="831">
        <v>1</v>
      </c>
      <c r="G659" s="831">
        <v>6394</v>
      </c>
      <c r="H659" s="831"/>
      <c r="I659" s="831">
        <v>6394</v>
      </c>
      <c r="J659" s="831"/>
      <c r="K659" s="831"/>
      <c r="L659" s="831"/>
      <c r="M659" s="831"/>
      <c r="N659" s="831"/>
      <c r="O659" s="831"/>
      <c r="P659" s="827"/>
      <c r="Q659" s="832"/>
    </row>
    <row r="660" spans="1:17" ht="14.45" customHeight="1" x14ac:dyDescent="0.2">
      <c r="A660" s="821" t="s">
        <v>587</v>
      </c>
      <c r="B660" s="822" t="s">
        <v>4082</v>
      </c>
      <c r="C660" s="822" t="s">
        <v>3701</v>
      </c>
      <c r="D660" s="822" t="s">
        <v>4528</v>
      </c>
      <c r="E660" s="822" t="s">
        <v>4529</v>
      </c>
      <c r="F660" s="831">
        <v>1</v>
      </c>
      <c r="G660" s="831">
        <v>4688</v>
      </c>
      <c r="H660" s="831"/>
      <c r="I660" s="831">
        <v>4688</v>
      </c>
      <c r="J660" s="831"/>
      <c r="K660" s="831"/>
      <c r="L660" s="831"/>
      <c r="M660" s="831"/>
      <c r="N660" s="831"/>
      <c r="O660" s="831"/>
      <c r="P660" s="827"/>
      <c r="Q660" s="832"/>
    </row>
    <row r="661" spans="1:17" ht="14.45" customHeight="1" x14ac:dyDescent="0.2">
      <c r="A661" s="821" t="s">
        <v>587</v>
      </c>
      <c r="B661" s="822" t="s">
        <v>4082</v>
      </c>
      <c r="C661" s="822" t="s">
        <v>3701</v>
      </c>
      <c r="D661" s="822" t="s">
        <v>4530</v>
      </c>
      <c r="E661" s="822" t="s">
        <v>4531</v>
      </c>
      <c r="F661" s="831">
        <v>2</v>
      </c>
      <c r="G661" s="831">
        <v>0</v>
      </c>
      <c r="H661" s="831"/>
      <c r="I661" s="831">
        <v>0</v>
      </c>
      <c r="J661" s="831">
        <v>2</v>
      </c>
      <c r="K661" s="831">
        <v>0</v>
      </c>
      <c r="L661" s="831"/>
      <c r="M661" s="831">
        <v>0</v>
      </c>
      <c r="N661" s="831"/>
      <c r="O661" s="831"/>
      <c r="P661" s="827"/>
      <c r="Q661" s="832"/>
    </row>
    <row r="662" spans="1:17" ht="14.45" customHeight="1" x14ac:dyDescent="0.2">
      <c r="A662" s="821" t="s">
        <v>587</v>
      </c>
      <c r="B662" s="822" t="s">
        <v>4082</v>
      </c>
      <c r="C662" s="822" t="s">
        <v>3701</v>
      </c>
      <c r="D662" s="822" t="s">
        <v>4532</v>
      </c>
      <c r="E662" s="822" t="s">
        <v>4533</v>
      </c>
      <c r="F662" s="831"/>
      <c r="G662" s="831"/>
      <c r="H662" s="831"/>
      <c r="I662" s="831"/>
      <c r="J662" s="831">
        <v>1</v>
      </c>
      <c r="K662" s="831">
        <v>4691</v>
      </c>
      <c r="L662" s="831"/>
      <c r="M662" s="831">
        <v>4691</v>
      </c>
      <c r="N662" s="831"/>
      <c r="O662" s="831"/>
      <c r="P662" s="827"/>
      <c r="Q662" s="832"/>
    </row>
    <row r="663" spans="1:17" ht="14.45" customHeight="1" x14ac:dyDescent="0.2">
      <c r="A663" s="821" t="s">
        <v>587</v>
      </c>
      <c r="B663" s="822" t="s">
        <v>4082</v>
      </c>
      <c r="C663" s="822" t="s">
        <v>3701</v>
      </c>
      <c r="D663" s="822" t="s">
        <v>4534</v>
      </c>
      <c r="E663" s="822" t="s">
        <v>4535</v>
      </c>
      <c r="F663" s="831"/>
      <c r="G663" s="831"/>
      <c r="H663" s="831"/>
      <c r="I663" s="831"/>
      <c r="J663" s="831">
        <v>2</v>
      </c>
      <c r="K663" s="831">
        <v>37562</v>
      </c>
      <c r="L663" s="831"/>
      <c r="M663" s="831">
        <v>18781</v>
      </c>
      <c r="N663" s="831"/>
      <c r="O663" s="831"/>
      <c r="P663" s="827"/>
      <c r="Q663" s="832"/>
    </row>
    <row r="664" spans="1:17" ht="14.45" customHeight="1" x14ac:dyDescent="0.2">
      <c r="A664" s="821" t="s">
        <v>587</v>
      </c>
      <c r="B664" s="822" t="s">
        <v>4082</v>
      </c>
      <c r="C664" s="822" t="s">
        <v>3701</v>
      </c>
      <c r="D664" s="822" t="s">
        <v>4022</v>
      </c>
      <c r="E664" s="822" t="s">
        <v>4023</v>
      </c>
      <c r="F664" s="831">
        <v>2</v>
      </c>
      <c r="G664" s="831">
        <v>0</v>
      </c>
      <c r="H664" s="831"/>
      <c r="I664" s="831">
        <v>0</v>
      </c>
      <c r="J664" s="831"/>
      <c r="K664" s="831"/>
      <c r="L664" s="831"/>
      <c r="M664" s="831"/>
      <c r="N664" s="831"/>
      <c r="O664" s="831"/>
      <c r="P664" s="827"/>
      <c r="Q664" s="832"/>
    </row>
    <row r="665" spans="1:17" ht="14.45" customHeight="1" x14ac:dyDescent="0.2">
      <c r="A665" s="821" t="s">
        <v>587</v>
      </c>
      <c r="B665" s="822" t="s">
        <v>4082</v>
      </c>
      <c r="C665" s="822" t="s">
        <v>3701</v>
      </c>
      <c r="D665" s="822" t="s">
        <v>4536</v>
      </c>
      <c r="E665" s="822" t="s">
        <v>4537</v>
      </c>
      <c r="F665" s="831">
        <v>20</v>
      </c>
      <c r="G665" s="831">
        <v>0</v>
      </c>
      <c r="H665" s="831"/>
      <c r="I665" s="831">
        <v>0</v>
      </c>
      <c r="J665" s="831">
        <v>14</v>
      </c>
      <c r="K665" s="831">
        <v>0</v>
      </c>
      <c r="L665" s="831"/>
      <c r="M665" s="831">
        <v>0</v>
      </c>
      <c r="N665" s="831">
        <v>2</v>
      </c>
      <c r="O665" s="831">
        <v>0</v>
      </c>
      <c r="P665" s="827"/>
      <c r="Q665" s="832">
        <v>0</v>
      </c>
    </row>
    <row r="666" spans="1:17" ht="14.45" customHeight="1" x14ac:dyDescent="0.2">
      <c r="A666" s="821" t="s">
        <v>587</v>
      </c>
      <c r="B666" s="822" t="s">
        <v>4082</v>
      </c>
      <c r="C666" s="822" t="s">
        <v>3701</v>
      </c>
      <c r="D666" s="822" t="s">
        <v>4538</v>
      </c>
      <c r="E666" s="822" t="s">
        <v>4539</v>
      </c>
      <c r="F666" s="831">
        <v>20</v>
      </c>
      <c r="G666" s="831">
        <v>0</v>
      </c>
      <c r="H666" s="831"/>
      <c r="I666" s="831">
        <v>0</v>
      </c>
      <c r="J666" s="831">
        <v>8</v>
      </c>
      <c r="K666" s="831">
        <v>0</v>
      </c>
      <c r="L666" s="831"/>
      <c r="M666" s="831">
        <v>0</v>
      </c>
      <c r="N666" s="831">
        <v>1</v>
      </c>
      <c r="O666" s="831">
        <v>0</v>
      </c>
      <c r="P666" s="827"/>
      <c r="Q666" s="832">
        <v>0</v>
      </c>
    </row>
    <row r="667" spans="1:17" ht="14.45" customHeight="1" x14ac:dyDescent="0.2">
      <c r="A667" s="821" t="s">
        <v>587</v>
      </c>
      <c r="B667" s="822" t="s">
        <v>4082</v>
      </c>
      <c r="C667" s="822" t="s">
        <v>3701</v>
      </c>
      <c r="D667" s="822" t="s">
        <v>4540</v>
      </c>
      <c r="E667" s="822" t="s">
        <v>4541</v>
      </c>
      <c r="F667" s="831"/>
      <c r="G667" s="831"/>
      <c r="H667" s="831"/>
      <c r="I667" s="831"/>
      <c r="J667" s="831">
        <v>1</v>
      </c>
      <c r="K667" s="831">
        <v>1587</v>
      </c>
      <c r="L667" s="831"/>
      <c r="M667" s="831">
        <v>1587</v>
      </c>
      <c r="N667" s="831"/>
      <c r="O667" s="831"/>
      <c r="P667" s="827"/>
      <c r="Q667" s="832"/>
    </row>
    <row r="668" spans="1:17" ht="14.45" customHeight="1" x14ac:dyDescent="0.2">
      <c r="A668" s="821" t="s">
        <v>587</v>
      </c>
      <c r="B668" s="822" t="s">
        <v>4082</v>
      </c>
      <c r="C668" s="822" t="s">
        <v>3701</v>
      </c>
      <c r="D668" s="822" t="s">
        <v>4542</v>
      </c>
      <c r="E668" s="822" t="s">
        <v>4543</v>
      </c>
      <c r="F668" s="831">
        <v>5</v>
      </c>
      <c r="G668" s="831">
        <v>0</v>
      </c>
      <c r="H668" s="831"/>
      <c r="I668" s="831">
        <v>0</v>
      </c>
      <c r="J668" s="831">
        <v>5</v>
      </c>
      <c r="K668" s="831">
        <v>0</v>
      </c>
      <c r="L668" s="831"/>
      <c r="M668" s="831">
        <v>0</v>
      </c>
      <c r="N668" s="831"/>
      <c r="O668" s="831"/>
      <c r="P668" s="827"/>
      <c r="Q668" s="832"/>
    </row>
    <row r="669" spans="1:17" ht="14.45" customHeight="1" x14ac:dyDescent="0.2">
      <c r="A669" s="821" t="s">
        <v>587</v>
      </c>
      <c r="B669" s="822" t="s">
        <v>4082</v>
      </c>
      <c r="C669" s="822" t="s">
        <v>3701</v>
      </c>
      <c r="D669" s="822" t="s">
        <v>4544</v>
      </c>
      <c r="E669" s="822" t="s">
        <v>4443</v>
      </c>
      <c r="F669" s="831">
        <v>1</v>
      </c>
      <c r="G669" s="831">
        <v>0</v>
      </c>
      <c r="H669" s="831"/>
      <c r="I669" s="831">
        <v>0</v>
      </c>
      <c r="J669" s="831">
        <v>3</v>
      </c>
      <c r="K669" s="831">
        <v>0</v>
      </c>
      <c r="L669" s="831"/>
      <c r="M669" s="831">
        <v>0</v>
      </c>
      <c r="N669" s="831"/>
      <c r="O669" s="831"/>
      <c r="P669" s="827"/>
      <c r="Q669" s="832"/>
    </row>
    <row r="670" spans="1:17" ht="14.45" customHeight="1" x14ac:dyDescent="0.2">
      <c r="A670" s="821" t="s">
        <v>587</v>
      </c>
      <c r="B670" s="822" t="s">
        <v>4082</v>
      </c>
      <c r="C670" s="822" t="s">
        <v>3701</v>
      </c>
      <c r="D670" s="822" t="s">
        <v>4036</v>
      </c>
      <c r="E670" s="822" t="s">
        <v>4037</v>
      </c>
      <c r="F670" s="831">
        <v>144</v>
      </c>
      <c r="G670" s="831">
        <v>0</v>
      </c>
      <c r="H670" s="831"/>
      <c r="I670" s="831">
        <v>0</v>
      </c>
      <c r="J670" s="831">
        <v>136</v>
      </c>
      <c r="K670" s="831">
        <v>0</v>
      </c>
      <c r="L670" s="831"/>
      <c r="M670" s="831">
        <v>0</v>
      </c>
      <c r="N670" s="831">
        <v>16</v>
      </c>
      <c r="O670" s="831">
        <v>0</v>
      </c>
      <c r="P670" s="827"/>
      <c r="Q670" s="832">
        <v>0</v>
      </c>
    </row>
    <row r="671" spans="1:17" ht="14.45" customHeight="1" x14ac:dyDescent="0.2">
      <c r="A671" s="821" t="s">
        <v>587</v>
      </c>
      <c r="B671" s="822" t="s">
        <v>4082</v>
      </c>
      <c r="C671" s="822" t="s">
        <v>3701</v>
      </c>
      <c r="D671" s="822" t="s">
        <v>4545</v>
      </c>
      <c r="E671" s="822" t="s">
        <v>4546</v>
      </c>
      <c r="F671" s="831">
        <v>28</v>
      </c>
      <c r="G671" s="831">
        <v>0</v>
      </c>
      <c r="H671" s="831"/>
      <c r="I671" s="831">
        <v>0</v>
      </c>
      <c r="J671" s="831">
        <v>22</v>
      </c>
      <c r="K671" s="831">
        <v>0</v>
      </c>
      <c r="L671" s="831"/>
      <c r="M671" s="831">
        <v>0</v>
      </c>
      <c r="N671" s="831">
        <v>1</v>
      </c>
      <c r="O671" s="831">
        <v>0</v>
      </c>
      <c r="P671" s="827"/>
      <c r="Q671" s="832">
        <v>0</v>
      </c>
    </row>
    <row r="672" spans="1:17" ht="14.45" customHeight="1" x14ac:dyDescent="0.2">
      <c r="A672" s="821" t="s">
        <v>587</v>
      </c>
      <c r="B672" s="822" t="s">
        <v>4082</v>
      </c>
      <c r="C672" s="822" t="s">
        <v>3701</v>
      </c>
      <c r="D672" s="822" t="s">
        <v>4040</v>
      </c>
      <c r="E672" s="822" t="s">
        <v>4037</v>
      </c>
      <c r="F672" s="831">
        <v>119</v>
      </c>
      <c r="G672" s="831">
        <v>0</v>
      </c>
      <c r="H672" s="831"/>
      <c r="I672" s="831">
        <v>0</v>
      </c>
      <c r="J672" s="831">
        <v>83</v>
      </c>
      <c r="K672" s="831">
        <v>0</v>
      </c>
      <c r="L672" s="831"/>
      <c r="M672" s="831">
        <v>0</v>
      </c>
      <c r="N672" s="831">
        <v>19</v>
      </c>
      <c r="O672" s="831">
        <v>0</v>
      </c>
      <c r="P672" s="827"/>
      <c r="Q672" s="832">
        <v>0</v>
      </c>
    </row>
    <row r="673" spans="1:17" ht="14.45" customHeight="1" x14ac:dyDescent="0.2">
      <c r="A673" s="821" t="s">
        <v>587</v>
      </c>
      <c r="B673" s="822" t="s">
        <v>4082</v>
      </c>
      <c r="C673" s="822" t="s">
        <v>3701</v>
      </c>
      <c r="D673" s="822" t="s">
        <v>4547</v>
      </c>
      <c r="E673" s="822" t="s">
        <v>4548</v>
      </c>
      <c r="F673" s="831">
        <v>38</v>
      </c>
      <c r="G673" s="831">
        <v>0</v>
      </c>
      <c r="H673" s="831"/>
      <c r="I673" s="831">
        <v>0</v>
      </c>
      <c r="J673" s="831">
        <v>32</v>
      </c>
      <c r="K673" s="831">
        <v>0</v>
      </c>
      <c r="L673" s="831"/>
      <c r="M673" s="831">
        <v>0</v>
      </c>
      <c r="N673" s="831">
        <v>1</v>
      </c>
      <c r="O673" s="831">
        <v>0</v>
      </c>
      <c r="P673" s="827"/>
      <c r="Q673" s="832">
        <v>0</v>
      </c>
    </row>
    <row r="674" spans="1:17" ht="14.45" customHeight="1" x14ac:dyDescent="0.2">
      <c r="A674" s="821" t="s">
        <v>587</v>
      </c>
      <c r="B674" s="822" t="s">
        <v>4082</v>
      </c>
      <c r="C674" s="822" t="s">
        <v>3701</v>
      </c>
      <c r="D674" s="822" t="s">
        <v>4549</v>
      </c>
      <c r="E674" s="822" t="s">
        <v>4550</v>
      </c>
      <c r="F674" s="831">
        <v>9</v>
      </c>
      <c r="G674" s="831">
        <v>0</v>
      </c>
      <c r="H674" s="831"/>
      <c r="I674" s="831">
        <v>0</v>
      </c>
      <c r="J674" s="831">
        <v>6</v>
      </c>
      <c r="K674" s="831">
        <v>0</v>
      </c>
      <c r="L674" s="831"/>
      <c r="M674" s="831">
        <v>0</v>
      </c>
      <c r="N674" s="831"/>
      <c r="O674" s="831"/>
      <c r="P674" s="827"/>
      <c r="Q674" s="832"/>
    </row>
    <row r="675" spans="1:17" ht="14.45" customHeight="1" x14ac:dyDescent="0.2">
      <c r="A675" s="821" t="s">
        <v>587</v>
      </c>
      <c r="B675" s="822" t="s">
        <v>4082</v>
      </c>
      <c r="C675" s="822" t="s">
        <v>3701</v>
      </c>
      <c r="D675" s="822" t="s">
        <v>4551</v>
      </c>
      <c r="E675" s="822" t="s">
        <v>4552</v>
      </c>
      <c r="F675" s="831">
        <v>25</v>
      </c>
      <c r="G675" s="831">
        <v>1233625</v>
      </c>
      <c r="H675" s="831"/>
      <c r="I675" s="831">
        <v>49345</v>
      </c>
      <c r="J675" s="831">
        <v>16</v>
      </c>
      <c r="K675" s="831">
        <v>791248</v>
      </c>
      <c r="L675" s="831"/>
      <c r="M675" s="831">
        <v>49453</v>
      </c>
      <c r="N675" s="831">
        <v>1</v>
      </c>
      <c r="O675" s="831">
        <v>50639</v>
      </c>
      <c r="P675" s="827"/>
      <c r="Q675" s="832">
        <v>50639</v>
      </c>
    </row>
    <row r="676" spans="1:17" ht="14.45" customHeight="1" x14ac:dyDescent="0.2">
      <c r="A676" s="821" t="s">
        <v>587</v>
      </c>
      <c r="B676" s="822" t="s">
        <v>4082</v>
      </c>
      <c r="C676" s="822" t="s">
        <v>3701</v>
      </c>
      <c r="D676" s="822" t="s">
        <v>4553</v>
      </c>
      <c r="E676" s="822" t="s">
        <v>4554</v>
      </c>
      <c r="F676" s="831"/>
      <c r="G676" s="831"/>
      <c r="H676" s="831"/>
      <c r="I676" s="831"/>
      <c r="J676" s="831">
        <v>1</v>
      </c>
      <c r="K676" s="831">
        <v>0</v>
      </c>
      <c r="L676" s="831"/>
      <c r="M676" s="831">
        <v>0</v>
      </c>
      <c r="N676" s="831"/>
      <c r="O676" s="831"/>
      <c r="P676" s="827"/>
      <c r="Q676" s="832"/>
    </row>
    <row r="677" spans="1:17" ht="14.45" customHeight="1" x14ac:dyDescent="0.2">
      <c r="A677" s="821" t="s">
        <v>587</v>
      </c>
      <c r="B677" s="822" t="s">
        <v>4082</v>
      </c>
      <c r="C677" s="822" t="s">
        <v>3701</v>
      </c>
      <c r="D677" s="822" t="s">
        <v>4555</v>
      </c>
      <c r="E677" s="822" t="s">
        <v>4556</v>
      </c>
      <c r="F677" s="831">
        <v>27</v>
      </c>
      <c r="G677" s="831">
        <v>0</v>
      </c>
      <c r="H677" s="831"/>
      <c r="I677" s="831">
        <v>0</v>
      </c>
      <c r="J677" s="831">
        <v>24</v>
      </c>
      <c r="K677" s="831">
        <v>0</v>
      </c>
      <c r="L677" s="831"/>
      <c r="M677" s="831">
        <v>0</v>
      </c>
      <c r="N677" s="831">
        <v>1</v>
      </c>
      <c r="O677" s="831">
        <v>0</v>
      </c>
      <c r="P677" s="827"/>
      <c r="Q677" s="832">
        <v>0</v>
      </c>
    </row>
    <row r="678" spans="1:17" ht="14.45" customHeight="1" x14ac:dyDescent="0.2">
      <c r="A678" s="821" t="s">
        <v>587</v>
      </c>
      <c r="B678" s="822" t="s">
        <v>4082</v>
      </c>
      <c r="C678" s="822" t="s">
        <v>3701</v>
      </c>
      <c r="D678" s="822" t="s">
        <v>4557</v>
      </c>
      <c r="E678" s="822" t="s">
        <v>4489</v>
      </c>
      <c r="F678" s="831">
        <v>4</v>
      </c>
      <c r="G678" s="831">
        <v>249768</v>
      </c>
      <c r="H678" s="831"/>
      <c r="I678" s="831">
        <v>62442</v>
      </c>
      <c r="J678" s="831">
        <v>2</v>
      </c>
      <c r="K678" s="831">
        <v>125136</v>
      </c>
      <c r="L678" s="831"/>
      <c r="M678" s="831">
        <v>62568</v>
      </c>
      <c r="N678" s="831"/>
      <c r="O678" s="831"/>
      <c r="P678" s="827"/>
      <c r="Q678" s="832"/>
    </row>
    <row r="679" spans="1:17" ht="14.45" customHeight="1" x14ac:dyDescent="0.2">
      <c r="A679" s="821" t="s">
        <v>587</v>
      </c>
      <c r="B679" s="822" t="s">
        <v>4082</v>
      </c>
      <c r="C679" s="822" t="s">
        <v>3701</v>
      </c>
      <c r="D679" s="822" t="s">
        <v>4558</v>
      </c>
      <c r="E679" s="822" t="s">
        <v>4461</v>
      </c>
      <c r="F679" s="831">
        <v>3</v>
      </c>
      <c r="G679" s="831">
        <v>0</v>
      </c>
      <c r="H679" s="831"/>
      <c r="I679" s="831">
        <v>0</v>
      </c>
      <c r="J679" s="831">
        <v>8</v>
      </c>
      <c r="K679" s="831">
        <v>0</v>
      </c>
      <c r="L679" s="831"/>
      <c r="M679" s="831">
        <v>0</v>
      </c>
      <c r="N679" s="831">
        <v>1</v>
      </c>
      <c r="O679" s="831">
        <v>0</v>
      </c>
      <c r="P679" s="827"/>
      <c r="Q679" s="832">
        <v>0</v>
      </c>
    </row>
    <row r="680" spans="1:17" ht="14.45" customHeight="1" x14ac:dyDescent="0.2">
      <c r="A680" s="821" t="s">
        <v>587</v>
      </c>
      <c r="B680" s="822" t="s">
        <v>4082</v>
      </c>
      <c r="C680" s="822" t="s">
        <v>3701</v>
      </c>
      <c r="D680" s="822" t="s">
        <v>4559</v>
      </c>
      <c r="E680" s="822" t="s">
        <v>4560</v>
      </c>
      <c r="F680" s="831">
        <v>4</v>
      </c>
      <c r="G680" s="831">
        <v>0</v>
      </c>
      <c r="H680" s="831"/>
      <c r="I680" s="831">
        <v>0</v>
      </c>
      <c r="J680" s="831">
        <v>2</v>
      </c>
      <c r="K680" s="831">
        <v>0</v>
      </c>
      <c r="L680" s="831"/>
      <c r="M680" s="831">
        <v>0</v>
      </c>
      <c r="N680" s="831">
        <v>1</v>
      </c>
      <c r="O680" s="831">
        <v>0</v>
      </c>
      <c r="P680" s="827"/>
      <c r="Q680" s="832">
        <v>0</v>
      </c>
    </row>
    <row r="681" spans="1:17" ht="14.45" customHeight="1" x14ac:dyDescent="0.2">
      <c r="A681" s="821" t="s">
        <v>587</v>
      </c>
      <c r="B681" s="822" t="s">
        <v>4082</v>
      </c>
      <c r="C681" s="822" t="s">
        <v>3701</v>
      </c>
      <c r="D681" s="822" t="s">
        <v>4561</v>
      </c>
      <c r="E681" s="822" t="s">
        <v>4562</v>
      </c>
      <c r="F681" s="831">
        <v>1</v>
      </c>
      <c r="G681" s="831">
        <v>0</v>
      </c>
      <c r="H681" s="831"/>
      <c r="I681" s="831">
        <v>0</v>
      </c>
      <c r="J681" s="831">
        <v>6</v>
      </c>
      <c r="K681" s="831">
        <v>0</v>
      </c>
      <c r="L681" s="831"/>
      <c r="M681" s="831">
        <v>0</v>
      </c>
      <c r="N681" s="831"/>
      <c r="O681" s="831"/>
      <c r="P681" s="827"/>
      <c r="Q681" s="832"/>
    </row>
    <row r="682" spans="1:17" ht="14.45" customHeight="1" x14ac:dyDescent="0.2">
      <c r="A682" s="821" t="s">
        <v>587</v>
      </c>
      <c r="B682" s="822" t="s">
        <v>4082</v>
      </c>
      <c r="C682" s="822" t="s">
        <v>3701</v>
      </c>
      <c r="D682" s="822" t="s">
        <v>4563</v>
      </c>
      <c r="E682" s="822" t="s">
        <v>4457</v>
      </c>
      <c r="F682" s="831">
        <v>2</v>
      </c>
      <c r="G682" s="831">
        <v>0</v>
      </c>
      <c r="H682" s="831"/>
      <c r="I682" s="831">
        <v>0</v>
      </c>
      <c r="J682" s="831">
        <v>2</v>
      </c>
      <c r="K682" s="831">
        <v>0</v>
      </c>
      <c r="L682" s="831"/>
      <c r="M682" s="831">
        <v>0</v>
      </c>
      <c r="N682" s="831"/>
      <c r="O682" s="831"/>
      <c r="P682" s="827"/>
      <c r="Q682" s="832"/>
    </row>
    <row r="683" spans="1:17" ht="14.45" customHeight="1" x14ac:dyDescent="0.2">
      <c r="A683" s="821" t="s">
        <v>587</v>
      </c>
      <c r="B683" s="822" t="s">
        <v>4082</v>
      </c>
      <c r="C683" s="822" t="s">
        <v>3701</v>
      </c>
      <c r="D683" s="822" t="s">
        <v>4564</v>
      </c>
      <c r="E683" s="822" t="s">
        <v>4565</v>
      </c>
      <c r="F683" s="831">
        <v>3</v>
      </c>
      <c r="G683" s="831">
        <v>0</v>
      </c>
      <c r="H683" s="831"/>
      <c r="I683" s="831">
        <v>0</v>
      </c>
      <c r="J683" s="831"/>
      <c r="K683" s="831"/>
      <c r="L683" s="831"/>
      <c r="M683" s="831"/>
      <c r="N683" s="831"/>
      <c r="O683" s="831"/>
      <c r="P683" s="827"/>
      <c r="Q683" s="832"/>
    </row>
    <row r="684" spans="1:17" ht="14.45" customHeight="1" x14ac:dyDescent="0.2">
      <c r="A684" s="821" t="s">
        <v>587</v>
      </c>
      <c r="B684" s="822" t="s">
        <v>4082</v>
      </c>
      <c r="C684" s="822" t="s">
        <v>3701</v>
      </c>
      <c r="D684" s="822" t="s">
        <v>4566</v>
      </c>
      <c r="E684" s="822" t="s">
        <v>4567</v>
      </c>
      <c r="F684" s="831">
        <v>21</v>
      </c>
      <c r="G684" s="831">
        <v>0</v>
      </c>
      <c r="H684" s="831"/>
      <c r="I684" s="831">
        <v>0</v>
      </c>
      <c r="J684" s="831">
        <v>23</v>
      </c>
      <c r="K684" s="831">
        <v>0</v>
      </c>
      <c r="L684" s="831"/>
      <c r="M684" s="831">
        <v>0</v>
      </c>
      <c r="N684" s="831">
        <v>1</v>
      </c>
      <c r="O684" s="831">
        <v>0</v>
      </c>
      <c r="P684" s="827"/>
      <c r="Q684" s="832">
        <v>0</v>
      </c>
    </row>
    <row r="685" spans="1:17" ht="14.45" customHeight="1" x14ac:dyDescent="0.2">
      <c r="A685" s="821" t="s">
        <v>587</v>
      </c>
      <c r="B685" s="822" t="s">
        <v>4082</v>
      </c>
      <c r="C685" s="822" t="s">
        <v>3701</v>
      </c>
      <c r="D685" s="822" t="s">
        <v>4568</v>
      </c>
      <c r="E685" s="822" t="s">
        <v>4567</v>
      </c>
      <c r="F685" s="831">
        <v>4</v>
      </c>
      <c r="G685" s="831">
        <v>0</v>
      </c>
      <c r="H685" s="831"/>
      <c r="I685" s="831">
        <v>0</v>
      </c>
      <c r="J685" s="831">
        <v>21</v>
      </c>
      <c r="K685" s="831">
        <v>0</v>
      </c>
      <c r="L685" s="831"/>
      <c r="M685" s="831">
        <v>0</v>
      </c>
      <c r="N685" s="831">
        <v>3</v>
      </c>
      <c r="O685" s="831">
        <v>0</v>
      </c>
      <c r="P685" s="827"/>
      <c r="Q685" s="832">
        <v>0</v>
      </c>
    </row>
    <row r="686" spans="1:17" ht="14.45" customHeight="1" x14ac:dyDescent="0.2">
      <c r="A686" s="821" t="s">
        <v>587</v>
      </c>
      <c r="B686" s="822" t="s">
        <v>4082</v>
      </c>
      <c r="C686" s="822" t="s">
        <v>3701</v>
      </c>
      <c r="D686" s="822" t="s">
        <v>4569</v>
      </c>
      <c r="E686" s="822" t="s">
        <v>4570</v>
      </c>
      <c r="F686" s="831"/>
      <c r="G686" s="831"/>
      <c r="H686" s="831"/>
      <c r="I686" s="831"/>
      <c r="J686" s="831">
        <v>2</v>
      </c>
      <c r="K686" s="831">
        <v>0</v>
      </c>
      <c r="L686" s="831"/>
      <c r="M686" s="831">
        <v>0</v>
      </c>
      <c r="N686" s="831"/>
      <c r="O686" s="831"/>
      <c r="P686" s="827"/>
      <c r="Q686" s="832"/>
    </row>
    <row r="687" spans="1:17" ht="14.45" customHeight="1" x14ac:dyDescent="0.2">
      <c r="A687" s="821" t="s">
        <v>587</v>
      </c>
      <c r="B687" s="822" t="s">
        <v>4082</v>
      </c>
      <c r="C687" s="822" t="s">
        <v>3701</v>
      </c>
      <c r="D687" s="822" t="s">
        <v>4571</v>
      </c>
      <c r="E687" s="822" t="s">
        <v>4572</v>
      </c>
      <c r="F687" s="831">
        <v>2</v>
      </c>
      <c r="G687" s="831">
        <v>0</v>
      </c>
      <c r="H687" s="831"/>
      <c r="I687" s="831">
        <v>0</v>
      </c>
      <c r="J687" s="831"/>
      <c r="K687" s="831"/>
      <c r="L687" s="831"/>
      <c r="M687" s="831"/>
      <c r="N687" s="831"/>
      <c r="O687" s="831"/>
      <c r="P687" s="827"/>
      <c r="Q687" s="832"/>
    </row>
    <row r="688" spans="1:17" ht="14.45" customHeight="1" x14ac:dyDescent="0.2">
      <c r="A688" s="821" t="s">
        <v>587</v>
      </c>
      <c r="B688" s="822" t="s">
        <v>4082</v>
      </c>
      <c r="C688" s="822" t="s">
        <v>3701</v>
      </c>
      <c r="D688" s="822" t="s">
        <v>4573</v>
      </c>
      <c r="E688" s="822" t="s">
        <v>4574</v>
      </c>
      <c r="F688" s="831">
        <v>7</v>
      </c>
      <c r="G688" s="831">
        <v>0</v>
      </c>
      <c r="H688" s="831"/>
      <c r="I688" s="831">
        <v>0</v>
      </c>
      <c r="J688" s="831">
        <v>5</v>
      </c>
      <c r="K688" s="831">
        <v>0</v>
      </c>
      <c r="L688" s="831"/>
      <c r="M688" s="831">
        <v>0</v>
      </c>
      <c r="N688" s="831">
        <v>1</v>
      </c>
      <c r="O688" s="831">
        <v>0</v>
      </c>
      <c r="P688" s="827"/>
      <c r="Q688" s="832">
        <v>0</v>
      </c>
    </row>
    <row r="689" spans="1:17" ht="14.45" customHeight="1" x14ac:dyDescent="0.2">
      <c r="A689" s="821" t="s">
        <v>587</v>
      </c>
      <c r="B689" s="822" t="s">
        <v>4082</v>
      </c>
      <c r="C689" s="822" t="s">
        <v>3701</v>
      </c>
      <c r="D689" s="822" t="s">
        <v>4575</v>
      </c>
      <c r="E689" s="822" t="s">
        <v>4576</v>
      </c>
      <c r="F689" s="831">
        <v>1</v>
      </c>
      <c r="G689" s="831">
        <v>0</v>
      </c>
      <c r="H689" s="831"/>
      <c r="I689" s="831">
        <v>0</v>
      </c>
      <c r="J689" s="831"/>
      <c r="K689" s="831"/>
      <c r="L689" s="831"/>
      <c r="M689" s="831"/>
      <c r="N689" s="831"/>
      <c r="O689" s="831"/>
      <c r="P689" s="827"/>
      <c r="Q689" s="832"/>
    </row>
    <row r="690" spans="1:17" ht="14.45" customHeight="1" x14ac:dyDescent="0.2">
      <c r="A690" s="821" t="s">
        <v>587</v>
      </c>
      <c r="B690" s="822" t="s">
        <v>4082</v>
      </c>
      <c r="C690" s="822" t="s">
        <v>3701</v>
      </c>
      <c r="D690" s="822" t="s">
        <v>4577</v>
      </c>
      <c r="E690" s="822" t="s">
        <v>4578</v>
      </c>
      <c r="F690" s="831">
        <v>4</v>
      </c>
      <c r="G690" s="831">
        <v>0</v>
      </c>
      <c r="H690" s="831"/>
      <c r="I690" s="831">
        <v>0</v>
      </c>
      <c r="J690" s="831"/>
      <c r="K690" s="831"/>
      <c r="L690" s="831"/>
      <c r="M690" s="831"/>
      <c r="N690" s="831"/>
      <c r="O690" s="831"/>
      <c r="P690" s="827"/>
      <c r="Q690" s="832"/>
    </row>
    <row r="691" spans="1:17" ht="14.45" customHeight="1" x14ac:dyDescent="0.2">
      <c r="A691" s="821" t="s">
        <v>587</v>
      </c>
      <c r="B691" s="822" t="s">
        <v>4082</v>
      </c>
      <c r="C691" s="822" t="s">
        <v>3701</v>
      </c>
      <c r="D691" s="822" t="s">
        <v>4579</v>
      </c>
      <c r="E691" s="822" t="s">
        <v>4580</v>
      </c>
      <c r="F691" s="831">
        <v>4</v>
      </c>
      <c r="G691" s="831">
        <v>0</v>
      </c>
      <c r="H691" s="831"/>
      <c r="I691" s="831">
        <v>0</v>
      </c>
      <c r="J691" s="831">
        <v>1</v>
      </c>
      <c r="K691" s="831">
        <v>0</v>
      </c>
      <c r="L691" s="831"/>
      <c r="M691" s="831">
        <v>0</v>
      </c>
      <c r="N691" s="831">
        <v>1</v>
      </c>
      <c r="O691" s="831">
        <v>0</v>
      </c>
      <c r="P691" s="827"/>
      <c r="Q691" s="832">
        <v>0</v>
      </c>
    </row>
    <row r="692" spans="1:17" ht="14.45" customHeight="1" x14ac:dyDescent="0.2">
      <c r="A692" s="821" t="s">
        <v>587</v>
      </c>
      <c r="B692" s="822" t="s">
        <v>4082</v>
      </c>
      <c r="C692" s="822" t="s">
        <v>3701</v>
      </c>
      <c r="D692" s="822" t="s">
        <v>4581</v>
      </c>
      <c r="E692" s="822" t="s">
        <v>4582</v>
      </c>
      <c r="F692" s="831">
        <v>11</v>
      </c>
      <c r="G692" s="831">
        <v>0</v>
      </c>
      <c r="H692" s="831"/>
      <c r="I692" s="831">
        <v>0</v>
      </c>
      <c r="J692" s="831">
        <v>3</v>
      </c>
      <c r="K692" s="831">
        <v>0</v>
      </c>
      <c r="L692" s="831"/>
      <c r="M692" s="831">
        <v>0</v>
      </c>
      <c r="N692" s="831">
        <v>1</v>
      </c>
      <c r="O692" s="831">
        <v>0</v>
      </c>
      <c r="P692" s="827"/>
      <c r="Q692" s="832">
        <v>0</v>
      </c>
    </row>
    <row r="693" spans="1:17" ht="14.45" customHeight="1" x14ac:dyDescent="0.2">
      <c r="A693" s="821" t="s">
        <v>587</v>
      </c>
      <c r="B693" s="822" t="s">
        <v>4082</v>
      </c>
      <c r="C693" s="822" t="s">
        <v>3701</v>
      </c>
      <c r="D693" s="822" t="s">
        <v>4583</v>
      </c>
      <c r="E693" s="822" t="s">
        <v>4584</v>
      </c>
      <c r="F693" s="831"/>
      <c r="G693" s="831"/>
      <c r="H693" s="831"/>
      <c r="I693" s="831"/>
      <c r="J693" s="831">
        <v>1</v>
      </c>
      <c r="K693" s="831">
        <v>0</v>
      </c>
      <c r="L693" s="831"/>
      <c r="M693" s="831">
        <v>0</v>
      </c>
      <c r="N693" s="831"/>
      <c r="O693" s="831"/>
      <c r="P693" s="827"/>
      <c r="Q693" s="832"/>
    </row>
    <row r="694" spans="1:17" ht="14.45" customHeight="1" x14ac:dyDescent="0.2">
      <c r="A694" s="821" t="s">
        <v>587</v>
      </c>
      <c r="B694" s="822" t="s">
        <v>4082</v>
      </c>
      <c r="C694" s="822" t="s">
        <v>3701</v>
      </c>
      <c r="D694" s="822" t="s">
        <v>4585</v>
      </c>
      <c r="E694" s="822" t="s">
        <v>4586</v>
      </c>
      <c r="F694" s="831">
        <v>2</v>
      </c>
      <c r="G694" s="831">
        <v>0</v>
      </c>
      <c r="H694" s="831"/>
      <c r="I694" s="831">
        <v>0</v>
      </c>
      <c r="J694" s="831">
        <v>2</v>
      </c>
      <c r="K694" s="831">
        <v>0</v>
      </c>
      <c r="L694" s="831"/>
      <c r="M694" s="831">
        <v>0</v>
      </c>
      <c r="N694" s="831">
        <v>1</v>
      </c>
      <c r="O694" s="831">
        <v>0</v>
      </c>
      <c r="P694" s="827"/>
      <c r="Q694" s="832">
        <v>0</v>
      </c>
    </row>
    <row r="695" spans="1:17" ht="14.45" customHeight="1" x14ac:dyDescent="0.2">
      <c r="A695" s="821" t="s">
        <v>587</v>
      </c>
      <c r="B695" s="822" t="s">
        <v>4082</v>
      </c>
      <c r="C695" s="822" t="s">
        <v>3701</v>
      </c>
      <c r="D695" s="822" t="s">
        <v>4587</v>
      </c>
      <c r="E695" s="822" t="s">
        <v>4588</v>
      </c>
      <c r="F695" s="831">
        <v>3</v>
      </c>
      <c r="G695" s="831">
        <v>0</v>
      </c>
      <c r="H695" s="831"/>
      <c r="I695" s="831">
        <v>0</v>
      </c>
      <c r="J695" s="831">
        <v>1</v>
      </c>
      <c r="K695" s="831">
        <v>0</v>
      </c>
      <c r="L695" s="831"/>
      <c r="M695" s="831">
        <v>0</v>
      </c>
      <c r="N695" s="831"/>
      <c r="O695" s="831"/>
      <c r="P695" s="827"/>
      <c r="Q695" s="832"/>
    </row>
    <row r="696" spans="1:17" ht="14.45" customHeight="1" x14ac:dyDescent="0.2">
      <c r="A696" s="821" t="s">
        <v>587</v>
      </c>
      <c r="B696" s="822" t="s">
        <v>4082</v>
      </c>
      <c r="C696" s="822" t="s">
        <v>3701</v>
      </c>
      <c r="D696" s="822" t="s">
        <v>4589</v>
      </c>
      <c r="E696" s="822" t="s">
        <v>4590</v>
      </c>
      <c r="F696" s="831">
        <v>1</v>
      </c>
      <c r="G696" s="831">
        <v>0</v>
      </c>
      <c r="H696" s="831"/>
      <c r="I696" s="831">
        <v>0</v>
      </c>
      <c r="J696" s="831"/>
      <c r="K696" s="831"/>
      <c r="L696" s="831"/>
      <c r="M696" s="831"/>
      <c r="N696" s="831"/>
      <c r="O696" s="831"/>
      <c r="P696" s="827"/>
      <c r="Q696" s="832"/>
    </row>
    <row r="697" spans="1:17" ht="14.45" customHeight="1" x14ac:dyDescent="0.2">
      <c r="A697" s="821" t="s">
        <v>587</v>
      </c>
      <c r="B697" s="822" t="s">
        <v>4082</v>
      </c>
      <c r="C697" s="822" t="s">
        <v>3701</v>
      </c>
      <c r="D697" s="822" t="s">
        <v>4591</v>
      </c>
      <c r="E697" s="822" t="s">
        <v>4556</v>
      </c>
      <c r="F697" s="831">
        <v>1</v>
      </c>
      <c r="G697" s="831">
        <v>0</v>
      </c>
      <c r="H697" s="831"/>
      <c r="I697" s="831">
        <v>0</v>
      </c>
      <c r="J697" s="831"/>
      <c r="K697" s="831"/>
      <c r="L697" s="831"/>
      <c r="M697" s="831"/>
      <c r="N697" s="831"/>
      <c r="O697" s="831"/>
      <c r="P697" s="827"/>
      <c r="Q697" s="832"/>
    </row>
    <row r="698" spans="1:17" ht="14.45" customHeight="1" x14ac:dyDescent="0.2">
      <c r="A698" s="821" t="s">
        <v>587</v>
      </c>
      <c r="B698" s="822" t="s">
        <v>4082</v>
      </c>
      <c r="C698" s="822" t="s">
        <v>3701</v>
      </c>
      <c r="D698" s="822" t="s">
        <v>4592</v>
      </c>
      <c r="E698" s="822" t="s">
        <v>4593</v>
      </c>
      <c r="F698" s="831">
        <v>3</v>
      </c>
      <c r="G698" s="831">
        <v>0</v>
      </c>
      <c r="H698" s="831"/>
      <c r="I698" s="831">
        <v>0</v>
      </c>
      <c r="J698" s="831">
        <v>2</v>
      </c>
      <c r="K698" s="831">
        <v>0</v>
      </c>
      <c r="L698" s="831"/>
      <c r="M698" s="831">
        <v>0</v>
      </c>
      <c r="N698" s="831"/>
      <c r="O698" s="831"/>
      <c r="P698" s="827"/>
      <c r="Q698" s="832"/>
    </row>
    <row r="699" spans="1:17" ht="14.45" customHeight="1" x14ac:dyDescent="0.2">
      <c r="A699" s="821" t="s">
        <v>587</v>
      </c>
      <c r="B699" s="822" t="s">
        <v>4082</v>
      </c>
      <c r="C699" s="822" t="s">
        <v>3701</v>
      </c>
      <c r="D699" s="822" t="s">
        <v>4594</v>
      </c>
      <c r="E699" s="822" t="s">
        <v>4595</v>
      </c>
      <c r="F699" s="831">
        <v>1</v>
      </c>
      <c r="G699" s="831">
        <v>0</v>
      </c>
      <c r="H699" s="831"/>
      <c r="I699" s="831">
        <v>0</v>
      </c>
      <c r="J699" s="831">
        <v>1</v>
      </c>
      <c r="K699" s="831">
        <v>0</v>
      </c>
      <c r="L699" s="831"/>
      <c r="M699" s="831">
        <v>0</v>
      </c>
      <c r="N699" s="831"/>
      <c r="O699" s="831"/>
      <c r="P699" s="827"/>
      <c r="Q699" s="832"/>
    </row>
    <row r="700" spans="1:17" ht="14.45" customHeight="1" x14ac:dyDescent="0.2">
      <c r="A700" s="821" t="s">
        <v>587</v>
      </c>
      <c r="B700" s="822" t="s">
        <v>4082</v>
      </c>
      <c r="C700" s="822" t="s">
        <v>3701</v>
      </c>
      <c r="D700" s="822" t="s">
        <v>4596</v>
      </c>
      <c r="E700" s="822" t="s">
        <v>4597</v>
      </c>
      <c r="F700" s="831"/>
      <c r="G700" s="831"/>
      <c r="H700" s="831"/>
      <c r="I700" s="831"/>
      <c r="J700" s="831"/>
      <c r="K700" s="831"/>
      <c r="L700" s="831"/>
      <c r="M700" s="831"/>
      <c r="N700" s="831">
        <v>1</v>
      </c>
      <c r="O700" s="831">
        <v>0</v>
      </c>
      <c r="P700" s="827"/>
      <c r="Q700" s="832">
        <v>0</v>
      </c>
    </row>
    <row r="701" spans="1:17" ht="14.45" customHeight="1" x14ac:dyDescent="0.2">
      <c r="A701" s="821" t="s">
        <v>587</v>
      </c>
      <c r="B701" s="822" t="s">
        <v>4082</v>
      </c>
      <c r="C701" s="822" t="s">
        <v>3701</v>
      </c>
      <c r="D701" s="822" t="s">
        <v>4598</v>
      </c>
      <c r="E701" s="822" t="s">
        <v>4599</v>
      </c>
      <c r="F701" s="831">
        <v>2</v>
      </c>
      <c r="G701" s="831">
        <v>0</v>
      </c>
      <c r="H701" s="831"/>
      <c r="I701" s="831">
        <v>0</v>
      </c>
      <c r="J701" s="831">
        <v>1</v>
      </c>
      <c r="K701" s="831">
        <v>0</v>
      </c>
      <c r="L701" s="831"/>
      <c r="M701" s="831">
        <v>0</v>
      </c>
      <c r="N701" s="831">
        <v>1</v>
      </c>
      <c r="O701" s="831">
        <v>0</v>
      </c>
      <c r="P701" s="827"/>
      <c r="Q701" s="832">
        <v>0</v>
      </c>
    </row>
    <row r="702" spans="1:17" ht="14.45" customHeight="1" x14ac:dyDescent="0.2">
      <c r="A702" s="821" t="s">
        <v>587</v>
      </c>
      <c r="B702" s="822" t="s">
        <v>4082</v>
      </c>
      <c r="C702" s="822" t="s">
        <v>3701</v>
      </c>
      <c r="D702" s="822" t="s">
        <v>4600</v>
      </c>
      <c r="E702" s="822" t="s">
        <v>4601</v>
      </c>
      <c r="F702" s="831">
        <v>4</v>
      </c>
      <c r="G702" s="831">
        <v>0</v>
      </c>
      <c r="H702" s="831"/>
      <c r="I702" s="831">
        <v>0</v>
      </c>
      <c r="J702" s="831">
        <v>1</v>
      </c>
      <c r="K702" s="831">
        <v>0</v>
      </c>
      <c r="L702" s="831"/>
      <c r="M702" s="831">
        <v>0</v>
      </c>
      <c r="N702" s="831"/>
      <c r="O702" s="831"/>
      <c r="P702" s="827"/>
      <c r="Q702" s="832"/>
    </row>
    <row r="703" spans="1:17" ht="14.45" customHeight="1" x14ac:dyDescent="0.2">
      <c r="A703" s="821" t="s">
        <v>587</v>
      </c>
      <c r="B703" s="822" t="s">
        <v>4082</v>
      </c>
      <c r="C703" s="822" t="s">
        <v>3701</v>
      </c>
      <c r="D703" s="822" t="s">
        <v>4602</v>
      </c>
      <c r="E703" s="822" t="s">
        <v>4603</v>
      </c>
      <c r="F703" s="831"/>
      <c r="G703" s="831"/>
      <c r="H703" s="831"/>
      <c r="I703" s="831"/>
      <c r="J703" s="831">
        <v>1</v>
      </c>
      <c r="K703" s="831">
        <v>0</v>
      </c>
      <c r="L703" s="831"/>
      <c r="M703" s="831">
        <v>0</v>
      </c>
      <c r="N703" s="831"/>
      <c r="O703" s="831"/>
      <c r="P703" s="827"/>
      <c r="Q703" s="832"/>
    </row>
    <row r="704" spans="1:17" ht="14.45" customHeight="1" x14ac:dyDescent="0.2">
      <c r="A704" s="821" t="s">
        <v>587</v>
      </c>
      <c r="B704" s="822" t="s">
        <v>4082</v>
      </c>
      <c r="C704" s="822" t="s">
        <v>3701</v>
      </c>
      <c r="D704" s="822" t="s">
        <v>4604</v>
      </c>
      <c r="E704" s="822" t="s">
        <v>4605</v>
      </c>
      <c r="F704" s="831">
        <v>1</v>
      </c>
      <c r="G704" s="831">
        <v>0</v>
      </c>
      <c r="H704" s="831"/>
      <c r="I704" s="831">
        <v>0</v>
      </c>
      <c r="J704" s="831"/>
      <c r="K704" s="831"/>
      <c r="L704" s="831"/>
      <c r="M704" s="831"/>
      <c r="N704" s="831"/>
      <c r="O704" s="831"/>
      <c r="P704" s="827"/>
      <c r="Q704" s="832"/>
    </row>
    <row r="705" spans="1:17" ht="14.45" customHeight="1" x14ac:dyDescent="0.2">
      <c r="A705" s="821" t="s">
        <v>587</v>
      </c>
      <c r="B705" s="822" t="s">
        <v>4082</v>
      </c>
      <c r="C705" s="822" t="s">
        <v>3701</v>
      </c>
      <c r="D705" s="822" t="s">
        <v>4606</v>
      </c>
      <c r="E705" s="822" t="s">
        <v>4607</v>
      </c>
      <c r="F705" s="831">
        <v>20</v>
      </c>
      <c r="G705" s="831">
        <v>152874</v>
      </c>
      <c r="H705" s="831"/>
      <c r="I705" s="831">
        <v>7643.7</v>
      </c>
      <c r="J705" s="831">
        <v>15</v>
      </c>
      <c r="K705" s="831">
        <v>115140</v>
      </c>
      <c r="L705" s="831"/>
      <c r="M705" s="831">
        <v>7676</v>
      </c>
      <c r="N705" s="831">
        <v>2</v>
      </c>
      <c r="O705" s="831">
        <v>15838</v>
      </c>
      <c r="P705" s="827"/>
      <c r="Q705" s="832">
        <v>7919</v>
      </c>
    </row>
    <row r="706" spans="1:17" ht="14.45" customHeight="1" x14ac:dyDescent="0.2">
      <c r="A706" s="821" t="s">
        <v>587</v>
      </c>
      <c r="B706" s="822" t="s">
        <v>4082</v>
      </c>
      <c r="C706" s="822" t="s">
        <v>3701</v>
      </c>
      <c r="D706" s="822" t="s">
        <v>4608</v>
      </c>
      <c r="E706" s="822" t="s">
        <v>4609</v>
      </c>
      <c r="F706" s="831">
        <v>2</v>
      </c>
      <c r="G706" s="831">
        <v>0</v>
      </c>
      <c r="H706" s="831"/>
      <c r="I706" s="831">
        <v>0</v>
      </c>
      <c r="J706" s="831"/>
      <c r="K706" s="831"/>
      <c r="L706" s="831"/>
      <c r="M706" s="831"/>
      <c r="N706" s="831"/>
      <c r="O706" s="831"/>
      <c r="P706" s="827"/>
      <c r="Q706" s="832"/>
    </row>
    <row r="707" spans="1:17" ht="14.45" customHeight="1" x14ac:dyDescent="0.2">
      <c r="A707" s="821" t="s">
        <v>587</v>
      </c>
      <c r="B707" s="822" t="s">
        <v>4082</v>
      </c>
      <c r="C707" s="822" t="s">
        <v>3701</v>
      </c>
      <c r="D707" s="822" t="s">
        <v>4610</v>
      </c>
      <c r="E707" s="822" t="s">
        <v>4611</v>
      </c>
      <c r="F707" s="831">
        <v>2</v>
      </c>
      <c r="G707" s="831">
        <v>0</v>
      </c>
      <c r="H707" s="831"/>
      <c r="I707" s="831">
        <v>0</v>
      </c>
      <c r="J707" s="831"/>
      <c r="K707" s="831"/>
      <c r="L707" s="831"/>
      <c r="M707" s="831"/>
      <c r="N707" s="831"/>
      <c r="O707" s="831"/>
      <c r="P707" s="827"/>
      <c r="Q707" s="832"/>
    </row>
    <row r="708" spans="1:17" ht="14.45" customHeight="1" x14ac:dyDescent="0.2">
      <c r="A708" s="821" t="s">
        <v>587</v>
      </c>
      <c r="B708" s="822" t="s">
        <v>4082</v>
      </c>
      <c r="C708" s="822" t="s">
        <v>3701</v>
      </c>
      <c r="D708" s="822" t="s">
        <v>4612</v>
      </c>
      <c r="E708" s="822" t="s">
        <v>4613</v>
      </c>
      <c r="F708" s="831">
        <v>1</v>
      </c>
      <c r="G708" s="831">
        <v>0</v>
      </c>
      <c r="H708" s="831"/>
      <c r="I708" s="831">
        <v>0</v>
      </c>
      <c r="J708" s="831"/>
      <c r="K708" s="831"/>
      <c r="L708" s="831"/>
      <c r="M708" s="831"/>
      <c r="N708" s="831">
        <v>2</v>
      </c>
      <c r="O708" s="831">
        <v>0</v>
      </c>
      <c r="P708" s="827"/>
      <c r="Q708" s="832">
        <v>0</v>
      </c>
    </row>
    <row r="709" spans="1:17" ht="14.45" customHeight="1" x14ac:dyDescent="0.2">
      <c r="A709" s="821" t="s">
        <v>587</v>
      </c>
      <c r="B709" s="822" t="s">
        <v>4082</v>
      </c>
      <c r="C709" s="822" t="s">
        <v>3701</v>
      </c>
      <c r="D709" s="822" t="s">
        <v>4614</v>
      </c>
      <c r="E709" s="822" t="s">
        <v>4615</v>
      </c>
      <c r="F709" s="831">
        <v>7</v>
      </c>
      <c r="G709" s="831">
        <v>0</v>
      </c>
      <c r="H709" s="831"/>
      <c r="I709" s="831">
        <v>0</v>
      </c>
      <c r="J709" s="831">
        <v>4</v>
      </c>
      <c r="K709" s="831">
        <v>0</v>
      </c>
      <c r="L709" s="831"/>
      <c r="M709" s="831">
        <v>0</v>
      </c>
      <c r="N709" s="831"/>
      <c r="O709" s="831"/>
      <c r="P709" s="827"/>
      <c r="Q709" s="832"/>
    </row>
    <row r="710" spans="1:17" ht="14.45" customHeight="1" x14ac:dyDescent="0.2">
      <c r="A710" s="821" t="s">
        <v>587</v>
      </c>
      <c r="B710" s="822" t="s">
        <v>4082</v>
      </c>
      <c r="C710" s="822" t="s">
        <v>3701</v>
      </c>
      <c r="D710" s="822" t="s">
        <v>4616</v>
      </c>
      <c r="E710" s="822" t="s">
        <v>4617</v>
      </c>
      <c r="F710" s="831"/>
      <c r="G710" s="831"/>
      <c r="H710" s="831"/>
      <c r="I710" s="831"/>
      <c r="J710" s="831">
        <v>1</v>
      </c>
      <c r="K710" s="831">
        <v>0</v>
      </c>
      <c r="L710" s="831"/>
      <c r="M710" s="831">
        <v>0</v>
      </c>
      <c r="N710" s="831"/>
      <c r="O710" s="831"/>
      <c r="P710" s="827"/>
      <c r="Q710" s="832"/>
    </row>
    <row r="711" spans="1:17" ht="14.45" customHeight="1" x14ac:dyDescent="0.2">
      <c r="A711" s="821" t="s">
        <v>587</v>
      </c>
      <c r="B711" s="822" t="s">
        <v>4082</v>
      </c>
      <c r="C711" s="822" t="s">
        <v>3701</v>
      </c>
      <c r="D711" s="822" t="s">
        <v>4618</v>
      </c>
      <c r="E711" s="822" t="s">
        <v>4619</v>
      </c>
      <c r="F711" s="831">
        <v>1</v>
      </c>
      <c r="G711" s="831">
        <v>0</v>
      </c>
      <c r="H711" s="831"/>
      <c r="I711" s="831">
        <v>0</v>
      </c>
      <c r="J711" s="831">
        <v>1</v>
      </c>
      <c r="K711" s="831">
        <v>0</v>
      </c>
      <c r="L711" s="831"/>
      <c r="M711" s="831">
        <v>0</v>
      </c>
      <c r="N711" s="831"/>
      <c r="O711" s="831"/>
      <c r="P711" s="827"/>
      <c r="Q711" s="832"/>
    </row>
    <row r="712" spans="1:17" ht="14.45" customHeight="1" x14ac:dyDescent="0.2">
      <c r="A712" s="821" t="s">
        <v>587</v>
      </c>
      <c r="B712" s="822" t="s">
        <v>4082</v>
      </c>
      <c r="C712" s="822" t="s">
        <v>3701</v>
      </c>
      <c r="D712" s="822" t="s">
        <v>4620</v>
      </c>
      <c r="E712" s="822" t="s">
        <v>4621</v>
      </c>
      <c r="F712" s="831">
        <v>1</v>
      </c>
      <c r="G712" s="831">
        <v>8492</v>
      </c>
      <c r="H712" s="831"/>
      <c r="I712" s="831">
        <v>8492</v>
      </c>
      <c r="J712" s="831"/>
      <c r="K712" s="831"/>
      <c r="L712" s="831"/>
      <c r="M712" s="831"/>
      <c r="N712" s="831"/>
      <c r="O712" s="831"/>
      <c r="P712" s="827"/>
      <c r="Q712" s="832"/>
    </row>
    <row r="713" spans="1:17" ht="14.45" customHeight="1" x14ac:dyDescent="0.2">
      <c r="A713" s="821" t="s">
        <v>587</v>
      </c>
      <c r="B713" s="822" t="s">
        <v>4082</v>
      </c>
      <c r="C713" s="822" t="s">
        <v>3701</v>
      </c>
      <c r="D713" s="822" t="s">
        <v>4622</v>
      </c>
      <c r="E713" s="822" t="s">
        <v>4567</v>
      </c>
      <c r="F713" s="831"/>
      <c r="G713" s="831"/>
      <c r="H713" s="831"/>
      <c r="I713" s="831"/>
      <c r="J713" s="831">
        <v>2</v>
      </c>
      <c r="K713" s="831">
        <v>0</v>
      </c>
      <c r="L713" s="831"/>
      <c r="M713" s="831">
        <v>0</v>
      </c>
      <c r="N713" s="831"/>
      <c r="O713" s="831"/>
      <c r="P713" s="827"/>
      <c r="Q713" s="832"/>
    </row>
    <row r="714" spans="1:17" ht="14.45" customHeight="1" x14ac:dyDescent="0.2">
      <c r="A714" s="821" t="s">
        <v>587</v>
      </c>
      <c r="B714" s="822" t="s">
        <v>4082</v>
      </c>
      <c r="C714" s="822" t="s">
        <v>3701</v>
      </c>
      <c r="D714" s="822" t="s">
        <v>4623</v>
      </c>
      <c r="E714" s="822" t="s">
        <v>4624</v>
      </c>
      <c r="F714" s="831"/>
      <c r="G714" s="831"/>
      <c r="H714" s="831"/>
      <c r="I714" s="831"/>
      <c r="J714" s="831">
        <v>1</v>
      </c>
      <c r="K714" s="831">
        <v>0</v>
      </c>
      <c r="L714" s="831"/>
      <c r="M714" s="831">
        <v>0</v>
      </c>
      <c r="N714" s="831"/>
      <c r="O714" s="831"/>
      <c r="P714" s="827"/>
      <c r="Q714" s="832"/>
    </row>
    <row r="715" spans="1:17" ht="14.45" customHeight="1" x14ac:dyDescent="0.2">
      <c r="A715" s="821" t="s">
        <v>587</v>
      </c>
      <c r="B715" s="822" t="s">
        <v>4082</v>
      </c>
      <c r="C715" s="822" t="s">
        <v>3701</v>
      </c>
      <c r="D715" s="822" t="s">
        <v>4625</v>
      </c>
      <c r="E715" s="822" t="s">
        <v>4626</v>
      </c>
      <c r="F715" s="831">
        <v>19</v>
      </c>
      <c r="G715" s="831">
        <v>0</v>
      </c>
      <c r="H715" s="831"/>
      <c r="I715" s="831">
        <v>0</v>
      </c>
      <c r="J715" s="831">
        <v>26</v>
      </c>
      <c r="K715" s="831">
        <v>0</v>
      </c>
      <c r="L715" s="831"/>
      <c r="M715" s="831">
        <v>0</v>
      </c>
      <c r="N715" s="831">
        <v>1</v>
      </c>
      <c r="O715" s="831">
        <v>0</v>
      </c>
      <c r="P715" s="827"/>
      <c r="Q715" s="832">
        <v>0</v>
      </c>
    </row>
    <row r="716" spans="1:17" ht="14.45" customHeight="1" x14ac:dyDescent="0.2">
      <c r="A716" s="821" t="s">
        <v>587</v>
      </c>
      <c r="B716" s="822" t="s">
        <v>4082</v>
      </c>
      <c r="C716" s="822" t="s">
        <v>3701</v>
      </c>
      <c r="D716" s="822" t="s">
        <v>4067</v>
      </c>
      <c r="E716" s="822" t="s">
        <v>4068</v>
      </c>
      <c r="F716" s="831">
        <v>419</v>
      </c>
      <c r="G716" s="831">
        <v>0</v>
      </c>
      <c r="H716" s="831"/>
      <c r="I716" s="831">
        <v>0</v>
      </c>
      <c r="J716" s="831">
        <v>370</v>
      </c>
      <c r="K716" s="831">
        <v>0</v>
      </c>
      <c r="L716" s="831"/>
      <c r="M716" s="831">
        <v>0</v>
      </c>
      <c r="N716" s="831">
        <v>56</v>
      </c>
      <c r="O716" s="831">
        <v>0</v>
      </c>
      <c r="P716" s="827"/>
      <c r="Q716" s="832">
        <v>0</v>
      </c>
    </row>
    <row r="717" spans="1:17" ht="14.45" customHeight="1" x14ac:dyDescent="0.2">
      <c r="A717" s="821" t="s">
        <v>587</v>
      </c>
      <c r="B717" s="822" t="s">
        <v>4082</v>
      </c>
      <c r="C717" s="822" t="s">
        <v>3701</v>
      </c>
      <c r="D717" s="822" t="s">
        <v>4627</v>
      </c>
      <c r="E717" s="822" t="s">
        <v>4628</v>
      </c>
      <c r="F717" s="831">
        <v>2</v>
      </c>
      <c r="G717" s="831">
        <v>0</v>
      </c>
      <c r="H717" s="831"/>
      <c r="I717" s="831">
        <v>0</v>
      </c>
      <c r="J717" s="831"/>
      <c r="K717" s="831"/>
      <c r="L717" s="831"/>
      <c r="M717" s="831"/>
      <c r="N717" s="831"/>
      <c r="O717" s="831"/>
      <c r="P717" s="827"/>
      <c r="Q717" s="832"/>
    </row>
    <row r="718" spans="1:17" ht="14.45" customHeight="1" x14ac:dyDescent="0.2">
      <c r="A718" s="821" t="s">
        <v>587</v>
      </c>
      <c r="B718" s="822" t="s">
        <v>4082</v>
      </c>
      <c r="C718" s="822" t="s">
        <v>3701</v>
      </c>
      <c r="D718" s="822" t="s">
        <v>4629</v>
      </c>
      <c r="E718" s="822" t="s">
        <v>4630</v>
      </c>
      <c r="F718" s="831">
        <v>7</v>
      </c>
      <c r="G718" s="831">
        <v>0</v>
      </c>
      <c r="H718" s="831"/>
      <c r="I718" s="831">
        <v>0</v>
      </c>
      <c r="J718" s="831">
        <v>4</v>
      </c>
      <c r="K718" s="831">
        <v>0</v>
      </c>
      <c r="L718" s="831"/>
      <c r="M718" s="831">
        <v>0</v>
      </c>
      <c r="N718" s="831">
        <v>2</v>
      </c>
      <c r="O718" s="831">
        <v>0</v>
      </c>
      <c r="P718" s="827"/>
      <c r="Q718" s="832">
        <v>0</v>
      </c>
    </row>
    <row r="719" spans="1:17" ht="14.45" customHeight="1" x14ac:dyDescent="0.2">
      <c r="A719" s="821" t="s">
        <v>587</v>
      </c>
      <c r="B719" s="822" t="s">
        <v>4082</v>
      </c>
      <c r="C719" s="822" t="s">
        <v>3701</v>
      </c>
      <c r="D719" s="822" t="s">
        <v>4631</v>
      </c>
      <c r="E719" s="822" t="s">
        <v>4554</v>
      </c>
      <c r="F719" s="831">
        <v>1</v>
      </c>
      <c r="G719" s="831">
        <v>0</v>
      </c>
      <c r="H719" s="831"/>
      <c r="I719" s="831">
        <v>0</v>
      </c>
      <c r="J719" s="831"/>
      <c r="K719" s="831"/>
      <c r="L719" s="831"/>
      <c r="M719" s="831"/>
      <c r="N719" s="831"/>
      <c r="O719" s="831"/>
      <c r="P719" s="827"/>
      <c r="Q719" s="832"/>
    </row>
    <row r="720" spans="1:17" ht="14.45" customHeight="1" x14ac:dyDescent="0.2">
      <c r="A720" s="821" t="s">
        <v>587</v>
      </c>
      <c r="B720" s="822" t="s">
        <v>4082</v>
      </c>
      <c r="C720" s="822" t="s">
        <v>3701</v>
      </c>
      <c r="D720" s="822" t="s">
        <v>4632</v>
      </c>
      <c r="E720" s="822" t="s">
        <v>4633</v>
      </c>
      <c r="F720" s="831">
        <v>2</v>
      </c>
      <c r="G720" s="831">
        <v>0</v>
      </c>
      <c r="H720" s="831"/>
      <c r="I720" s="831">
        <v>0</v>
      </c>
      <c r="J720" s="831">
        <v>1</v>
      </c>
      <c r="K720" s="831">
        <v>0</v>
      </c>
      <c r="L720" s="831"/>
      <c r="M720" s="831">
        <v>0</v>
      </c>
      <c r="N720" s="831"/>
      <c r="O720" s="831"/>
      <c r="P720" s="827"/>
      <c r="Q720" s="832"/>
    </row>
    <row r="721" spans="1:17" ht="14.45" customHeight="1" x14ac:dyDescent="0.2">
      <c r="A721" s="821" t="s">
        <v>587</v>
      </c>
      <c r="B721" s="822" t="s">
        <v>4082</v>
      </c>
      <c r="C721" s="822" t="s">
        <v>3701</v>
      </c>
      <c r="D721" s="822" t="s">
        <v>4634</v>
      </c>
      <c r="E721" s="822" t="s">
        <v>4635</v>
      </c>
      <c r="F721" s="831">
        <v>1</v>
      </c>
      <c r="G721" s="831">
        <v>0</v>
      </c>
      <c r="H721" s="831"/>
      <c r="I721" s="831">
        <v>0</v>
      </c>
      <c r="J721" s="831"/>
      <c r="K721" s="831"/>
      <c r="L721" s="831"/>
      <c r="M721" s="831"/>
      <c r="N721" s="831"/>
      <c r="O721" s="831"/>
      <c r="P721" s="827"/>
      <c r="Q721" s="832"/>
    </row>
    <row r="722" spans="1:17" ht="14.45" customHeight="1" x14ac:dyDescent="0.2">
      <c r="A722" s="821" t="s">
        <v>587</v>
      </c>
      <c r="B722" s="822" t="s">
        <v>4082</v>
      </c>
      <c r="C722" s="822" t="s">
        <v>3701</v>
      </c>
      <c r="D722" s="822" t="s">
        <v>4636</v>
      </c>
      <c r="E722" s="822" t="s">
        <v>4637</v>
      </c>
      <c r="F722" s="831">
        <v>1</v>
      </c>
      <c r="G722" s="831">
        <v>0</v>
      </c>
      <c r="H722" s="831"/>
      <c r="I722" s="831">
        <v>0</v>
      </c>
      <c r="J722" s="831"/>
      <c r="K722" s="831"/>
      <c r="L722" s="831"/>
      <c r="M722" s="831"/>
      <c r="N722" s="831"/>
      <c r="O722" s="831"/>
      <c r="P722" s="827"/>
      <c r="Q722" s="832"/>
    </row>
    <row r="723" spans="1:17" ht="14.45" customHeight="1" x14ac:dyDescent="0.2">
      <c r="A723" s="821" t="s">
        <v>587</v>
      </c>
      <c r="B723" s="822" t="s">
        <v>4082</v>
      </c>
      <c r="C723" s="822" t="s">
        <v>3701</v>
      </c>
      <c r="D723" s="822" t="s">
        <v>4638</v>
      </c>
      <c r="E723" s="822" t="s">
        <v>4639</v>
      </c>
      <c r="F723" s="831">
        <v>1</v>
      </c>
      <c r="G723" s="831">
        <v>0</v>
      </c>
      <c r="H723" s="831"/>
      <c r="I723" s="831">
        <v>0</v>
      </c>
      <c r="J723" s="831">
        <v>1</v>
      </c>
      <c r="K723" s="831">
        <v>0</v>
      </c>
      <c r="L723" s="831"/>
      <c r="M723" s="831">
        <v>0</v>
      </c>
      <c r="N723" s="831"/>
      <c r="O723" s="831"/>
      <c r="P723" s="827"/>
      <c r="Q723" s="832"/>
    </row>
    <row r="724" spans="1:17" ht="14.45" customHeight="1" x14ac:dyDescent="0.2">
      <c r="A724" s="821" t="s">
        <v>587</v>
      </c>
      <c r="B724" s="822" t="s">
        <v>4082</v>
      </c>
      <c r="C724" s="822" t="s">
        <v>3701</v>
      </c>
      <c r="D724" s="822" t="s">
        <v>4640</v>
      </c>
      <c r="E724" s="822" t="s">
        <v>4641</v>
      </c>
      <c r="F724" s="831">
        <v>1</v>
      </c>
      <c r="G724" s="831">
        <v>0</v>
      </c>
      <c r="H724" s="831"/>
      <c r="I724" s="831">
        <v>0</v>
      </c>
      <c r="J724" s="831"/>
      <c r="K724" s="831"/>
      <c r="L724" s="831"/>
      <c r="M724" s="831"/>
      <c r="N724" s="831"/>
      <c r="O724" s="831"/>
      <c r="P724" s="827"/>
      <c r="Q724" s="832"/>
    </row>
    <row r="725" spans="1:17" ht="14.45" customHeight="1" x14ac:dyDescent="0.2">
      <c r="A725" s="821" t="s">
        <v>587</v>
      </c>
      <c r="B725" s="822" t="s">
        <v>4082</v>
      </c>
      <c r="C725" s="822" t="s">
        <v>3701</v>
      </c>
      <c r="D725" s="822" t="s">
        <v>4642</v>
      </c>
      <c r="E725" s="822" t="s">
        <v>4643</v>
      </c>
      <c r="F725" s="831"/>
      <c r="G725" s="831"/>
      <c r="H725" s="831"/>
      <c r="I725" s="831"/>
      <c r="J725" s="831">
        <v>1</v>
      </c>
      <c r="K725" s="831">
        <v>0</v>
      </c>
      <c r="L725" s="831"/>
      <c r="M725" s="831">
        <v>0</v>
      </c>
      <c r="N725" s="831"/>
      <c r="O725" s="831"/>
      <c r="P725" s="827"/>
      <c r="Q725" s="832"/>
    </row>
    <row r="726" spans="1:17" ht="14.45" customHeight="1" x14ac:dyDescent="0.2">
      <c r="A726" s="821" t="s">
        <v>587</v>
      </c>
      <c r="B726" s="822" t="s">
        <v>4082</v>
      </c>
      <c r="C726" s="822" t="s">
        <v>3701</v>
      </c>
      <c r="D726" s="822" t="s">
        <v>4644</v>
      </c>
      <c r="E726" s="822" t="s">
        <v>4645</v>
      </c>
      <c r="F726" s="831">
        <v>2</v>
      </c>
      <c r="G726" s="831">
        <v>0</v>
      </c>
      <c r="H726" s="831"/>
      <c r="I726" s="831">
        <v>0</v>
      </c>
      <c r="J726" s="831">
        <v>6</v>
      </c>
      <c r="K726" s="831">
        <v>0</v>
      </c>
      <c r="L726" s="831"/>
      <c r="M726" s="831">
        <v>0</v>
      </c>
      <c r="N726" s="831"/>
      <c r="O726" s="831"/>
      <c r="P726" s="827"/>
      <c r="Q726" s="832"/>
    </row>
    <row r="727" spans="1:17" ht="14.45" customHeight="1" x14ac:dyDescent="0.2">
      <c r="A727" s="821" t="s">
        <v>587</v>
      </c>
      <c r="B727" s="822" t="s">
        <v>4082</v>
      </c>
      <c r="C727" s="822" t="s">
        <v>3701</v>
      </c>
      <c r="D727" s="822" t="s">
        <v>4646</v>
      </c>
      <c r="E727" s="822" t="s">
        <v>4647</v>
      </c>
      <c r="F727" s="831"/>
      <c r="G727" s="831"/>
      <c r="H727" s="831"/>
      <c r="I727" s="831"/>
      <c r="J727" s="831">
        <v>5</v>
      </c>
      <c r="K727" s="831">
        <v>0</v>
      </c>
      <c r="L727" s="831"/>
      <c r="M727" s="831">
        <v>0</v>
      </c>
      <c r="N727" s="831">
        <v>1</v>
      </c>
      <c r="O727" s="831">
        <v>0</v>
      </c>
      <c r="P727" s="827"/>
      <c r="Q727" s="832">
        <v>0</v>
      </c>
    </row>
    <row r="728" spans="1:17" ht="14.45" customHeight="1" x14ac:dyDescent="0.2">
      <c r="A728" s="821" t="s">
        <v>587</v>
      </c>
      <c r="B728" s="822" t="s">
        <v>4082</v>
      </c>
      <c r="C728" s="822" t="s">
        <v>3701</v>
      </c>
      <c r="D728" s="822" t="s">
        <v>4648</v>
      </c>
      <c r="E728" s="822" t="s">
        <v>4649</v>
      </c>
      <c r="F728" s="831"/>
      <c r="G728" s="831"/>
      <c r="H728" s="831"/>
      <c r="I728" s="831"/>
      <c r="J728" s="831">
        <v>38</v>
      </c>
      <c r="K728" s="831">
        <v>0</v>
      </c>
      <c r="L728" s="831"/>
      <c r="M728" s="831">
        <v>0</v>
      </c>
      <c r="N728" s="831">
        <v>7</v>
      </c>
      <c r="O728" s="831">
        <v>0</v>
      </c>
      <c r="P728" s="827"/>
      <c r="Q728" s="832">
        <v>0</v>
      </c>
    </row>
    <row r="729" spans="1:17" ht="14.45" customHeight="1" x14ac:dyDescent="0.2">
      <c r="A729" s="821" t="s">
        <v>587</v>
      </c>
      <c r="B729" s="822" t="s">
        <v>4082</v>
      </c>
      <c r="C729" s="822" t="s">
        <v>3701</v>
      </c>
      <c r="D729" s="822" t="s">
        <v>4650</v>
      </c>
      <c r="E729" s="822" t="s">
        <v>4651</v>
      </c>
      <c r="F729" s="831"/>
      <c r="G729" s="831"/>
      <c r="H729" s="831"/>
      <c r="I729" s="831"/>
      <c r="J729" s="831">
        <v>8</v>
      </c>
      <c r="K729" s="831">
        <v>437608</v>
      </c>
      <c r="L729" s="831"/>
      <c r="M729" s="831">
        <v>54701</v>
      </c>
      <c r="N729" s="831">
        <v>1</v>
      </c>
      <c r="O729" s="831">
        <v>55246</v>
      </c>
      <c r="P729" s="827"/>
      <c r="Q729" s="832">
        <v>55246</v>
      </c>
    </row>
    <row r="730" spans="1:17" ht="14.45" customHeight="1" x14ac:dyDescent="0.2">
      <c r="A730" s="821" t="s">
        <v>587</v>
      </c>
      <c r="B730" s="822" t="s">
        <v>4082</v>
      </c>
      <c r="C730" s="822" t="s">
        <v>3701</v>
      </c>
      <c r="D730" s="822" t="s">
        <v>4652</v>
      </c>
      <c r="E730" s="822" t="s">
        <v>4653</v>
      </c>
      <c r="F730" s="831"/>
      <c r="G730" s="831"/>
      <c r="H730" s="831"/>
      <c r="I730" s="831"/>
      <c r="J730" s="831"/>
      <c r="K730" s="831"/>
      <c r="L730" s="831"/>
      <c r="M730" s="831"/>
      <c r="N730" s="831">
        <v>1</v>
      </c>
      <c r="O730" s="831">
        <v>0</v>
      </c>
      <c r="P730" s="827"/>
      <c r="Q730" s="832">
        <v>0</v>
      </c>
    </row>
    <row r="731" spans="1:17" ht="14.45" customHeight="1" x14ac:dyDescent="0.2">
      <c r="A731" s="821" t="s">
        <v>587</v>
      </c>
      <c r="B731" s="822" t="s">
        <v>4082</v>
      </c>
      <c r="C731" s="822" t="s">
        <v>3701</v>
      </c>
      <c r="D731" s="822" t="s">
        <v>4654</v>
      </c>
      <c r="E731" s="822" t="s">
        <v>4655</v>
      </c>
      <c r="F731" s="831"/>
      <c r="G731" s="831"/>
      <c r="H731" s="831"/>
      <c r="I731" s="831"/>
      <c r="J731" s="831">
        <v>1</v>
      </c>
      <c r="K731" s="831">
        <v>0</v>
      </c>
      <c r="L731" s="831"/>
      <c r="M731" s="831">
        <v>0</v>
      </c>
      <c r="N731" s="831"/>
      <c r="O731" s="831"/>
      <c r="P731" s="827"/>
      <c r="Q731" s="832"/>
    </row>
    <row r="732" spans="1:17" ht="14.45" customHeight="1" x14ac:dyDescent="0.2">
      <c r="A732" s="821" t="s">
        <v>587</v>
      </c>
      <c r="B732" s="822" t="s">
        <v>4082</v>
      </c>
      <c r="C732" s="822" t="s">
        <v>3701</v>
      </c>
      <c r="D732" s="822" t="s">
        <v>4656</v>
      </c>
      <c r="E732" s="822" t="s">
        <v>4657</v>
      </c>
      <c r="F732" s="831">
        <v>1</v>
      </c>
      <c r="G732" s="831">
        <v>0</v>
      </c>
      <c r="H732" s="831"/>
      <c r="I732" s="831">
        <v>0</v>
      </c>
      <c r="J732" s="831">
        <v>1</v>
      </c>
      <c r="K732" s="831">
        <v>0</v>
      </c>
      <c r="L732" s="831"/>
      <c r="M732" s="831">
        <v>0</v>
      </c>
      <c r="N732" s="831"/>
      <c r="O732" s="831"/>
      <c r="P732" s="827"/>
      <c r="Q732" s="832"/>
    </row>
    <row r="733" spans="1:17" ht="14.45" customHeight="1" x14ac:dyDescent="0.2">
      <c r="A733" s="821" t="s">
        <v>587</v>
      </c>
      <c r="B733" s="822" t="s">
        <v>4082</v>
      </c>
      <c r="C733" s="822" t="s">
        <v>3701</v>
      </c>
      <c r="D733" s="822" t="s">
        <v>4658</v>
      </c>
      <c r="E733" s="822" t="s">
        <v>4659</v>
      </c>
      <c r="F733" s="831"/>
      <c r="G733" s="831"/>
      <c r="H733" s="831"/>
      <c r="I733" s="831"/>
      <c r="J733" s="831">
        <v>1</v>
      </c>
      <c r="K733" s="831">
        <v>0</v>
      </c>
      <c r="L733" s="831"/>
      <c r="M733" s="831">
        <v>0</v>
      </c>
      <c r="N733" s="831"/>
      <c r="O733" s="831"/>
      <c r="P733" s="827"/>
      <c r="Q733" s="832"/>
    </row>
    <row r="734" spans="1:17" ht="14.45" customHeight="1" x14ac:dyDescent="0.2">
      <c r="A734" s="821" t="s">
        <v>587</v>
      </c>
      <c r="B734" s="822" t="s">
        <v>4082</v>
      </c>
      <c r="C734" s="822" t="s">
        <v>3701</v>
      </c>
      <c r="D734" s="822" t="s">
        <v>4660</v>
      </c>
      <c r="E734" s="822" t="s">
        <v>4661</v>
      </c>
      <c r="F734" s="831"/>
      <c r="G734" s="831"/>
      <c r="H734" s="831"/>
      <c r="I734" s="831"/>
      <c r="J734" s="831">
        <v>1</v>
      </c>
      <c r="K734" s="831">
        <v>0</v>
      </c>
      <c r="L734" s="831"/>
      <c r="M734" s="831">
        <v>0</v>
      </c>
      <c r="N734" s="831"/>
      <c r="O734" s="831"/>
      <c r="P734" s="827"/>
      <c r="Q734" s="832"/>
    </row>
    <row r="735" spans="1:17" ht="14.45" customHeight="1" x14ac:dyDescent="0.2">
      <c r="A735" s="821" t="s">
        <v>587</v>
      </c>
      <c r="B735" s="822" t="s">
        <v>3823</v>
      </c>
      <c r="C735" s="822" t="s">
        <v>4083</v>
      </c>
      <c r="D735" s="822" t="s">
        <v>4662</v>
      </c>
      <c r="E735" s="822" t="s">
        <v>4663</v>
      </c>
      <c r="F735" s="831"/>
      <c r="G735" s="831"/>
      <c r="H735" s="831"/>
      <c r="I735" s="831"/>
      <c r="J735" s="831">
        <v>0.4</v>
      </c>
      <c r="K735" s="831">
        <v>453.95</v>
      </c>
      <c r="L735" s="831"/>
      <c r="M735" s="831">
        <v>1134.875</v>
      </c>
      <c r="N735" s="831"/>
      <c r="O735" s="831"/>
      <c r="P735" s="827"/>
      <c r="Q735" s="832"/>
    </row>
    <row r="736" spans="1:17" ht="14.45" customHeight="1" x14ac:dyDescent="0.2">
      <c r="A736" s="821" t="s">
        <v>587</v>
      </c>
      <c r="B736" s="822" t="s">
        <v>3823</v>
      </c>
      <c r="C736" s="822" t="s">
        <v>4083</v>
      </c>
      <c r="D736" s="822" t="s">
        <v>4664</v>
      </c>
      <c r="E736" s="822" t="s">
        <v>4665</v>
      </c>
      <c r="F736" s="831"/>
      <c r="G736" s="831"/>
      <c r="H736" s="831"/>
      <c r="I736" s="831"/>
      <c r="J736" s="831">
        <v>5</v>
      </c>
      <c r="K736" s="831">
        <v>640.75</v>
      </c>
      <c r="L736" s="831"/>
      <c r="M736" s="831">
        <v>128.15</v>
      </c>
      <c r="N736" s="831"/>
      <c r="O736" s="831"/>
      <c r="P736" s="827"/>
      <c r="Q736" s="832"/>
    </row>
    <row r="737" spans="1:17" ht="14.45" customHeight="1" x14ac:dyDescent="0.2">
      <c r="A737" s="821" t="s">
        <v>587</v>
      </c>
      <c r="B737" s="822" t="s">
        <v>3823</v>
      </c>
      <c r="C737" s="822" t="s">
        <v>4083</v>
      </c>
      <c r="D737" s="822" t="s">
        <v>4084</v>
      </c>
      <c r="E737" s="822" t="s">
        <v>1266</v>
      </c>
      <c r="F737" s="831">
        <v>37</v>
      </c>
      <c r="G737" s="831">
        <v>175753.86000000002</v>
      </c>
      <c r="H737" s="831"/>
      <c r="I737" s="831">
        <v>4750.1043243243248</v>
      </c>
      <c r="J737" s="831">
        <v>36</v>
      </c>
      <c r="K737" s="831">
        <v>172573.04</v>
      </c>
      <c r="L737" s="831"/>
      <c r="M737" s="831">
        <v>4793.695555555556</v>
      </c>
      <c r="N737" s="831">
        <v>3</v>
      </c>
      <c r="O737" s="831">
        <v>14614.36</v>
      </c>
      <c r="P737" s="827"/>
      <c r="Q737" s="832">
        <v>4871.4533333333338</v>
      </c>
    </row>
    <row r="738" spans="1:17" ht="14.45" customHeight="1" x14ac:dyDescent="0.2">
      <c r="A738" s="821" t="s">
        <v>587</v>
      </c>
      <c r="B738" s="822" t="s">
        <v>3823</v>
      </c>
      <c r="C738" s="822" t="s">
        <v>4083</v>
      </c>
      <c r="D738" s="822" t="s">
        <v>4085</v>
      </c>
      <c r="E738" s="822" t="s">
        <v>1923</v>
      </c>
      <c r="F738" s="831"/>
      <c r="G738" s="831"/>
      <c r="H738" s="831"/>
      <c r="I738" s="831"/>
      <c r="J738" s="831"/>
      <c r="K738" s="831"/>
      <c r="L738" s="831"/>
      <c r="M738" s="831"/>
      <c r="N738" s="831">
        <v>5</v>
      </c>
      <c r="O738" s="831">
        <v>427.4</v>
      </c>
      <c r="P738" s="827"/>
      <c r="Q738" s="832">
        <v>85.47999999999999</v>
      </c>
    </row>
    <row r="739" spans="1:17" ht="14.45" customHeight="1" x14ac:dyDescent="0.2">
      <c r="A739" s="821" t="s">
        <v>587</v>
      </c>
      <c r="B739" s="822" t="s">
        <v>3823</v>
      </c>
      <c r="C739" s="822" t="s">
        <v>4083</v>
      </c>
      <c r="D739" s="822" t="s">
        <v>4086</v>
      </c>
      <c r="E739" s="822" t="s">
        <v>4087</v>
      </c>
      <c r="F739" s="831">
        <v>6.1</v>
      </c>
      <c r="G739" s="831">
        <v>2287.15</v>
      </c>
      <c r="H739" s="831"/>
      <c r="I739" s="831">
        <v>374.94262295081973</v>
      </c>
      <c r="J739" s="831"/>
      <c r="K739" s="831"/>
      <c r="L739" s="831"/>
      <c r="M739" s="831"/>
      <c r="N739" s="831"/>
      <c r="O739" s="831"/>
      <c r="P739" s="827"/>
      <c r="Q739" s="832"/>
    </row>
    <row r="740" spans="1:17" ht="14.45" customHeight="1" x14ac:dyDescent="0.2">
      <c r="A740" s="821" t="s">
        <v>587</v>
      </c>
      <c r="B740" s="822" t="s">
        <v>3823</v>
      </c>
      <c r="C740" s="822" t="s">
        <v>4083</v>
      </c>
      <c r="D740" s="822" t="s">
        <v>4089</v>
      </c>
      <c r="E740" s="822" t="s">
        <v>2286</v>
      </c>
      <c r="F740" s="831">
        <v>933</v>
      </c>
      <c r="G740" s="831">
        <v>36966.970000000008</v>
      </c>
      <c r="H740" s="831"/>
      <c r="I740" s="831">
        <v>39.621618435155419</v>
      </c>
      <c r="J740" s="831">
        <v>657.4</v>
      </c>
      <c r="K740" s="831">
        <v>38392.160000000011</v>
      </c>
      <c r="L740" s="831"/>
      <c r="M740" s="831">
        <v>58.40000000000002</v>
      </c>
      <c r="N740" s="831"/>
      <c r="O740" s="831"/>
      <c r="P740" s="827"/>
      <c r="Q740" s="832"/>
    </row>
    <row r="741" spans="1:17" ht="14.45" customHeight="1" x14ac:dyDescent="0.2">
      <c r="A741" s="821" t="s">
        <v>587</v>
      </c>
      <c r="B741" s="822" t="s">
        <v>3823</v>
      </c>
      <c r="C741" s="822" t="s">
        <v>4083</v>
      </c>
      <c r="D741" s="822" t="s">
        <v>4090</v>
      </c>
      <c r="E741" s="822" t="s">
        <v>4091</v>
      </c>
      <c r="F741" s="831"/>
      <c r="G741" s="831"/>
      <c r="H741" s="831"/>
      <c r="I741" s="831"/>
      <c r="J741" s="831">
        <v>0.5</v>
      </c>
      <c r="K741" s="831">
        <v>2431.5700000000002</v>
      </c>
      <c r="L741" s="831"/>
      <c r="M741" s="831">
        <v>4863.1400000000003</v>
      </c>
      <c r="N741" s="831">
        <v>0.3</v>
      </c>
      <c r="O741" s="831">
        <v>1458.94</v>
      </c>
      <c r="P741" s="827"/>
      <c r="Q741" s="832">
        <v>4863.1333333333341</v>
      </c>
    </row>
    <row r="742" spans="1:17" ht="14.45" customHeight="1" x14ac:dyDescent="0.2">
      <c r="A742" s="821" t="s">
        <v>587</v>
      </c>
      <c r="B742" s="822" t="s">
        <v>3823</v>
      </c>
      <c r="C742" s="822" t="s">
        <v>4083</v>
      </c>
      <c r="D742" s="822" t="s">
        <v>4092</v>
      </c>
      <c r="E742" s="822" t="s">
        <v>1590</v>
      </c>
      <c r="F742" s="831"/>
      <c r="G742" s="831"/>
      <c r="H742" s="831"/>
      <c r="I742" s="831"/>
      <c r="J742" s="831">
        <v>2</v>
      </c>
      <c r="K742" s="831">
        <v>4475.4799999999996</v>
      </c>
      <c r="L742" s="831"/>
      <c r="M742" s="831">
        <v>2237.7399999999998</v>
      </c>
      <c r="N742" s="831">
        <v>13.4</v>
      </c>
      <c r="O742" s="831">
        <v>31642.71</v>
      </c>
      <c r="P742" s="827"/>
      <c r="Q742" s="832">
        <v>2361.3962686567161</v>
      </c>
    </row>
    <row r="743" spans="1:17" ht="14.45" customHeight="1" x14ac:dyDescent="0.2">
      <c r="A743" s="821" t="s">
        <v>587</v>
      </c>
      <c r="B743" s="822" t="s">
        <v>3823</v>
      </c>
      <c r="C743" s="822" t="s">
        <v>4083</v>
      </c>
      <c r="D743" s="822" t="s">
        <v>4666</v>
      </c>
      <c r="E743" s="822" t="s">
        <v>4667</v>
      </c>
      <c r="F743" s="831"/>
      <c r="G743" s="831"/>
      <c r="H743" s="831"/>
      <c r="I743" s="831"/>
      <c r="J743" s="831">
        <v>74.5</v>
      </c>
      <c r="K743" s="831">
        <v>24875.870000000003</v>
      </c>
      <c r="L743" s="831"/>
      <c r="M743" s="831">
        <v>333.90429530201345</v>
      </c>
      <c r="N743" s="831"/>
      <c r="O743" s="831"/>
      <c r="P743" s="827"/>
      <c r="Q743" s="832"/>
    </row>
    <row r="744" spans="1:17" ht="14.45" customHeight="1" x14ac:dyDescent="0.2">
      <c r="A744" s="821" t="s">
        <v>587</v>
      </c>
      <c r="B744" s="822" t="s">
        <v>3823</v>
      </c>
      <c r="C744" s="822" t="s">
        <v>4083</v>
      </c>
      <c r="D744" s="822" t="s">
        <v>4093</v>
      </c>
      <c r="E744" s="822" t="s">
        <v>988</v>
      </c>
      <c r="F744" s="831">
        <v>72</v>
      </c>
      <c r="G744" s="831">
        <v>658989.56000000006</v>
      </c>
      <c r="H744" s="831"/>
      <c r="I744" s="831">
        <v>9152.6327777777788</v>
      </c>
      <c r="J744" s="831">
        <v>31</v>
      </c>
      <c r="K744" s="831">
        <v>283906.37000000005</v>
      </c>
      <c r="L744" s="831"/>
      <c r="M744" s="831">
        <v>9158.2700000000023</v>
      </c>
      <c r="N744" s="831">
        <v>8</v>
      </c>
      <c r="O744" s="831">
        <v>73266.16</v>
      </c>
      <c r="P744" s="827"/>
      <c r="Q744" s="832">
        <v>9158.27</v>
      </c>
    </row>
    <row r="745" spans="1:17" ht="14.45" customHeight="1" x14ac:dyDescent="0.2">
      <c r="A745" s="821" t="s">
        <v>587</v>
      </c>
      <c r="B745" s="822" t="s">
        <v>3823</v>
      </c>
      <c r="C745" s="822" t="s">
        <v>4083</v>
      </c>
      <c r="D745" s="822" t="s">
        <v>4094</v>
      </c>
      <c r="E745" s="822" t="s">
        <v>988</v>
      </c>
      <c r="F745" s="831">
        <v>4</v>
      </c>
      <c r="G745" s="831">
        <v>69829.399999999994</v>
      </c>
      <c r="H745" s="831"/>
      <c r="I745" s="831">
        <v>17457.349999999999</v>
      </c>
      <c r="J745" s="831">
        <v>33</v>
      </c>
      <c r="K745" s="831">
        <v>576092.54999999993</v>
      </c>
      <c r="L745" s="831"/>
      <c r="M745" s="831">
        <v>17457.349999999999</v>
      </c>
      <c r="N745" s="831">
        <v>2</v>
      </c>
      <c r="O745" s="831">
        <v>35773.89</v>
      </c>
      <c r="P745" s="827"/>
      <c r="Q745" s="832">
        <v>17886.945</v>
      </c>
    </row>
    <row r="746" spans="1:17" ht="14.45" customHeight="1" x14ac:dyDescent="0.2">
      <c r="A746" s="821" t="s">
        <v>587</v>
      </c>
      <c r="B746" s="822" t="s">
        <v>3823</v>
      </c>
      <c r="C746" s="822" t="s">
        <v>4083</v>
      </c>
      <c r="D746" s="822" t="s">
        <v>4095</v>
      </c>
      <c r="E746" s="822" t="s">
        <v>4096</v>
      </c>
      <c r="F746" s="831">
        <v>0.2</v>
      </c>
      <c r="G746" s="831">
        <v>39.78</v>
      </c>
      <c r="H746" s="831"/>
      <c r="I746" s="831">
        <v>198.9</v>
      </c>
      <c r="J746" s="831">
        <v>3.9</v>
      </c>
      <c r="K746" s="831">
        <v>848.48</v>
      </c>
      <c r="L746" s="831"/>
      <c r="M746" s="831">
        <v>217.55897435897438</v>
      </c>
      <c r="N746" s="831"/>
      <c r="O746" s="831"/>
      <c r="P746" s="827"/>
      <c r="Q746" s="832"/>
    </row>
    <row r="747" spans="1:17" ht="14.45" customHeight="1" x14ac:dyDescent="0.2">
      <c r="A747" s="821" t="s">
        <v>587</v>
      </c>
      <c r="B747" s="822" t="s">
        <v>3823</v>
      </c>
      <c r="C747" s="822" t="s">
        <v>4083</v>
      </c>
      <c r="D747" s="822" t="s">
        <v>4098</v>
      </c>
      <c r="E747" s="822" t="s">
        <v>4099</v>
      </c>
      <c r="F747" s="831">
        <v>64.59999999999998</v>
      </c>
      <c r="G747" s="831">
        <v>12015.189999999997</v>
      </c>
      <c r="H747" s="831"/>
      <c r="I747" s="831">
        <v>185.993653250774</v>
      </c>
      <c r="J747" s="831">
        <v>22.3</v>
      </c>
      <c r="K747" s="831">
        <v>4542.95</v>
      </c>
      <c r="L747" s="831"/>
      <c r="M747" s="831">
        <v>203.71973094170403</v>
      </c>
      <c r="N747" s="831">
        <v>16.399999999999999</v>
      </c>
      <c r="O747" s="831">
        <v>3355.3300000000004</v>
      </c>
      <c r="P747" s="827"/>
      <c r="Q747" s="832">
        <v>204.59329268292686</v>
      </c>
    </row>
    <row r="748" spans="1:17" ht="14.45" customHeight="1" x14ac:dyDescent="0.2">
      <c r="A748" s="821" t="s">
        <v>587</v>
      </c>
      <c r="B748" s="822" t="s">
        <v>3823</v>
      </c>
      <c r="C748" s="822" t="s">
        <v>4083</v>
      </c>
      <c r="D748" s="822" t="s">
        <v>4101</v>
      </c>
      <c r="E748" s="822" t="s">
        <v>4102</v>
      </c>
      <c r="F748" s="831">
        <v>19.8</v>
      </c>
      <c r="G748" s="831">
        <v>64622.11</v>
      </c>
      <c r="H748" s="831"/>
      <c r="I748" s="831">
        <v>3263.7429292929291</v>
      </c>
      <c r="J748" s="831"/>
      <c r="K748" s="831"/>
      <c r="L748" s="831"/>
      <c r="M748" s="831"/>
      <c r="N748" s="831"/>
      <c r="O748" s="831"/>
      <c r="P748" s="827"/>
      <c r="Q748" s="832"/>
    </row>
    <row r="749" spans="1:17" ht="14.45" customHeight="1" x14ac:dyDescent="0.2">
      <c r="A749" s="821" t="s">
        <v>587</v>
      </c>
      <c r="B749" s="822" t="s">
        <v>3823</v>
      </c>
      <c r="C749" s="822" t="s">
        <v>4083</v>
      </c>
      <c r="D749" s="822" t="s">
        <v>4104</v>
      </c>
      <c r="E749" s="822"/>
      <c r="F749" s="831">
        <v>0.2</v>
      </c>
      <c r="G749" s="831">
        <v>64.06</v>
      </c>
      <c r="H749" s="831"/>
      <c r="I749" s="831">
        <v>320.3</v>
      </c>
      <c r="J749" s="831"/>
      <c r="K749" s="831"/>
      <c r="L749" s="831"/>
      <c r="M749" s="831"/>
      <c r="N749" s="831"/>
      <c r="O749" s="831"/>
      <c r="P749" s="827"/>
      <c r="Q749" s="832"/>
    </row>
    <row r="750" spans="1:17" ht="14.45" customHeight="1" x14ac:dyDescent="0.2">
      <c r="A750" s="821" t="s">
        <v>587</v>
      </c>
      <c r="B750" s="822" t="s">
        <v>3823</v>
      </c>
      <c r="C750" s="822" t="s">
        <v>4083</v>
      </c>
      <c r="D750" s="822" t="s">
        <v>4104</v>
      </c>
      <c r="E750" s="822" t="s">
        <v>4105</v>
      </c>
      <c r="F750" s="831">
        <v>0.2</v>
      </c>
      <c r="G750" s="831">
        <v>64.06</v>
      </c>
      <c r="H750" s="831"/>
      <c r="I750" s="831">
        <v>320.3</v>
      </c>
      <c r="J750" s="831"/>
      <c r="K750" s="831"/>
      <c r="L750" s="831"/>
      <c r="M750" s="831"/>
      <c r="N750" s="831"/>
      <c r="O750" s="831"/>
      <c r="P750" s="827"/>
      <c r="Q750" s="832"/>
    </row>
    <row r="751" spans="1:17" ht="14.45" customHeight="1" x14ac:dyDescent="0.2">
      <c r="A751" s="821" t="s">
        <v>587</v>
      </c>
      <c r="B751" s="822" t="s">
        <v>3823</v>
      </c>
      <c r="C751" s="822" t="s">
        <v>4083</v>
      </c>
      <c r="D751" s="822" t="s">
        <v>4106</v>
      </c>
      <c r="E751" s="822" t="s">
        <v>4107</v>
      </c>
      <c r="F751" s="831">
        <v>26.349999999999998</v>
      </c>
      <c r="G751" s="831">
        <v>1549.8899999999999</v>
      </c>
      <c r="H751" s="831"/>
      <c r="I751" s="831">
        <v>58.819354838709678</v>
      </c>
      <c r="J751" s="831">
        <v>9.4499999999999993</v>
      </c>
      <c r="K751" s="831">
        <v>557.64</v>
      </c>
      <c r="L751" s="831"/>
      <c r="M751" s="831">
        <v>59.009523809523813</v>
      </c>
      <c r="N751" s="831">
        <v>5.98</v>
      </c>
      <c r="O751" s="831">
        <v>351.84</v>
      </c>
      <c r="P751" s="827"/>
      <c r="Q751" s="832">
        <v>58.836120401337787</v>
      </c>
    </row>
    <row r="752" spans="1:17" ht="14.45" customHeight="1" x14ac:dyDescent="0.2">
      <c r="A752" s="821" t="s">
        <v>587</v>
      </c>
      <c r="B752" s="822" t="s">
        <v>3823</v>
      </c>
      <c r="C752" s="822" t="s">
        <v>4083</v>
      </c>
      <c r="D752" s="822" t="s">
        <v>4668</v>
      </c>
      <c r="E752" s="822" t="s">
        <v>4669</v>
      </c>
      <c r="F752" s="831">
        <v>3</v>
      </c>
      <c r="G752" s="831">
        <v>3862.08</v>
      </c>
      <c r="H752" s="831"/>
      <c r="I752" s="831">
        <v>1287.3599999999999</v>
      </c>
      <c r="J752" s="831"/>
      <c r="K752" s="831"/>
      <c r="L752" s="831"/>
      <c r="M752" s="831"/>
      <c r="N752" s="831"/>
      <c r="O752" s="831"/>
      <c r="P752" s="827"/>
      <c r="Q752" s="832"/>
    </row>
    <row r="753" spans="1:17" ht="14.45" customHeight="1" x14ac:dyDescent="0.2">
      <c r="A753" s="821" t="s">
        <v>587</v>
      </c>
      <c r="B753" s="822" t="s">
        <v>3823</v>
      </c>
      <c r="C753" s="822" t="s">
        <v>4083</v>
      </c>
      <c r="D753" s="822" t="s">
        <v>4668</v>
      </c>
      <c r="E753" s="822"/>
      <c r="F753" s="831">
        <v>3</v>
      </c>
      <c r="G753" s="831">
        <v>3862.08</v>
      </c>
      <c r="H753" s="831"/>
      <c r="I753" s="831">
        <v>1287.3599999999999</v>
      </c>
      <c r="J753" s="831"/>
      <c r="K753" s="831"/>
      <c r="L753" s="831"/>
      <c r="M753" s="831"/>
      <c r="N753" s="831"/>
      <c r="O753" s="831"/>
      <c r="P753" s="827"/>
      <c r="Q753" s="832"/>
    </row>
    <row r="754" spans="1:17" ht="14.45" customHeight="1" x14ac:dyDescent="0.2">
      <c r="A754" s="821" t="s">
        <v>587</v>
      </c>
      <c r="B754" s="822" t="s">
        <v>3823</v>
      </c>
      <c r="C754" s="822" t="s">
        <v>4083</v>
      </c>
      <c r="D754" s="822" t="s">
        <v>4670</v>
      </c>
      <c r="E754" s="822" t="s">
        <v>4671</v>
      </c>
      <c r="F754" s="831">
        <v>6</v>
      </c>
      <c r="G754" s="831">
        <v>7724.16</v>
      </c>
      <c r="H754" s="831"/>
      <c r="I754" s="831">
        <v>1287.3599999999999</v>
      </c>
      <c r="J754" s="831"/>
      <c r="K754" s="831"/>
      <c r="L754" s="831"/>
      <c r="M754" s="831"/>
      <c r="N754" s="831"/>
      <c r="O754" s="831"/>
      <c r="P754" s="827"/>
      <c r="Q754" s="832"/>
    </row>
    <row r="755" spans="1:17" ht="14.45" customHeight="1" x14ac:dyDescent="0.2">
      <c r="A755" s="821" t="s">
        <v>587</v>
      </c>
      <c r="B755" s="822" t="s">
        <v>3823</v>
      </c>
      <c r="C755" s="822" t="s">
        <v>4083</v>
      </c>
      <c r="D755" s="822" t="s">
        <v>4670</v>
      </c>
      <c r="E755" s="822"/>
      <c r="F755" s="831">
        <v>6</v>
      </c>
      <c r="G755" s="831">
        <v>7724.16</v>
      </c>
      <c r="H755" s="831"/>
      <c r="I755" s="831">
        <v>1287.3599999999999</v>
      </c>
      <c r="J755" s="831"/>
      <c r="K755" s="831"/>
      <c r="L755" s="831"/>
      <c r="M755" s="831"/>
      <c r="N755" s="831"/>
      <c r="O755" s="831"/>
      <c r="P755" s="827"/>
      <c r="Q755" s="832"/>
    </row>
    <row r="756" spans="1:17" ht="14.45" customHeight="1" x14ac:dyDescent="0.2">
      <c r="A756" s="821" t="s">
        <v>587</v>
      </c>
      <c r="B756" s="822" t="s">
        <v>3823</v>
      </c>
      <c r="C756" s="822" t="s">
        <v>4083</v>
      </c>
      <c r="D756" s="822" t="s">
        <v>4108</v>
      </c>
      <c r="E756" s="822" t="s">
        <v>4109</v>
      </c>
      <c r="F756" s="831">
        <v>1.2</v>
      </c>
      <c r="G756" s="831">
        <v>826.14</v>
      </c>
      <c r="H756" s="831"/>
      <c r="I756" s="831">
        <v>688.45</v>
      </c>
      <c r="J756" s="831"/>
      <c r="K756" s="831"/>
      <c r="L756" s="831"/>
      <c r="M756" s="831"/>
      <c r="N756" s="831"/>
      <c r="O756" s="831"/>
      <c r="P756" s="827"/>
      <c r="Q756" s="832"/>
    </row>
    <row r="757" spans="1:17" ht="14.45" customHeight="1" x14ac:dyDescent="0.2">
      <c r="A757" s="821" t="s">
        <v>587</v>
      </c>
      <c r="B757" s="822" t="s">
        <v>3823</v>
      </c>
      <c r="C757" s="822" t="s">
        <v>4083</v>
      </c>
      <c r="D757" s="822" t="s">
        <v>4110</v>
      </c>
      <c r="E757" s="822" t="s">
        <v>4111</v>
      </c>
      <c r="F757" s="831"/>
      <c r="G757" s="831"/>
      <c r="H757" s="831"/>
      <c r="I757" s="831"/>
      <c r="J757" s="831">
        <v>2.4000000000000004</v>
      </c>
      <c r="K757" s="831">
        <v>897.59999999999991</v>
      </c>
      <c r="L757" s="831"/>
      <c r="M757" s="831">
        <v>373.99999999999989</v>
      </c>
      <c r="N757" s="831"/>
      <c r="O757" s="831"/>
      <c r="P757" s="827"/>
      <c r="Q757" s="832"/>
    </row>
    <row r="758" spans="1:17" ht="14.45" customHeight="1" x14ac:dyDescent="0.2">
      <c r="A758" s="821" t="s">
        <v>587</v>
      </c>
      <c r="B758" s="822" t="s">
        <v>3823</v>
      </c>
      <c r="C758" s="822" t="s">
        <v>4083</v>
      </c>
      <c r="D758" s="822" t="s">
        <v>4112</v>
      </c>
      <c r="E758" s="822" t="s">
        <v>4113</v>
      </c>
      <c r="F758" s="831">
        <v>179</v>
      </c>
      <c r="G758" s="831">
        <v>230437.43999999997</v>
      </c>
      <c r="H758" s="831"/>
      <c r="I758" s="831">
        <v>1287.3599999999999</v>
      </c>
      <c r="J758" s="831"/>
      <c r="K758" s="831"/>
      <c r="L758" s="831"/>
      <c r="M758" s="831"/>
      <c r="N758" s="831"/>
      <c r="O758" s="831"/>
      <c r="P758" s="827"/>
      <c r="Q758" s="832"/>
    </row>
    <row r="759" spans="1:17" ht="14.45" customHeight="1" x14ac:dyDescent="0.2">
      <c r="A759" s="821" t="s">
        <v>587</v>
      </c>
      <c r="B759" s="822" t="s">
        <v>3823</v>
      </c>
      <c r="C759" s="822" t="s">
        <v>4083</v>
      </c>
      <c r="D759" s="822" t="s">
        <v>4114</v>
      </c>
      <c r="E759" s="822" t="s">
        <v>4115</v>
      </c>
      <c r="F759" s="831">
        <v>2.4</v>
      </c>
      <c r="G759" s="831">
        <v>3916.5</v>
      </c>
      <c r="H759" s="831"/>
      <c r="I759" s="831">
        <v>1631.875</v>
      </c>
      <c r="J759" s="831"/>
      <c r="K759" s="831"/>
      <c r="L759" s="831"/>
      <c r="M759" s="831"/>
      <c r="N759" s="831"/>
      <c r="O759" s="831"/>
      <c r="P759" s="827"/>
      <c r="Q759" s="832"/>
    </row>
    <row r="760" spans="1:17" ht="14.45" customHeight="1" x14ac:dyDescent="0.2">
      <c r="A760" s="821" t="s">
        <v>587</v>
      </c>
      <c r="B760" s="822" t="s">
        <v>3823</v>
      </c>
      <c r="C760" s="822" t="s">
        <v>4083</v>
      </c>
      <c r="D760" s="822" t="s">
        <v>4116</v>
      </c>
      <c r="E760" s="822" t="s">
        <v>1509</v>
      </c>
      <c r="F760" s="831">
        <v>7.1</v>
      </c>
      <c r="G760" s="831">
        <v>1537.1899999999998</v>
      </c>
      <c r="H760" s="831"/>
      <c r="I760" s="831">
        <v>216.50563380281687</v>
      </c>
      <c r="J760" s="831">
        <v>4.1000000000000005</v>
      </c>
      <c r="K760" s="831">
        <v>1416.12</v>
      </c>
      <c r="L760" s="831"/>
      <c r="M760" s="831">
        <v>345.39512195121944</v>
      </c>
      <c r="N760" s="831">
        <v>2.5000000000000004</v>
      </c>
      <c r="O760" s="831">
        <v>852.50000000000011</v>
      </c>
      <c r="P760" s="827"/>
      <c r="Q760" s="832">
        <v>341</v>
      </c>
    </row>
    <row r="761" spans="1:17" ht="14.45" customHeight="1" x14ac:dyDescent="0.2">
      <c r="A761" s="821" t="s">
        <v>587</v>
      </c>
      <c r="B761" s="822" t="s">
        <v>3823</v>
      </c>
      <c r="C761" s="822" t="s">
        <v>4083</v>
      </c>
      <c r="D761" s="822" t="s">
        <v>4117</v>
      </c>
      <c r="E761" s="822" t="s">
        <v>1509</v>
      </c>
      <c r="F761" s="831">
        <v>49.599999999999994</v>
      </c>
      <c r="G761" s="831">
        <v>22033.31</v>
      </c>
      <c r="H761" s="831"/>
      <c r="I761" s="831">
        <v>444.21995967741941</v>
      </c>
      <c r="J761" s="831">
        <v>14.700000000000001</v>
      </c>
      <c r="K761" s="831">
        <v>9932.17</v>
      </c>
      <c r="L761" s="831"/>
      <c r="M761" s="831">
        <v>675.65782312925171</v>
      </c>
      <c r="N761" s="831">
        <v>6.1</v>
      </c>
      <c r="O761" s="831">
        <v>4093.1</v>
      </c>
      <c r="P761" s="827"/>
      <c r="Q761" s="832">
        <v>671</v>
      </c>
    </row>
    <row r="762" spans="1:17" ht="14.45" customHeight="1" x14ac:dyDescent="0.2">
      <c r="A762" s="821" t="s">
        <v>587</v>
      </c>
      <c r="B762" s="822" t="s">
        <v>3823</v>
      </c>
      <c r="C762" s="822" t="s">
        <v>4083</v>
      </c>
      <c r="D762" s="822" t="s">
        <v>4118</v>
      </c>
      <c r="E762" s="822" t="s">
        <v>1617</v>
      </c>
      <c r="F762" s="831">
        <v>40.6</v>
      </c>
      <c r="G762" s="831">
        <v>9226.18</v>
      </c>
      <c r="H762" s="831"/>
      <c r="I762" s="831">
        <v>227.24581280788178</v>
      </c>
      <c r="J762" s="831">
        <v>21.500000000000004</v>
      </c>
      <c r="K762" s="831">
        <v>6924.3499999999995</v>
      </c>
      <c r="L762" s="831"/>
      <c r="M762" s="831">
        <v>322.06279069767436</v>
      </c>
      <c r="N762" s="831">
        <v>14</v>
      </c>
      <c r="O762" s="831">
        <v>4466</v>
      </c>
      <c r="P762" s="827"/>
      <c r="Q762" s="832">
        <v>319</v>
      </c>
    </row>
    <row r="763" spans="1:17" ht="14.45" customHeight="1" x14ac:dyDescent="0.2">
      <c r="A763" s="821" t="s">
        <v>587</v>
      </c>
      <c r="B763" s="822" t="s">
        <v>3823</v>
      </c>
      <c r="C763" s="822" t="s">
        <v>4083</v>
      </c>
      <c r="D763" s="822" t="s">
        <v>4119</v>
      </c>
      <c r="E763" s="822" t="s">
        <v>1603</v>
      </c>
      <c r="F763" s="831">
        <v>87.7</v>
      </c>
      <c r="G763" s="831">
        <v>4647.18</v>
      </c>
      <c r="H763" s="831"/>
      <c r="I763" s="831">
        <v>52.989509692132273</v>
      </c>
      <c r="J763" s="831">
        <v>65.75</v>
      </c>
      <c r="K763" s="831">
        <v>3476.8600000000006</v>
      </c>
      <c r="L763" s="831"/>
      <c r="M763" s="831">
        <v>52.88000000000001</v>
      </c>
      <c r="N763" s="831">
        <v>50</v>
      </c>
      <c r="O763" s="831">
        <v>2644</v>
      </c>
      <c r="P763" s="827"/>
      <c r="Q763" s="832">
        <v>52.88</v>
      </c>
    </row>
    <row r="764" spans="1:17" ht="14.45" customHeight="1" x14ac:dyDescent="0.2">
      <c r="A764" s="821" t="s">
        <v>587</v>
      </c>
      <c r="B764" s="822" t="s">
        <v>3823</v>
      </c>
      <c r="C764" s="822" t="s">
        <v>4083</v>
      </c>
      <c r="D764" s="822" t="s">
        <v>4672</v>
      </c>
      <c r="E764" s="822" t="s">
        <v>1621</v>
      </c>
      <c r="F764" s="831">
        <v>4</v>
      </c>
      <c r="G764" s="831">
        <v>14520</v>
      </c>
      <c r="H764" s="831"/>
      <c r="I764" s="831">
        <v>3630</v>
      </c>
      <c r="J764" s="831">
        <v>2</v>
      </c>
      <c r="K764" s="831">
        <v>7260</v>
      </c>
      <c r="L764" s="831"/>
      <c r="M764" s="831">
        <v>3630</v>
      </c>
      <c r="N764" s="831">
        <v>4</v>
      </c>
      <c r="O764" s="831">
        <v>14520</v>
      </c>
      <c r="P764" s="827"/>
      <c r="Q764" s="832">
        <v>3630</v>
      </c>
    </row>
    <row r="765" spans="1:17" ht="14.45" customHeight="1" x14ac:dyDescent="0.2">
      <c r="A765" s="821" t="s">
        <v>587</v>
      </c>
      <c r="B765" s="822" t="s">
        <v>3823</v>
      </c>
      <c r="C765" s="822" t="s">
        <v>4083</v>
      </c>
      <c r="D765" s="822" t="s">
        <v>4120</v>
      </c>
      <c r="E765" s="822" t="s">
        <v>1264</v>
      </c>
      <c r="F765" s="831">
        <v>26</v>
      </c>
      <c r="G765" s="831">
        <v>78673.939999999988</v>
      </c>
      <c r="H765" s="831"/>
      <c r="I765" s="831">
        <v>3025.9207692307687</v>
      </c>
      <c r="J765" s="831">
        <v>47</v>
      </c>
      <c r="K765" s="831">
        <v>149120.66</v>
      </c>
      <c r="L765" s="831"/>
      <c r="M765" s="831">
        <v>3172.78</v>
      </c>
      <c r="N765" s="831">
        <v>15</v>
      </c>
      <c r="O765" s="831">
        <v>47591.7</v>
      </c>
      <c r="P765" s="827"/>
      <c r="Q765" s="832">
        <v>3172.7799999999997</v>
      </c>
    </row>
    <row r="766" spans="1:17" ht="14.45" customHeight="1" x14ac:dyDescent="0.2">
      <c r="A766" s="821" t="s">
        <v>587</v>
      </c>
      <c r="B766" s="822" t="s">
        <v>3823</v>
      </c>
      <c r="C766" s="822" t="s">
        <v>4083</v>
      </c>
      <c r="D766" s="822" t="s">
        <v>4121</v>
      </c>
      <c r="E766" s="822" t="s">
        <v>1617</v>
      </c>
      <c r="F766" s="831"/>
      <c r="G766" s="831"/>
      <c r="H766" s="831"/>
      <c r="I766" s="831"/>
      <c r="J766" s="831">
        <v>0.89999999999999991</v>
      </c>
      <c r="K766" s="831">
        <v>574.77</v>
      </c>
      <c r="L766" s="831"/>
      <c r="M766" s="831">
        <v>638.63333333333333</v>
      </c>
      <c r="N766" s="831"/>
      <c r="O766" s="831"/>
      <c r="P766" s="827"/>
      <c r="Q766" s="832"/>
    </row>
    <row r="767" spans="1:17" ht="14.45" customHeight="1" x14ac:dyDescent="0.2">
      <c r="A767" s="821" t="s">
        <v>587</v>
      </c>
      <c r="B767" s="822" t="s">
        <v>3823</v>
      </c>
      <c r="C767" s="822" t="s">
        <v>4083</v>
      </c>
      <c r="D767" s="822" t="s">
        <v>4122</v>
      </c>
      <c r="E767" s="822" t="s">
        <v>1264</v>
      </c>
      <c r="F767" s="831">
        <v>4</v>
      </c>
      <c r="G767" s="831">
        <v>25382.28</v>
      </c>
      <c r="H767" s="831"/>
      <c r="I767" s="831">
        <v>6345.57</v>
      </c>
      <c r="J767" s="831"/>
      <c r="K767" s="831"/>
      <c r="L767" s="831"/>
      <c r="M767" s="831"/>
      <c r="N767" s="831">
        <v>2</v>
      </c>
      <c r="O767" s="831">
        <v>12691.14</v>
      </c>
      <c r="P767" s="827"/>
      <c r="Q767" s="832">
        <v>6345.57</v>
      </c>
    </row>
    <row r="768" spans="1:17" ht="14.45" customHeight="1" x14ac:dyDescent="0.2">
      <c r="A768" s="821" t="s">
        <v>587</v>
      </c>
      <c r="B768" s="822" t="s">
        <v>3823</v>
      </c>
      <c r="C768" s="822" t="s">
        <v>4083</v>
      </c>
      <c r="D768" s="822" t="s">
        <v>4123</v>
      </c>
      <c r="E768" s="822" t="s">
        <v>1502</v>
      </c>
      <c r="F768" s="831">
        <v>4.3</v>
      </c>
      <c r="G768" s="831">
        <v>1755.03</v>
      </c>
      <c r="H768" s="831"/>
      <c r="I768" s="831">
        <v>408.14651162790699</v>
      </c>
      <c r="J768" s="831">
        <v>30.999999999999993</v>
      </c>
      <c r="K768" s="831">
        <v>15647.44</v>
      </c>
      <c r="L768" s="831"/>
      <c r="M768" s="831">
        <v>504.75612903225817</v>
      </c>
      <c r="N768" s="831">
        <v>9.5</v>
      </c>
      <c r="O768" s="831">
        <v>4995.8200000000006</v>
      </c>
      <c r="P768" s="827"/>
      <c r="Q768" s="832">
        <v>525.87578947368422</v>
      </c>
    </row>
    <row r="769" spans="1:17" ht="14.45" customHeight="1" x14ac:dyDescent="0.2">
      <c r="A769" s="821" t="s">
        <v>587</v>
      </c>
      <c r="B769" s="822" t="s">
        <v>3823</v>
      </c>
      <c r="C769" s="822" t="s">
        <v>4083</v>
      </c>
      <c r="D769" s="822" t="s">
        <v>4124</v>
      </c>
      <c r="E769" s="822" t="s">
        <v>4125</v>
      </c>
      <c r="F769" s="831">
        <v>66.599999999999994</v>
      </c>
      <c r="G769" s="831">
        <v>1984.12</v>
      </c>
      <c r="H769" s="831"/>
      <c r="I769" s="831">
        <v>29.791591591591594</v>
      </c>
      <c r="J769" s="831">
        <v>145</v>
      </c>
      <c r="K769" s="831">
        <v>4273.1500000000005</v>
      </c>
      <c r="L769" s="831"/>
      <c r="M769" s="831">
        <v>29.470000000000002</v>
      </c>
      <c r="N769" s="831"/>
      <c r="O769" s="831"/>
      <c r="P769" s="827"/>
      <c r="Q769" s="832"/>
    </row>
    <row r="770" spans="1:17" ht="14.45" customHeight="1" x14ac:dyDescent="0.2">
      <c r="A770" s="821" t="s">
        <v>587</v>
      </c>
      <c r="B770" s="822" t="s">
        <v>3823</v>
      </c>
      <c r="C770" s="822" t="s">
        <v>4083</v>
      </c>
      <c r="D770" s="822" t="s">
        <v>4673</v>
      </c>
      <c r="E770" s="822" t="s">
        <v>4674</v>
      </c>
      <c r="F770" s="831"/>
      <c r="G770" s="831"/>
      <c r="H770" s="831"/>
      <c r="I770" s="831"/>
      <c r="J770" s="831">
        <v>0.2</v>
      </c>
      <c r="K770" s="831">
        <v>157.97</v>
      </c>
      <c r="L770" s="831"/>
      <c r="M770" s="831">
        <v>789.84999999999991</v>
      </c>
      <c r="N770" s="831"/>
      <c r="O770" s="831"/>
      <c r="P770" s="827"/>
      <c r="Q770" s="832"/>
    </row>
    <row r="771" spans="1:17" ht="14.45" customHeight="1" x14ac:dyDescent="0.2">
      <c r="A771" s="821" t="s">
        <v>587</v>
      </c>
      <c r="B771" s="822" t="s">
        <v>3823</v>
      </c>
      <c r="C771" s="822" t="s">
        <v>4083</v>
      </c>
      <c r="D771" s="822" t="s">
        <v>4675</v>
      </c>
      <c r="E771" s="822" t="s">
        <v>4676</v>
      </c>
      <c r="F771" s="831"/>
      <c r="G771" s="831"/>
      <c r="H771" s="831"/>
      <c r="I771" s="831"/>
      <c r="J771" s="831">
        <v>0.9</v>
      </c>
      <c r="K771" s="831">
        <v>375.1</v>
      </c>
      <c r="L771" s="831"/>
      <c r="M771" s="831">
        <v>416.77777777777777</v>
      </c>
      <c r="N771" s="831"/>
      <c r="O771" s="831"/>
      <c r="P771" s="827"/>
      <c r="Q771" s="832"/>
    </row>
    <row r="772" spans="1:17" ht="14.45" customHeight="1" x14ac:dyDescent="0.2">
      <c r="A772" s="821" t="s">
        <v>587</v>
      </c>
      <c r="B772" s="822" t="s">
        <v>3823</v>
      </c>
      <c r="C772" s="822" t="s">
        <v>4083</v>
      </c>
      <c r="D772" s="822" t="s">
        <v>4128</v>
      </c>
      <c r="E772" s="822" t="s">
        <v>1506</v>
      </c>
      <c r="F772" s="831">
        <v>32.200000000000003</v>
      </c>
      <c r="G772" s="831">
        <v>14784.75</v>
      </c>
      <c r="H772" s="831"/>
      <c r="I772" s="831">
        <v>459.15372670807449</v>
      </c>
      <c r="J772" s="831">
        <v>17</v>
      </c>
      <c r="K772" s="831">
        <v>17129.099999999999</v>
      </c>
      <c r="L772" s="831"/>
      <c r="M772" s="831">
        <v>1007.5941176470587</v>
      </c>
      <c r="N772" s="831">
        <v>14.399999999999999</v>
      </c>
      <c r="O772" s="831">
        <v>10776.849999999999</v>
      </c>
      <c r="P772" s="827"/>
      <c r="Q772" s="832">
        <v>748.39236111111109</v>
      </c>
    </row>
    <row r="773" spans="1:17" ht="14.45" customHeight="1" x14ac:dyDescent="0.2">
      <c r="A773" s="821" t="s">
        <v>587</v>
      </c>
      <c r="B773" s="822" t="s">
        <v>3823</v>
      </c>
      <c r="C773" s="822" t="s">
        <v>4083</v>
      </c>
      <c r="D773" s="822" t="s">
        <v>4677</v>
      </c>
      <c r="E773" s="822" t="s">
        <v>4678</v>
      </c>
      <c r="F773" s="831"/>
      <c r="G773" s="831"/>
      <c r="H773" s="831"/>
      <c r="I773" s="831"/>
      <c r="J773" s="831">
        <v>15</v>
      </c>
      <c r="K773" s="831">
        <v>16586.02</v>
      </c>
      <c r="L773" s="831"/>
      <c r="M773" s="831">
        <v>1105.7346666666667</v>
      </c>
      <c r="N773" s="831"/>
      <c r="O773" s="831"/>
      <c r="P773" s="827"/>
      <c r="Q773" s="832"/>
    </row>
    <row r="774" spans="1:17" ht="14.45" customHeight="1" x14ac:dyDescent="0.2">
      <c r="A774" s="821" t="s">
        <v>587</v>
      </c>
      <c r="B774" s="822" t="s">
        <v>3823</v>
      </c>
      <c r="C774" s="822" t="s">
        <v>4083</v>
      </c>
      <c r="D774" s="822" t="s">
        <v>4129</v>
      </c>
      <c r="E774" s="822" t="s">
        <v>4130</v>
      </c>
      <c r="F774" s="831"/>
      <c r="G774" s="831"/>
      <c r="H774" s="831"/>
      <c r="I774" s="831"/>
      <c r="J774" s="831">
        <v>11.9</v>
      </c>
      <c r="K774" s="831">
        <v>8508.5</v>
      </c>
      <c r="L774" s="831"/>
      <c r="M774" s="831">
        <v>715</v>
      </c>
      <c r="N774" s="831"/>
      <c r="O774" s="831"/>
      <c r="P774" s="827"/>
      <c r="Q774" s="832"/>
    </row>
    <row r="775" spans="1:17" ht="14.45" customHeight="1" x14ac:dyDescent="0.2">
      <c r="A775" s="821" t="s">
        <v>587</v>
      </c>
      <c r="B775" s="822" t="s">
        <v>3823</v>
      </c>
      <c r="C775" s="822" t="s">
        <v>4083</v>
      </c>
      <c r="D775" s="822" t="s">
        <v>4131</v>
      </c>
      <c r="E775" s="822" t="s">
        <v>4132</v>
      </c>
      <c r="F775" s="831"/>
      <c r="G775" s="831"/>
      <c r="H775" s="831"/>
      <c r="I775" s="831"/>
      <c r="J775" s="831">
        <v>2.7</v>
      </c>
      <c r="K775" s="831">
        <v>407.04</v>
      </c>
      <c r="L775" s="831"/>
      <c r="M775" s="831">
        <v>150.75555555555556</v>
      </c>
      <c r="N775" s="831"/>
      <c r="O775" s="831"/>
      <c r="P775" s="827"/>
      <c r="Q775" s="832"/>
    </row>
    <row r="776" spans="1:17" ht="14.45" customHeight="1" x14ac:dyDescent="0.2">
      <c r="A776" s="821" t="s">
        <v>587</v>
      </c>
      <c r="B776" s="822" t="s">
        <v>3823</v>
      </c>
      <c r="C776" s="822" t="s">
        <v>4083</v>
      </c>
      <c r="D776" s="822" t="s">
        <v>4134</v>
      </c>
      <c r="E776" s="822" t="s">
        <v>4135</v>
      </c>
      <c r="F776" s="831">
        <v>5.4</v>
      </c>
      <c r="G776" s="831">
        <v>782.03000000000009</v>
      </c>
      <c r="H776" s="831"/>
      <c r="I776" s="831">
        <v>144.82037037037037</v>
      </c>
      <c r="J776" s="831"/>
      <c r="K776" s="831"/>
      <c r="L776" s="831"/>
      <c r="M776" s="831"/>
      <c r="N776" s="831"/>
      <c r="O776" s="831"/>
      <c r="P776" s="827"/>
      <c r="Q776" s="832"/>
    </row>
    <row r="777" spans="1:17" ht="14.45" customHeight="1" x14ac:dyDescent="0.2">
      <c r="A777" s="821" t="s">
        <v>587</v>
      </c>
      <c r="B777" s="822" t="s">
        <v>3823</v>
      </c>
      <c r="C777" s="822" t="s">
        <v>4083</v>
      </c>
      <c r="D777" s="822" t="s">
        <v>4136</v>
      </c>
      <c r="E777" s="822" t="s">
        <v>1603</v>
      </c>
      <c r="F777" s="831">
        <v>157.4</v>
      </c>
      <c r="G777" s="831">
        <v>5255.59</v>
      </c>
      <c r="H777" s="831"/>
      <c r="I777" s="831">
        <v>33.390025412960611</v>
      </c>
      <c r="J777" s="831">
        <v>54.2</v>
      </c>
      <c r="K777" s="831">
        <v>1809.4700000000003</v>
      </c>
      <c r="L777" s="831"/>
      <c r="M777" s="831">
        <v>33.385055350553507</v>
      </c>
      <c r="N777" s="831"/>
      <c r="O777" s="831"/>
      <c r="P777" s="827"/>
      <c r="Q777" s="832"/>
    </row>
    <row r="778" spans="1:17" ht="14.45" customHeight="1" x14ac:dyDescent="0.2">
      <c r="A778" s="821" t="s">
        <v>587</v>
      </c>
      <c r="B778" s="822" t="s">
        <v>3823</v>
      </c>
      <c r="C778" s="822" t="s">
        <v>4083</v>
      </c>
      <c r="D778" s="822" t="s">
        <v>4137</v>
      </c>
      <c r="E778" s="822" t="s">
        <v>4138</v>
      </c>
      <c r="F778" s="831">
        <v>44.699999999999989</v>
      </c>
      <c r="G778" s="831">
        <v>5996.78</v>
      </c>
      <c r="H778" s="831"/>
      <c r="I778" s="831">
        <v>134.15615212527968</v>
      </c>
      <c r="J778" s="831">
        <v>36.299999999999997</v>
      </c>
      <c r="K778" s="831">
        <v>5166.1900000000014</v>
      </c>
      <c r="L778" s="831"/>
      <c r="M778" s="831">
        <v>142.31928374655652</v>
      </c>
      <c r="N778" s="831">
        <v>13.000000000000002</v>
      </c>
      <c r="O778" s="831">
        <v>1674.3999999999999</v>
      </c>
      <c r="P778" s="827"/>
      <c r="Q778" s="832">
        <v>128.79999999999998</v>
      </c>
    </row>
    <row r="779" spans="1:17" ht="14.45" customHeight="1" x14ac:dyDescent="0.2">
      <c r="A779" s="821" t="s">
        <v>587</v>
      </c>
      <c r="B779" s="822" t="s">
        <v>3823</v>
      </c>
      <c r="C779" s="822" t="s">
        <v>4083</v>
      </c>
      <c r="D779" s="822" t="s">
        <v>4139</v>
      </c>
      <c r="E779" s="822"/>
      <c r="F779" s="831">
        <v>19</v>
      </c>
      <c r="G779" s="831">
        <v>599688.68999999994</v>
      </c>
      <c r="H779" s="831"/>
      <c r="I779" s="831">
        <v>31562.562631578945</v>
      </c>
      <c r="J779" s="831"/>
      <c r="K779" s="831"/>
      <c r="L779" s="831"/>
      <c r="M779" s="831"/>
      <c r="N779" s="831"/>
      <c r="O779" s="831"/>
      <c r="P779" s="827"/>
      <c r="Q779" s="832"/>
    </row>
    <row r="780" spans="1:17" ht="14.45" customHeight="1" x14ac:dyDescent="0.2">
      <c r="A780" s="821" t="s">
        <v>587</v>
      </c>
      <c r="B780" s="822" t="s">
        <v>3823</v>
      </c>
      <c r="C780" s="822" t="s">
        <v>4083</v>
      </c>
      <c r="D780" s="822" t="s">
        <v>4139</v>
      </c>
      <c r="E780" s="822" t="s">
        <v>4140</v>
      </c>
      <c r="F780" s="831">
        <v>9</v>
      </c>
      <c r="G780" s="831">
        <v>285091.19</v>
      </c>
      <c r="H780" s="831"/>
      <c r="I780" s="831">
        <v>31676.79888888889</v>
      </c>
      <c r="J780" s="831"/>
      <c r="K780" s="831"/>
      <c r="L780" s="831"/>
      <c r="M780" s="831"/>
      <c r="N780" s="831"/>
      <c r="O780" s="831"/>
      <c r="P780" s="827"/>
      <c r="Q780" s="832"/>
    </row>
    <row r="781" spans="1:17" ht="14.45" customHeight="1" x14ac:dyDescent="0.2">
      <c r="A781" s="821" t="s">
        <v>587</v>
      </c>
      <c r="B781" s="822" t="s">
        <v>3823</v>
      </c>
      <c r="C781" s="822" t="s">
        <v>4083</v>
      </c>
      <c r="D781" s="822" t="s">
        <v>4679</v>
      </c>
      <c r="E781" s="822" t="s">
        <v>4680</v>
      </c>
      <c r="F781" s="831">
        <v>0.5</v>
      </c>
      <c r="G781" s="831">
        <v>345.93</v>
      </c>
      <c r="H781" s="831"/>
      <c r="I781" s="831">
        <v>691.86</v>
      </c>
      <c r="J781" s="831">
        <v>0.8</v>
      </c>
      <c r="K781" s="831">
        <v>493.95000000000005</v>
      </c>
      <c r="L781" s="831"/>
      <c r="M781" s="831">
        <v>617.4375</v>
      </c>
      <c r="N781" s="831"/>
      <c r="O781" s="831"/>
      <c r="P781" s="827"/>
      <c r="Q781" s="832"/>
    </row>
    <row r="782" spans="1:17" ht="14.45" customHeight="1" x14ac:dyDescent="0.2">
      <c r="A782" s="821" t="s">
        <v>587</v>
      </c>
      <c r="B782" s="822" t="s">
        <v>3823</v>
      </c>
      <c r="C782" s="822" t="s">
        <v>4083</v>
      </c>
      <c r="D782" s="822" t="s">
        <v>4681</v>
      </c>
      <c r="E782" s="822" t="s">
        <v>4142</v>
      </c>
      <c r="F782" s="831">
        <v>1.6</v>
      </c>
      <c r="G782" s="831">
        <v>1089.76</v>
      </c>
      <c r="H782" s="831"/>
      <c r="I782" s="831">
        <v>681.09999999999991</v>
      </c>
      <c r="J782" s="831"/>
      <c r="K782" s="831"/>
      <c r="L782" s="831"/>
      <c r="M782" s="831"/>
      <c r="N782" s="831"/>
      <c r="O782" s="831"/>
      <c r="P782" s="827"/>
      <c r="Q782" s="832"/>
    </row>
    <row r="783" spans="1:17" ht="14.45" customHeight="1" x14ac:dyDescent="0.2">
      <c r="A783" s="821" t="s">
        <v>587</v>
      </c>
      <c r="B783" s="822" t="s">
        <v>3823</v>
      </c>
      <c r="C783" s="822" t="s">
        <v>4083</v>
      </c>
      <c r="D783" s="822" t="s">
        <v>4141</v>
      </c>
      <c r="E783" s="822" t="s">
        <v>4142</v>
      </c>
      <c r="F783" s="831">
        <v>5.0999999999999996</v>
      </c>
      <c r="G783" s="831">
        <v>6510.68</v>
      </c>
      <c r="H783" s="831"/>
      <c r="I783" s="831">
        <v>1276.6039215686276</v>
      </c>
      <c r="J783" s="831"/>
      <c r="K783" s="831"/>
      <c r="L783" s="831"/>
      <c r="M783" s="831"/>
      <c r="N783" s="831"/>
      <c r="O783" s="831"/>
      <c r="P783" s="827"/>
      <c r="Q783" s="832"/>
    </row>
    <row r="784" spans="1:17" ht="14.45" customHeight="1" x14ac:dyDescent="0.2">
      <c r="A784" s="821" t="s">
        <v>587</v>
      </c>
      <c r="B784" s="822" t="s">
        <v>3823</v>
      </c>
      <c r="C784" s="822" t="s">
        <v>4083</v>
      </c>
      <c r="D784" s="822" t="s">
        <v>4145</v>
      </c>
      <c r="E784" s="822" t="s">
        <v>4140</v>
      </c>
      <c r="F784" s="831">
        <v>7</v>
      </c>
      <c r="G784" s="831">
        <v>218038.09999999998</v>
      </c>
      <c r="H784" s="831"/>
      <c r="I784" s="831">
        <v>31148.299999999996</v>
      </c>
      <c r="J784" s="831">
        <v>36</v>
      </c>
      <c r="K784" s="831">
        <v>1121338.7999999998</v>
      </c>
      <c r="L784" s="831"/>
      <c r="M784" s="831">
        <v>31148.299999999996</v>
      </c>
      <c r="N784" s="831">
        <v>6</v>
      </c>
      <c r="O784" s="831">
        <v>186889.8</v>
      </c>
      <c r="P784" s="827"/>
      <c r="Q784" s="832">
        <v>31148.3</v>
      </c>
    </row>
    <row r="785" spans="1:17" ht="14.45" customHeight="1" x14ac:dyDescent="0.2">
      <c r="A785" s="821" t="s">
        <v>587</v>
      </c>
      <c r="B785" s="822" t="s">
        <v>3823</v>
      </c>
      <c r="C785" s="822" t="s">
        <v>4083</v>
      </c>
      <c r="D785" s="822" t="s">
        <v>4682</v>
      </c>
      <c r="E785" s="822" t="s">
        <v>2401</v>
      </c>
      <c r="F785" s="831">
        <v>25</v>
      </c>
      <c r="G785" s="831">
        <v>2312.25</v>
      </c>
      <c r="H785" s="831"/>
      <c r="I785" s="831">
        <v>92.49</v>
      </c>
      <c r="J785" s="831"/>
      <c r="K785" s="831"/>
      <c r="L785" s="831"/>
      <c r="M785" s="831"/>
      <c r="N785" s="831"/>
      <c r="O785" s="831"/>
      <c r="P785" s="827"/>
      <c r="Q785" s="832"/>
    </row>
    <row r="786" spans="1:17" ht="14.45" customHeight="1" x14ac:dyDescent="0.2">
      <c r="A786" s="821" t="s">
        <v>587</v>
      </c>
      <c r="B786" s="822" t="s">
        <v>3823</v>
      </c>
      <c r="C786" s="822" t="s">
        <v>4083</v>
      </c>
      <c r="D786" s="822" t="s">
        <v>4683</v>
      </c>
      <c r="E786" s="822" t="s">
        <v>4684</v>
      </c>
      <c r="F786" s="831">
        <v>4</v>
      </c>
      <c r="G786" s="831">
        <v>34519.32</v>
      </c>
      <c r="H786" s="831"/>
      <c r="I786" s="831">
        <v>8629.83</v>
      </c>
      <c r="J786" s="831"/>
      <c r="K786" s="831"/>
      <c r="L786" s="831"/>
      <c r="M786" s="831"/>
      <c r="N786" s="831"/>
      <c r="O786" s="831"/>
      <c r="P786" s="827"/>
      <c r="Q786" s="832"/>
    </row>
    <row r="787" spans="1:17" ht="14.45" customHeight="1" x14ac:dyDescent="0.2">
      <c r="A787" s="821" t="s">
        <v>587</v>
      </c>
      <c r="B787" s="822" t="s">
        <v>3823</v>
      </c>
      <c r="C787" s="822" t="s">
        <v>4083</v>
      </c>
      <c r="D787" s="822" t="s">
        <v>4685</v>
      </c>
      <c r="E787" s="822" t="s">
        <v>4686</v>
      </c>
      <c r="F787" s="831">
        <v>2</v>
      </c>
      <c r="G787" s="831">
        <v>6345.56</v>
      </c>
      <c r="H787" s="831"/>
      <c r="I787" s="831">
        <v>3172.78</v>
      </c>
      <c r="J787" s="831"/>
      <c r="K787" s="831"/>
      <c r="L787" s="831"/>
      <c r="M787" s="831"/>
      <c r="N787" s="831"/>
      <c r="O787" s="831"/>
      <c r="P787" s="827"/>
      <c r="Q787" s="832"/>
    </row>
    <row r="788" spans="1:17" ht="14.45" customHeight="1" x14ac:dyDescent="0.2">
      <c r="A788" s="821" t="s">
        <v>587</v>
      </c>
      <c r="B788" s="822" t="s">
        <v>3823</v>
      </c>
      <c r="C788" s="822" t="s">
        <v>4083</v>
      </c>
      <c r="D788" s="822" t="s">
        <v>4148</v>
      </c>
      <c r="E788" s="822" t="s">
        <v>1266</v>
      </c>
      <c r="F788" s="831">
        <v>25</v>
      </c>
      <c r="G788" s="831">
        <v>237737.76</v>
      </c>
      <c r="H788" s="831"/>
      <c r="I788" s="831">
        <v>9509.510400000001</v>
      </c>
      <c r="J788" s="831">
        <v>30</v>
      </c>
      <c r="K788" s="831">
        <v>284119.56000000006</v>
      </c>
      <c r="L788" s="831"/>
      <c r="M788" s="831">
        <v>9470.6520000000019</v>
      </c>
      <c r="N788" s="831">
        <v>10</v>
      </c>
      <c r="O788" s="831">
        <v>97944.72</v>
      </c>
      <c r="P788" s="827"/>
      <c r="Q788" s="832">
        <v>9794.4719999999998</v>
      </c>
    </row>
    <row r="789" spans="1:17" ht="14.45" customHeight="1" x14ac:dyDescent="0.2">
      <c r="A789" s="821" t="s">
        <v>587</v>
      </c>
      <c r="B789" s="822" t="s">
        <v>3823</v>
      </c>
      <c r="C789" s="822" t="s">
        <v>4083</v>
      </c>
      <c r="D789" s="822" t="s">
        <v>4687</v>
      </c>
      <c r="E789" s="822" t="s">
        <v>1284</v>
      </c>
      <c r="F789" s="831"/>
      <c r="G789" s="831"/>
      <c r="H789" s="831"/>
      <c r="I789" s="831"/>
      <c r="J789" s="831"/>
      <c r="K789" s="831"/>
      <c r="L789" s="831"/>
      <c r="M789" s="831"/>
      <c r="N789" s="831">
        <v>4.0999999999999996</v>
      </c>
      <c r="O789" s="831">
        <v>4555.1000000000004</v>
      </c>
      <c r="P789" s="827"/>
      <c r="Q789" s="832">
        <v>1111.0000000000002</v>
      </c>
    </row>
    <row r="790" spans="1:17" ht="14.45" customHeight="1" x14ac:dyDescent="0.2">
      <c r="A790" s="821" t="s">
        <v>587</v>
      </c>
      <c r="B790" s="822" t="s">
        <v>3823</v>
      </c>
      <c r="C790" s="822" t="s">
        <v>4083</v>
      </c>
      <c r="D790" s="822" t="s">
        <v>4688</v>
      </c>
      <c r="E790" s="822" t="s">
        <v>4689</v>
      </c>
      <c r="F790" s="831">
        <v>10</v>
      </c>
      <c r="G790" s="831">
        <v>12873.6</v>
      </c>
      <c r="H790" s="831"/>
      <c r="I790" s="831">
        <v>1287.3600000000001</v>
      </c>
      <c r="J790" s="831"/>
      <c r="K790" s="831"/>
      <c r="L790" s="831"/>
      <c r="M790" s="831"/>
      <c r="N790" s="831"/>
      <c r="O790" s="831"/>
      <c r="P790" s="827"/>
      <c r="Q790" s="832"/>
    </row>
    <row r="791" spans="1:17" ht="14.45" customHeight="1" x14ac:dyDescent="0.2">
      <c r="A791" s="821" t="s">
        <v>587</v>
      </c>
      <c r="B791" s="822" t="s">
        <v>3823</v>
      </c>
      <c r="C791" s="822" t="s">
        <v>4083</v>
      </c>
      <c r="D791" s="822" t="s">
        <v>4151</v>
      </c>
      <c r="E791" s="822" t="s">
        <v>1270</v>
      </c>
      <c r="F791" s="831">
        <v>287</v>
      </c>
      <c r="G791" s="831">
        <v>369472.31999999995</v>
      </c>
      <c r="H791" s="831"/>
      <c r="I791" s="831">
        <v>1287.3599999999999</v>
      </c>
      <c r="J791" s="831">
        <v>365.6</v>
      </c>
      <c r="K791" s="831">
        <v>470658.80000000005</v>
      </c>
      <c r="L791" s="831"/>
      <c r="M791" s="831">
        <v>1287.3599562363238</v>
      </c>
      <c r="N791" s="831">
        <v>85</v>
      </c>
      <c r="O791" s="831">
        <v>109425.60000000001</v>
      </c>
      <c r="P791" s="827"/>
      <c r="Q791" s="832">
        <v>1287.3600000000001</v>
      </c>
    </row>
    <row r="792" spans="1:17" ht="14.45" customHeight="1" x14ac:dyDescent="0.2">
      <c r="A792" s="821" t="s">
        <v>587</v>
      </c>
      <c r="B792" s="822" t="s">
        <v>3823</v>
      </c>
      <c r="C792" s="822" t="s">
        <v>4083</v>
      </c>
      <c r="D792" s="822" t="s">
        <v>4690</v>
      </c>
      <c r="E792" s="822" t="s">
        <v>4691</v>
      </c>
      <c r="F792" s="831"/>
      <c r="G792" s="831"/>
      <c r="H792" s="831"/>
      <c r="I792" s="831"/>
      <c r="J792" s="831">
        <v>2</v>
      </c>
      <c r="K792" s="831">
        <v>2574.7199999999998</v>
      </c>
      <c r="L792" s="831"/>
      <c r="M792" s="831">
        <v>1287.3599999999999</v>
      </c>
      <c r="N792" s="831"/>
      <c r="O792" s="831"/>
      <c r="P792" s="827"/>
      <c r="Q792" s="832"/>
    </row>
    <row r="793" spans="1:17" ht="14.45" customHeight="1" x14ac:dyDescent="0.2">
      <c r="A793" s="821" t="s">
        <v>587</v>
      </c>
      <c r="B793" s="822" t="s">
        <v>3823</v>
      </c>
      <c r="C793" s="822" t="s">
        <v>4083</v>
      </c>
      <c r="D793" s="822" t="s">
        <v>4692</v>
      </c>
      <c r="E793" s="822" t="s">
        <v>4693</v>
      </c>
      <c r="F793" s="831"/>
      <c r="G793" s="831"/>
      <c r="H793" s="831"/>
      <c r="I793" s="831"/>
      <c r="J793" s="831">
        <v>0.1</v>
      </c>
      <c r="K793" s="831">
        <v>219.18</v>
      </c>
      <c r="L793" s="831"/>
      <c r="M793" s="831">
        <v>2191.7999999999997</v>
      </c>
      <c r="N793" s="831"/>
      <c r="O793" s="831"/>
      <c r="P793" s="827"/>
      <c r="Q793" s="832"/>
    </row>
    <row r="794" spans="1:17" ht="14.45" customHeight="1" x14ac:dyDescent="0.2">
      <c r="A794" s="821" t="s">
        <v>587</v>
      </c>
      <c r="B794" s="822" t="s">
        <v>3823</v>
      </c>
      <c r="C794" s="822" t="s">
        <v>4083</v>
      </c>
      <c r="D794" s="822" t="s">
        <v>4694</v>
      </c>
      <c r="E794" s="822"/>
      <c r="F794" s="831">
        <v>1</v>
      </c>
      <c r="G794" s="831">
        <v>1017.27</v>
      </c>
      <c r="H794" s="831"/>
      <c r="I794" s="831">
        <v>1017.27</v>
      </c>
      <c r="J794" s="831"/>
      <c r="K794" s="831"/>
      <c r="L794" s="831"/>
      <c r="M794" s="831"/>
      <c r="N794" s="831"/>
      <c r="O794" s="831"/>
      <c r="P794" s="827"/>
      <c r="Q794" s="832"/>
    </row>
    <row r="795" spans="1:17" ht="14.45" customHeight="1" x14ac:dyDescent="0.2">
      <c r="A795" s="821" t="s">
        <v>587</v>
      </c>
      <c r="B795" s="822" t="s">
        <v>3823</v>
      </c>
      <c r="C795" s="822" t="s">
        <v>4083</v>
      </c>
      <c r="D795" s="822" t="s">
        <v>4694</v>
      </c>
      <c r="E795" s="822" t="s">
        <v>4695</v>
      </c>
      <c r="F795" s="831">
        <v>1</v>
      </c>
      <c r="G795" s="831">
        <v>1017.27</v>
      </c>
      <c r="H795" s="831"/>
      <c r="I795" s="831">
        <v>1017.27</v>
      </c>
      <c r="J795" s="831"/>
      <c r="K795" s="831"/>
      <c r="L795" s="831"/>
      <c r="M795" s="831"/>
      <c r="N795" s="831"/>
      <c r="O795" s="831"/>
      <c r="P795" s="827"/>
      <c r="Q795" s="832"/>
    </row>
    <row r="796" spans="1:17" ht="14.45" customHeight="1" x14ac:dyDescent="0.2">
      <c r="A796" s="821" t="s">
        <v>587</v>
      </c>
      <c r="B796" s="822" t="s">
        <v>3823</v>
      </c>
      <c r="C796" s="822" t="s">
        <v>4083</v>
      </c>
      <c r="D796" s="822" t="s">
        <v>4696</v>
      </c>
      <c r="E796" s="822" t="s">
        <v>1266</v>
      </c>
      <c r="F796" s="831"/>
      <c r="G796" s="831"/>
      <c r="H796" s="831"/>
      <c r="I796" s="831"/>
      <c r="J796" s="831">
        <v>2</v>
      </c>
      <c r="K796" s="831">
        <v>18552.72</v>
      </c>
      <c r="L796" s="831"/>
      <c r="M796" s="831">
        <v>9276.36</v>
      </c>
      <c r="N796" s="831"/>
      <c r="O796" s="831"/>
      <c r="P796" s="827"/>
      <c r="Q796" s="832"/>
    </row>
    <row r="797" spans="1:17" ht="14.45" customHeight="1" x14ac:dyDescent="0.2">
      <c r="A797" s="821" t="s">
        <v>587</v>
      </c>
      <c r="B797" s="822" t="s">
        <v>3823</v>
      </c>
      <c r="C797" s="822" t="s">
        <v>4083</v>
      </c>
      <c r="D797" s="822" t="s">
        <v>4153</v>
      </c>
      <c r="E797" s="822" t="s">
        <v>4140</v>
      </c>
      <c r="F797" s="831"/>
      <c r="G797" s="831"/>
      <c r="H797" s="831"/>
      <c r="I797" s="831"/>
      <c r="J797" s="831">
        <v>18</v>
      </c>
      <c r="K797" s="831">
        <v>283137.83999999997</v>
      </c>
      <c r="L797" s="831"/>
      <c r="M797" s="831">
        <v>15729.879999999997</v>
      </c>
      <c r="N797" s="831"/>
      <c r="O797" s="831"/>
      <c r="P797" s="827"/>
      <c r="Q797" s="832"/>
    </row>
    <row r="798" spans="1:17" ht="14.45" customHeight="1" x14ac:dyDescent="0.2">
      <c r="A798" s="821" t="s">
        <v>587</v>
      </c>
      <c r="B798" s="822" t="s">
        <v>3823</v>
      </c>
      <c r="C798" s="822" t="s">
        <v>4083</v>
      </c>
      <c r="D798" s="822" t="s">
        <v>4154</v>
      </c>
      <c r="E798" s="822" t="s">
        <v>2401</v>
      </c>
      <c r="F798" s="831"/>
      <c r="G798" s="831"/>
      <c r="H798" s="831"/>
      <c r="I798" s="831"/>
      <c r="J798" s="831">
        <v>40</v>
      </c>
      <c r="K798" s="831">
        <v>3699.6</v>
      </c>
      <c r="L798" s="831"/>
      <c r="M798" s="831">
        <v>92.49</v>
      </c>
      <c r="N798" s="831"/>
      <c r="O798" s="831"/>
      <c r="P798" s="827"/>
      <c r="Q798" s="832"/>
    </row>
    <row r="799" spans="1:17" ht="14.45" customHeight="1" x14ac:dyDescent="0.2">
      <c r="A799" s="821" t="s">
        <v>587</v>
      </c>
      <c r="B799" s="822" t="s">
        <v>3823</v>
      </c>
      <c r="C799" s="822" t="s">
        <v>4083</v>
      </c>
      <c r="D799" s="822" t="s">
        <v>4697</v>
      </c>
      <c r="E799" s="822" t="s">
        <v>4698</v>
      </c>
      <c r="F799" s="831"/>
      <c r="G799" s="831"/>
      <c r="H799" s="831"/>
      <c r="I799" s="831"/>
      <c r="J799" s="831">
        <v>2</v>
      </c>
      <c r="K799" s="831">
        <v>1093.32</v>
      </c>
      <c r="L799" s="831"/>
      <c r="M799" s="831">
        <v>546.66</v>
      </c>
      <c r="N799" s="831"/>
      <c r="O799" s="831"/>
      <c r="P799" s="827"/>
      <c r="Q799" s="832"/>
    </row>
    <row r="800" spans="1:17" ht="14.45" customHeight="1" x14ac:dyDescent="0.2">
      <c r="A800" s="821" t="s">
        <v>587</v>
      </c>
      <c r="B800" s="822" t="s">
        <v>3823</v>
      </c>
      <c r="C800" s="822" t="s">
        <v>4083</v>
      </c>
      <c r="D800" s="822" t="s">
        <v>4155</v>
      </c>
      <c r="E800" s="822" t="s">
        <v>1286</v>
      </c>
      <c r="F800" s="831">
        <v>7.6</v>
      </c>
      <c r="G800" s="831">
        <v>6290.9500000000007</v>
      </c>
      <c r="H800" s="831"/>
      <c r="I800" s="831">
        <v>827.75657894736855</v>
      </c>
      <c r="J800" s="831">
        <v>18.5</v>
      </c>
      <c r="K800" s="831">
        <v>13840.3</v>
      </c>
      <c r="L800" s="831"/>
      <c r="M800" s="831">
        <v>748.12432432432433</v>
      </c>
      <c r="N800" s="831">
        <v>25.5</v>
      </c>
      <c r="O800" s="831">
        <v>18256.14</v>
      </c>
      <c r="P800" s="827"/>
      <c r="Q800" s="832">
        <v>715.92705882352936</v>
      </c>
    </row>
    <row r="801" spans="1:17" ht="14.45" customHeight="1" x14ac:dyDescent="0.2">
      <c r="A801" s="821" t="s">
        <v>587</v>
      </c>
      <c r="B801" s="822" t="s">
        <v>3823</v>
      </c>
      <c r="C801" s="822" t="s">
        <v>4083</v>
      </c>
      <c r="D801" s="822" t="s">
        <v>4156</v>
      </c>
      <c r="E801" s="822" t="s">
        <v>1287</v>
      </c>
      <c r="F801" s="831"/>
      <c r="G801" s="831"/>
      <c r="H801" s="831"/>
      <c r="I801" s="831"/>
      <c r="J801" s="831">
        <v>12.100000000000001</v>
      </c>
      <c r="K801" s="831">
        <v>2280.4499999999998</v>
      </c>
      <c r="L801" s="831"/>
      <c r="M801" s="831">
        <v>188.4669421487603</v>
      </c>
      <c r="N801" s="831"/>
      <c r="O801" s="831"/>
      <c r="P801" s="827"/>
      <c r="Q801" s="832"/>
    </row>
    <row r="802" spans="1:17" ht="14.45" customHeight="1" x14ac:dyDescent="0.2">
      <c r="A802" s="821" t="s">
        <v>587</v>
      </c>
      <c r="B802" s="822" t="s">
        <v>3823</v>
      </c>
      <c r="C802" s="822" t="s">
        <v>4083</v>
      </c>
      <c r="D802" s="822" t="s">
        <v>4699</v>
      </c>
      <c r="E802" s="822" t="s">
        <v>1599</v>
      </c>
      <c r="F802" s="831"/>
      <c r="G802" s="831"/>
      <c r="H802" s="831"/>
      <c r="I802" s="831"/>
      <c r="J802" s="831"/>
      <c r="K802" s="831"/>
      <c r="L802" s="831"/>
      <c r="M802" s="831"/>
      <c r="N802" s="831">
        <v>5.4</v>
      </c>
      <c r="O802" s="831">
        <v>2939.76</v>
      </c>
      <c r="P802" s="827"/>
      <c r="Q802" s="832">
        <v>544.4</v>
      </c>
    </row>
    <row r="803" spans="1:17" ht="14.45" customHeight="1" x14ac:dyDescent="0.2">
      <c r="A803" s="821" t="s">
        <v>587</v>
      </c>
      <c r="B803" s="822" t="s">
        <v>3823</v>
      </c>
      <c r="C803" s="822" t="s">
        <v>4083</v>
      </c>
      <c r="D803" s="822" t="s">
        <v>4700</v>
      </c>
      <c r="E803" s="822" t="s">
        <v>1291</v>
      </c>
      <c r="F803" s="831"/>
      <c r="G803" s="831"/>
      <c r="H803" s="831"/>
      <c r="I803" s="831"/>
      <c r="J803" s="831">
        <v>46</v>
      </c>
      <c r="K803" s="831">
        <v>875.84</v>
      </c>
      <c r="L803" s="831"/>
      <c r="M803" s="831">
        <v>19.04</v>
      </c>
      <c r="N803" s="831"/>
      <c r="O803" s="831"/>
      <c r="P803" s="827"/>
      <c r="Q803" s="832"/>
    </row>
    <row r="804" spans="1:17" ht="14.45" customHeight="1" x14ac:dyDescent="0.2">
      <c r="A804" s="821" t="s">
        <v>587</v>
      </c>
      <c r="B804" s="822" t="s">
        <v>3823</v>
      </c>
      <c r="C804" s="822" t="s">
        <v>4158</v>
      </c>
      <c r="D804" s="822" t="s">
        <v>4159</v>
      </c>
      <c r="E804" s="822" t="s">
        <v>4160</v>
      </c>
      <c r="F804" s="831">
        <v>1531</v>
      </c>
      <c r="G804" s="831">
        <v>4080883.1399999997</v>
      </c>
      <c r="H804" s="831"/>
      <c r="I804" s="831">
        <v>2665.501724363161</v>
      </c>
      <c r="J804" s="831">
        <v>1064</v>
      </c>
      <c r="K804" s="831">
        <v>2875357.66</v>
      </c>
      <c r="L804" s="831"/>
      <c r="M804" s="831">
        <v>2702.4038157894738</v>
      </c>
      <c r="N804" s="831">
        <v>206</v>
      </c>
      <c r="O804" s="831">
        <v>557812.98</v>
      </c>
      <c r="P804" s="827"/>
      <c r="Q804" s="832">
        <v>2707.83</v>
      </c>
    </row>
    <row r="805" spans="1:17" ht="14.45" customHeight="1" x14ac:dyDescent="0.2">
      <c r="A805" s="821" t="s">
        <v>587</v>
      </c>
      <c r="B805" s="822" t="s">
        <v>3823</v>
      </c>
      <c r="C805" s="822" t="s">
        <v>4158</v>
      </c>
      <c r="D805" s="822" t="s">
        <v>4161</v>
      </c>
      <c r="E805" s="822" t="s">
        <v>4162</v>
      </c>
      <c r="F805" s="831">
        <v>93</v>
      </c>
      <c r="G805" s="831">
        <v>962181.79000000015</v>
      </c>
      <c r="H805" s="831"/>
      <c r="I805" s="831">
        <v>10346.040752688174</v>
      </c>
      <c r="J805" s="831">
        <v>80</v>
      </c>
      <c r="K805" s="831">
        <v>831910.5</v>
      </c>
      <c r="L805" s="831"/>
      <c r="M805" s="831">
        <v>10398.88125</v>
      </c>
      <c r="N805" s="831">
        <v>13</v>
      </c>
      <c r="O805" s="831">
        <v>135282.03</v>
      </c>
      <c r="P805" s="827"/>
      <c r="Q805" s="832">
        <v>10406.31</v>
      </c>
    </row>
    <row r="806" spans="1:17" ht="14.45" customHeight="1" x14ac:dyDescent="0.2">
      <c r="A806" s="821" t="s">
        <v>587</v>
      </c>
      <c r="B806" s="822" t="s">
        <v>3823</v>
      </c>
      <c r="C806" s="822" t="s">
        <v>4158</v>
      </c>
      <c r="D806" s="822" t="s">
        <v>4163</v>
      </c>
      <c r="E806" s="822" t="s">
        <v>4164</v>
      </c>
      <c r="F806" s="831">
        <v>753</v>
      </c>
      <c r="G806" s="831">
        <v>923414.19000000006</v>
      </c>
      <c r="H806" s="831"/>
      <c r="I806" s="831">
        <v>1226.3136653386455</v>
      </c>
      <c r="J806" s="831">
        <v>673</v>
      </c>
      <c r="K806" s="831">
        <v>838096.41999999981</v>
      </c>
      <c r="L806" s="831"/>
      <c r="M806" s="831">
        <v>1245.3141456166416</v>
      </c>
      <c r="N806" s="831">
        <v>108</v>
      </c>
      <c r="O806" s="831">
        <v>134768.88</v>
      </c>
      <c r="P806" s="827"/>
      <c r="Q806" s="832">
        <v>1247.8600000000001</v>
      </c>
    </row>
    <row r="807" spans="1:17" ht="14.45" customHeight="1" x14ac:dyDescent="0.2">
      <c r="A807" s="821" t="s">
        <v>587</v>
      </c>
      <c r="B807" s="822" t="s">
        <v>3823</v>
      </c>
      <c r="C807" s="822" t="s">
        <v>3750</v>
      </c>
      <c r="D807" s="822" t="s">
        <v>4701</v>
      </c>
      <c r="E807" s="822" t="s">
        <v>4702</v>
      </c>
      <c r="F807" s="831"/>
      <c r="G807" s="831"/>
      <c r="H807" s="831"/>
      <c r="I807" s="831"/>
      <c r="J807" s="831"/>
      <c r="K807" s="831"/>
      <c r="L807" s="831"/>
      <c r="M807" s="831"/>
      <c r="N807" s="831">
        <v>1</v>
      </c>
      <c r="O807" s="831">
        <v>4919.58</v>
      </c>
      <c r="P807" s="827"/>
      <c r="Q807" s="832">
        <v>4919.58</v>
      </c>
    </row>
    <row r="808" spans="1:17" ht="14.45" customHeight="1" x14ac:dyDescent="0.2">
      <c r="A808" s="821" t="s">
        <v>587</v>
      </c>
      <c r="B808" s="822" t="s">
        <v>3823</v>
      </c>
      <c r="C808" s="822" t="s">
        <v>3750</v>
      </c>
      <c r="D808" s="822" t="s">
        <v>4703</v>
      </c>
      <c r="E808" s="822" t="s">
        <v>4704</v>
      </c>
      <c r="F808" s="831">
        <v>18</v>
      </c>
      <c r="G808" s="831">
        <v>12577.049999999997</v>
      </c>
      <c r="H808" s="831"/>
      <c r="I808" s="831">
        <v>698.72499999999991</v>
      </c>
      <c r="J808" s="831">
        <v>4</v>
      </c>
      <c r="K808" s="831">
        <v>2111.88</v>
      </c>
      <c r="L808" s="831"/>
      <c r="M808" s="831">
        <v>527.97</v>
      </c>
      <c r="N808" s="831">
        <v>6</v>
      </c>
      <c r="O808" s="831">
        <v>3167.79</v>
      </c>
      <c r="P808" s="827"/>
      <c r="Q808" s="832">
        <v>527.96500000000003</v>
      </c>
    </row>
    <row r="809" spans="1:17" ht="14.45" customHeight="1" x14ac:dyDescent="0.2">
      <c r="A809" s="821" t="s">
        <v>587</v>
      </c>
      <c r="B809" s="822" t="s">
        <v>3823</v>
      </c>
      <c r="C809" s="822" t="s">
        <v>3750</v>
      </c>
      <c r="D809" s="822" t="s">
        <v>4705</v>
      </c>
      <c r="E809" s="822" t="s">
        <v>4706</v>
      </c>
      <c r="F809" s="831"/>
      <c r="G809" s="831"/>
      <c r="H809" s="831"/>
      <c r="I809" s="831"/>
      <c r="J809" s="831"/>
      <c r="K809" s="831"/>
      <c r="L809" s="831"/>
      <c r="M809" s="831"/>
      <c r="N809" s="831">
        <v>1</v>
      </c>
      <c r="O809" s="831">
        <v>1520.3</v>
      </c>
      <c r="P809" s="827"/>
      <c r="Q809" s="832">
        <v>1520.3</v>
      </c>
    </row>
    <row r="810" spans="1:17" ht="14.45" customHeight="1" x14ac:dyDescent="0.2">
      <c r="A810" s="821" t="s">
        <v>587</v>
      </c>
      <c r="B810" s="822" t="s">
        <v>3823</v>
      </c>
      <c r="C810" s="822" t="s">
        <v>3750</v>
      </c>
      <c r="D810" s="822" t="s">
        <v>4707</v>
      </c>
      <c r="E810" s="822" t="s">
        <v>4708</v>
      </c>
      <c r="F810" s="831"/>
      <c r="G810" s="831"/>
      <c r="H810" s="831"/>
      <c r="I810" s="831"/>
      <c r="J810" s="831">
        <v>2</v>
      </c>
      <c r="K810" s="831">
        <v>1578.58</v>
      </c>
      <c r="L810" s="831"/>
      <c r="M810" s="831">
        <v>789.29</v>
      </c>
      <c r="N810" s="831"/>
      <c r="O810" s="831"/>
      <c r="P810" s="827"/>
      <c r="Q810" s="832"/>
    </row>
    <row r="811" spans="1:17" ht="14.45" customHeight="1" x14ac:dyDescent="0.2">
      <c r="A811" s="821" t="s">
        <v>587</v>
      </c>
      <c r="B811" s="822" t="s">
        <v>3823</v>
      </c>
      <c r="C811" s="822" t="s">
        <v>3750</v>
      </c>
      <c r="D811" s="822" t="s">
        <v>4173</v>
      </c>
      <c r="E811" s="822" t="s">
        <v>4171</v>
      </c>
      <c r="F811" s="831"/>
      <c r="G811" s="831"/>
      <c r="H811" s="831"/>
      <c r="I811" s="831"/>
      <c r="J811" s="831">
        <v>1</v>
      </c>
      <c r="K811" s="831">
        <v>26335</v>
      </c>
      <c r="L811" s="831"/>
      <c r="M811" s="831">
        <v>26335</v>
      </c>
      <c r="N811" s="831"/>
      <c r="O811" s="831"/>
      <c r="P811" s="827"/>
      <c r="Q811" s="832"/>
    </row>
    <row r="812" spans="1:17" ht="14.45" customHeight="1" x14ac:dyDescent="0.2">
      <c r="A812" s="821" t="s">
        <v>587</v>
      </c>
      <c r="B812" s="822" t="s">
        <v>3823</v>
      </c>
      <c r="C812" s="822" t="s">
        <v>3750</v>
      </c>
      <c r="D812" s="822" t="s">
        <v>4179</v>
      </c>
      <c r="E812" s="822" t="s">
        <v>4180</v>
      </c>
      <c r="F812" s="831"/>
      <c r="G812" s="831"/>
      <c r="H812" s="831"/>
      <c r="I812" s="831"/>
      <c r="J812" s="831">
        <v>1</v>
      </c>
      <c r="K812" s="831">
        <v>38985</v>
      </c>
      <c r="L812" s="831"/>
      <c r="M812" s="831">
        <v>38985</v>
      </c>
      <c r="N812" s="831"/>
      <c r="O812" s="831"/>
      <c r="P812" s="827"/>
      <c r="Q812" s="832"/>
    </row>
    <row r="813" spans="1:17" ht="14.45" customHeight="1" x14ac:dyDescent="0.2">
      <c r="A813" s="821" t="s">
        <v>587</v>
      </c>
      <c r="B813" s="822" t="s">
        <v>3823</v>
      </c>
      <c r="C813" s="822" t="s">
        <v>3750</v>
      </c>
      <c r="D813" s="822" t="s">
        <v>4181</v>
      </c>
      <c r="E813" s="822" t="s">
        <v>4182</v>
      </c>
      <c r="F813" s="831">
        <v>3</v>
      </c>
      <c r="G813" s="831">
        <v>96750</v>
      </c>
      <c r="H813" s="831"/>
      <c r="I813" s="831">
        <v>32250</v>
      </c>
      <c r="J813" s="831">
        <v>9</v>
      </c>
      <c r="K813" s="831">
        <v>289899.90000000002</v>
      </c>
      <c r="L813" s="831"/>
      <c r="M813" s="831">
        <v>32211.100000000002</v>
      </c>
      <c r="N813" s="831"/>
      <c r="O813" s="831"/>
      <c r="P813" s="827"/>
      <c r="Q813" s="832"/>
    </row>
    <row r="814" spans="1:17" ht="14.45" customHeight="1" x14ac:dyDescent="0.2">
      <c r="A814" s="821" t="s">
        <v>587</v>
      </c>
      <c r="B814" s="822" t="s">
        <v>3823</v>
      </c>
      <c r="C814" s="822" t="s">
        <v>3750</v>
      </c>
      <c r="D814" s="822" t="s">
        <v>4193</v>
      </c>
      <c r="E814" s="822" t="s">
        <v>4194</v>
      </c>
      <c r="F814" s="831">
        <v>88</v>
      </c>
      <c r="G814" s="831">
        <v>624800</v>
      </c>
      <c r="H814" s="831"/>
      <c r="I814" s="831">
        <v>7100</v>
      </c>
      <c r="J814" s="831">
        <v>76</v>
      </c>
      <c r="K814" s="831">
        <v>539600</v>
      </c>
      <c r="L814" s="831"/>
      <c r="M814" s="831">
        <v>7100</v>
      </c>
      <c r="N814" s="831">
        <v>8</v>
      </c>
      <c r="O814" s="831">
        <v>56800</v>
      </c>
      <c r="P814" s="827"/>
      <c r="Q814" s="832">
        <v>7100</v>
      </c>
    </row>
    <row r="815" spans="1:17" ht="14.45" customHeight="1" x14ac:dyDescent="0.2">
      <c r="A815" s="821" t="s">
        <v>587</v>
      </c>
      <c r="B815" s="822" t="s">
        <v>3823</v>
      </c>
      <c r="C815" s="822" t="s">
        <v>3750</v>
      </c>
      <c r="D815" s="822" t="s">
        <v>4197</v>
      </c>
      <c r="E815" s="822" t="s">
        <v>4198</v>
      </c>
      <c r="F815" s="831">
        <v>86</v>
      </c>
      <c r="G815" s="831">
        <v>100190</v>
      </c>
      <c r="H815" s="831"/>
      <c r="I815" s="831">
        <v>1165</v>
      </c>
      <c r="J815" s="831">
        <v>70</v>
      </c>
      <c r="K815" s="831">
        <v>81550</v>
      </c>
      <c r="L815" s="831"/>
      <c r="M815" s="831">
        <v>1165</v>
      </c>
      <c r="N815" s="831">
        <v>7</v>
      </c>
      <c r="O815" s="831">
        <v>8155</v>
      </c>
      <c r="P815" s="827"/>
      <c r="Q815" s="832">
        <v>1165</v>
      </c>
    </row>
    <row r="816" spans="1:17" ht="14.45" customHeight="1" x14ac:dyDescent="0.2">
      <c r="A816" s="821" t="s">
        <v>587</v>
      </c>
      <c r="B816" s="822" t="s">
        <v>3823</v>
      </c>
      <c r="C816" s="822" t="s">
        <v>3750</v>
      </c>
      <c r="D816" s="822" t="s">
        <v>4199</v>
      </c>
      <c r="E816" s="822" t="s">
        <v>4200</v>
      </c>
      <c r="F816" s="831">
        <v>32</v>
      </c>
      <c r="G816" s="831">
        <v>23744</v>
      </c>
      <c r="H816" s="831"/>
      <c r="I816" s="831">
        <v>742</v>
      </c>
      <c r="J816" s="831">
        <v>39</v>
      </c>
      <c r="K816" s="831">
        <v>28938</v>
      </c>
      <c r="L816" s="831"/>
      <c r="M816" s="831">
        <v>742</v>
      </c>
      <c r="N816" s="831">
        <v>7</v>
      </c>
      <c r="O816" s="831">
        <v>5194</v>
      </c>
      <c r="P816" s="827"/>
      <c r="Q816" s="832">
        <v>742</v>
      </c>
    </row>
    <row r="817" spans="1:17" ht="14.45" customHeight="1" x14ac:dyDescent="0.2">
      <c r="A817" s="821" t="s">
        <v>587</v>
      </c>
      <c r="B817" s="822" t="s">
        <v>3823</v>
      </c>
      <c r="C817" s="822" t="s">
        <v>3750</v>
      </c>
      <c r="D817" s="822" t="s">
        <v>4201</v>
      </c>
      <c r="E817" s="822" t="s">
        <v>4202</v>
      </c>
      <c r="F817" s="831">
        <v>88</v>
      </c>
      <c r="G817" s="831">
        <v>46288</v>
      </c>
      <c r="H817" s="831"/>
      <c r="I817" s="831">
        <v>526</v>
      </c>
      <c r="J817" s="831">
        <v>71</v>
      </c>
      <c r="K817" s="831">
        <v>37346</v>
      </c>
      <c r="L817" s="831"/>
      <c r="M817" s="831">
        <v>526</v>
      </c>
      <c r="N817" s="831">
        <v>7</v>
      </c>
      <c r="O817" s="831">
        <v>3682</v>
      </c>
      <c r="P817" s="827"/>
      <c r="Q817" s="832">
        <v>526</v>
      </c>
    </row>
    <row r="818" spans="1:17" ht="14.45" customHeight="1" x14ac:dyDescent="0.2">
      <c r="A818" s="821" t="s">
        <v>587</v>
      </c>
      <c r="B818" s="822" t="s">
        <v>3823</v>
      </c>
      <c r="C818" s="822" t="s">
        <v>3750</v>
      </c>
      <c r="D818" s="822" t="s">
        <v>4209</v>
      </c>
      <c r="E818" s="822" t="s">
        <v>4210</v>
      </c>
      <c r="F818" s="831">
        <v>81</v>
      </c>
      <c r="G818" s="831">
        <v>75803.039999999979</v>
      </c>
      <c r="H818" s="831"/>
      <c r="I818" s="831">
        <v>935.83999999999969</v>
      </c>
      <c r="J818" s="831">
        <v>65</v>
      </c>
      <c r="K818" s="831">
        <v>60829.599999999984</v>
      </c>
      <c r="L818" s="831"/>
      <c r="M818" s="831">
        <v>935.8399999999998</v>
      </c>
      <c r="N818" s="831">
        <v>7</v>
      </c>
      <c r="O818" s="831">
        <v>6550.88</v>
      </c>
      <c r="P818" s="827"/>
      <c r="Q818" s="832">
        <v>935.84</v>
      </c>
    </row>
    <row r="819" spans="1:17" ht="14.45" customHeight="1" x14ac:dyDescent="0.2">
      <c r="A819" s="821" t="s">
        <v>587</v>
      </c>
      <c r="B819" s="822" t="s">
        <v>3823</v>
      </c>
      <c r="C819" s="822" t="s">
        <v>3750</v>
      </c>
      <c r="D819" s="822" t="s">
        <v>4211</v>
      </c>
      <c r="E819" s="822" t="s">
        <v>4212</v>
      </c>
      <c r="F819" s="831">
        <v>11</v>
      </c>
      <c r="G819" s="831">
        <v>66786.62</v>
      </c>
      <c r="H819" s="831"/>
      <c r="I819" s="831">
        <v>6071.5109090909091</v>
      </c>
      <c r="J819" s="831">
        <v>15</v>
      </c>
      <c r="K819" s="831">
        <v>80932.5</v>
      </c>
      <c r="L819" s="831"/>
      <c r="M819" s="831">
        <v>5395.5</v>
      </c>
      <c r="N819" s="831">
        <v>1</v>
      </c>
      <c r="O819" s="831">
        <v>5395.5</v>
      </c>
      <c r="P819" s="827"/>
      <c r="Q819" s="832">
        <v>5395.5</v>
      </c>
    </row>
    <row r="820" spans="1:17" ht="14.45" customHeight="1" x14ac:dyDescent="0.2">
      <c r="A820" s="821" t="s">
        <v>587</v>
      </c>
      <c r="B820" s="822" t="s">
        <v>3823</v>
      </c>
      <c r="C820" s="822" t="s">
        <v>3750</v>
      </c>
      <c r="D820" s="822" t="s">
        <v>4213</v>
      </c>
      <c r="E820" s="822" t="s">
        <v>4214</v>
      </c>
      <c r="F820" s="831"/>
      <c r="G820" s="831"/>
      <c r="H820" s="831"/>
      <c r="I820" s="831"/>
      <c r="J820" s="831">
        <v>1</v>
      </c>
      <c r="K820" s="831">
        <v>6649</v>
      </c>
      <c r="L820" s="831"/>
      <c r="M820" s="831">
        <v>6649</v>
      </c>
      <c r="N820" s="831"/>
      <c r="O820" s="831"/>
      <c r="P820" s="827"/>
      <c r="Q820" s="832"/>
    </row>
    <row r="821" spans="1:17" ht="14.45" customHeight="1" x14ac:dyDescent="0.2">
      <c r="A821" s="821" t="s">
        <v>587</v>
      </c>
      <c r="B821" s="822" t="s">
        <v>3823</v>
      </c>
      <c r="C821" s="822" t="s">
        <v>3750</v>
      </c>
      <c r="D821" s="822" t="s">
        <v>4219</v>
      </c>
      <c r="E821" s="822" t="s">
        <v>4220</v>
      </c>
      <c r="F821" s="831">
        <v>24</v>
      </c>
      <c r="G821" s="831">
        <v>32658</v>
      </c>
      <c r="H821" s="831"/>
      <c r="I821" s="831">
        <v>1360.75</v>
      </c>
      <c r="J821" s="831">
        <v>33</v>
      </c>
      <c r="K821" s="831">
        <v>44904.75</v>
      </c>
      <c r="L821" s="831"/>
      <c r="M821" s="831">
        <v>1360.75</v>
      </c>
      <c r="N821" s="831">
        <v>2</v>
      </c>
      <c r="O821" s="831">
        <v>2721.5</v>
      </c>
      <c r="P821" s="827"/>
      <c r="Q821" s="832">
        <v>1360.75</v>
      </c>
    </row>
    <row r="822" spans="1:17" ht="14.45" customHeight="1" x14ac:dyDescent="0.2">
      <c r="A822" s="821" t="s">
        <v>587</v>
      </c>
      <c r="B822" s="822" t="s">
        <v>3823</v>
      </c>
      <c r="C822" s="822" t="s">
        <v>3750</v>
      </c>
      <c r="D822" s="822" t="s">
        <v>4221</v>
      </c>
      <c r="E822" s="822" t="s">
        <v>4222</v>
      </c>
      <c r="F822" s="831">
        <v>23</v>
      </c>
      <c r="G822" s="831">
        <v>107582.5</v>
      </c>
      <c r="H822" s="831"/>
      <c r="I822" s="831">
        <v>4677.5</v>
      </c>
      <c r="J822" s="831">
        <v>11</v>
      </c>
      <c r="K822" s="831">
        <v>51452.5</v>
      </c>
      <c r="L822" s="831"/>
      <c r="M822" s="831">
        <v>4677.5</v>
      </c>
      <c r="N822" s="831">
        <v>2</v>
      </c>
      <c r="O822" s="831">
        <v>9355</v>
      </c>
      <c r="P822" s="827"/>
      <c r="Q822" s="832">
        <v>4677.5</v>
      </c>
    </row>
    <row r="823" spans="1:17" ht="14.45" customHeight="1" x14ac:dyDescent="0.2">
      <c r="A823" s="821" t="s">
        <v>587</v>
      </c>
      <c r="B823" s="822" t="s">
        <v>3823</v>
      </c>
      <c r="C823" s="822" t="s">
        <v>3750</v>
      </c>
      <c r="D823" s="822" t="s">
        <v>4223</v>
      </c>
      <c r="E823" s="822" t="s">
        <v>4224</v>
      </c>
      <c r="F823" s="831">
        <v>2</v>
      </c>
      <c r="G823" s="831">
        <v>37905.919999999998</v>
      </c>
      <c r="H823" s="831"/>
      <c r="I823" s="831">
        <v>18952.96</v>
      </c>
      <c r="J823" s="831">
        <v>3</v>
      </c>
      <c r="K823" s="831">
        <v>56858.460000000006</v>
      </c>
      <c r="L823" s="831"/>
      <c r="M823" s="831">
        <v>18952.820000000003</v>
      </c>
      <c r="N823" s="831"/>
      <c r="O823" s="831"/>
      <c r="P823" s="827"/>
      <c r="Q823" s="832"/>
    </row>
    <row r="824" spans="1:17" ht="14.45" customHeight="1" x14ac:dyDescent="0.2">
      <c r="A824" s="821" t="s">
        <v>587</v>
      </c>
      <c r="B824" s="822" t="s">
        <v>3823</v>
      </c>
      <c r="C824" s="822" t="s">
        <v>3750</v>
      </c>
      <c r="D824" s="822" t="s">
        <v>4231</v>
      </c>
      <c r="E824" s="822" t="s">
        <v>4232</v>
      </c>
      <c r="F824" s="831">
        <v>1</v>
      </c>
      <c r="G824" s="831">
        <v>4798</v>
      </c>
      <c r="H824" s="831"/>
      <c r="I824" s="831">
        <v>4798</v>
      </c>
      <c r="J824" s="831">
        <v>4</v>
      </c>
      <c r="K824" s="831">
        <v>19192</v>
      </c>
      <c r="L824" s="831"/>
      <c r="M824" s="831">
        <v>4798</v>
      </c>
      <c r="N824" s="831">
        <v>1</v>
      </c>
      <c r="O824" s="831">
        <v>4798</v>
      </c>
      <c r="P824" s="827"/>
      <c r="Q824" s="832">
        <v>4798</v>
      </c>
    </row>
    <row r="825" spans="1:17" ht="14.45" customHeight="1" x14ac:dyDescent="0.2">
      <c r="A825" s="821" t="s">
        <v>587</v>
      </c>
      <c r="B825" s="822" t="s">
        <v>3823</v>
      </c>
      <c r="C825" s="822" t="s">
        <v>3750</v>
      </c>
      <c r="D825" s="822" t="s">
        <v>4233</v>
      </c>
      <c r="E825" s="822" t="s">
        <v>4234</v>
      </c>
      <c r="F825" s="831">
        <v>3</v>
      </c>
      <c r="G825" s="831">
        <v>104300</v>
      </c>
      <c r="H825" s="831"/>
      <c r="I825" s="831">
        <v>34766.666666666664</v>
      </c>
      <c r="J825" s="831"/>
      <c r="K825" s="831"/>
      <c r="L825" s="831"/>
      <c r="M825" s="831"/>
      <c r="N825" s="831"/>
      <c r="O825" s="831"/>
      <c r="P825" s="827"/>
      <c r="Q825" s="832"/>
    </row>
    <row r="826" spans="1:17" ht="14.45" customHeight="1" x14ac:dyDescent="0.2">
      <c r="A826" s="821" t="s">
        <v>587</v>
      </c>
      <c r="B826" s="822" t="s">
        <v>3823</v>
      </c>
      <c r="C826" s="822" t="s">
        <v>3750</v>
      </c>
      <c r="D826" s="822" t="s">
        <v>4235</v>
      </c>
      <c r="E826" s="822" t="s">
        <v>4236</v>
      </c>
      <c r="F826" s="831">
        <v>10</v>
      </c>
      <c r="G826" s="831">
        <v>18380</v>
      </c>
      <c r="H826" s="831"/>
      <c r="I826" s="831">
        <v>1838</v>
      </c>
      <c r="J826" s="831">
        <v>15</v>
      </c>
      <c r="K826" s="831">
        <v>27570</v>
      </c>
      <c r="L826" s="831"/>
      <c r="M826" s="831">
        <v>1838</v>
      </c>
      <c r="N826" s="831">
        <v>2</v>
      </c>
      <c r="O826" s="831">
        <v>3676</v>
      </c>
      <c r="P826" s="827"/>
      <c r="Q826" s="832">
        <v>1838</v>
      </c>
    </row>
    <row r="827" spans="1:17" ht="14.45" customHeight="1" x14ac:dyDescent="0.2">
      <c r="A827" s="821" t="s">
        <v>587</v>
      </c>
      <c r="B827" s="822" t="s">
        <v>3823</v>
      </c>
      <c r="C827" s="822" t="s">
        <v>3750</v>
      </c>
      <c r="D827" s="822" t="s">
        <v>4237</v>
      </c>
      <c r="E827" s="822" t="s">
        <v>4238</v>
      </c>
      <c r="F827" s="831"/>
      <c r="G827" s="831"/>
      <c r="H827" s="831"/>
      <c r="I827" s="831"/>
      <c r="J827" s="831">
        <v>1</v>
      </c>
      <c r="K827" s="831">
        <v>7290.73</v>
      </c>
      <c r="L827" s="831"/>
      <c r="M827" s="831">
        <v>7290.73</v>
      </c>
      <c r="N827" s="831"/>
      <c r="O827" s="831"/>
      <c r="P827" s="827"/>
      <c r="Q827" s="832"/>
    </row>
    <row r="828" spans="1:17" ht="14.45" customHeight="1" x14ac:dyDescent="0.2">
      <c r="A828" s="821" t="s">
        <v>587</v>
      </c>
      <c r="B828" s="822" t="s">
        <v>3823</v>
      </c>
      <c r="C828" s="822" t="s">
        <v>3750</v>
      </c>
      <c r="D828" s="822" t="s">
        <v>4709</v>
      </c>
      <c r="E828" s="822" t="s">
        <v>4710</v>
      </c>
      <c r="F828" s="831"/>
      <c r="G828" s="831"/>
      <c r="H828" s="831"/>
      <c r="I828" s="831"/>
      <c r="J828" s="831">
        <v>1</v>
      </c>
      <c r="K828" s="831">
        <v>4797.91</v>
      </c>
      <c r="L828" s="831"/>
      <c r="M828" s="831">
        <v>4797.91</v>
      </c>
      <c r="N828" s="831"/>
      <c r="O828" s="831"/>
      <c r="P828" s="827"/>
      <c r="Q828" s="832"/>
    </row>
    <row r="829" spans="1:17" ht="14.45" customHeight="1" x14ac:dyDescent="0.2">
      <c r="A829" s="821" t="s">
        <v>587</v>
      </c>
      <c r="B829" s="822" t="s">
        <v>3823</v>
      </c>
      <c r="C829" s="822" t="s">
        <v>3750</v>
      </c>
      <c r="D829" s="822" t="s">
        <v>4239</v>
      </c>
      <c r="E829" s="822" t="s">
        <v>4240</v>
      </c>
      <c r="F829" s="831">
        <v>18</v>
      </c>
      <c r="G829" s="831">
        <v>1219401.8299999998</v>
      </c>
      <c r="H829" s="831"/>
      <c r="I829" s="831">
        <v>67744.546111111107</v>
      </c>
      <c r="J829" s="831">
        <v>10</v>
      </c>
      <c r="K829" s="831">
        <v>673396.98</v>
      </c>
      <c r="L829" s="831"/>
      <c r="M829" s="831">
        <v>67339.698000000004</v>
      </c>
      <c r="N829" s="831">
        <v>2</v>
      </c>
      <c r="O829" s="831">
        <v>135300.09999999998</v>
      </c>
      <c r="P829" s="827"/>
      <c r="Q829" s="832">
        <v>67650.049999999988</v>
      </c>
    </row>
    <row r="830" spans="1:17" ht="14.45" customHeight="1" x14ac:dyDescent="0.2">
      <c r="A830" s="821" t="s">
        <v>587</v>
      </c>
      <c r="B830" s="822" t="s">
        <v>3823</v>
      </c>
      <c r="C830" s="822" t="s">
        <v>3750</v>
      </c>
      <c r="D830" s="822" t="s">
        <v>4241</v>
      </c>
      <c r="E830" s="822" t="s">
        <v>4242</v>
      </c>
      <c r="F830" s="831"/>
      <c r="G830" s="831"/>
      <c r="H830" s="831"/>
      <c r="I830" s="831"/>
      <c r="J830" s="831">
        <v>1</v>
      </c>
      <c r="K830" s="831">
        <v>15801</v>
      </c>
      <c r="L830" s="831"/>
      <c r="M830" s="831">
        <v>15801</v>
      </c>
      <c r="N830" s="831"/>
      <c r="O830" s="831"/>
      <c r="P830" s="827"/>
      <c r="Q830" s="832"/>
    </row>
    <row r="831" spans="1:17" ht="14.45" customHeight="1" x14ac:dyDescent="0.2">
      <c r="A831" s="821" t="s">
        <v>587</v>
      </c>
      <c r="B831" s="822" t="s">
        <v>3823</v>
      </c>
      <c r="C831" s="822" t="s">
        <v>3750</v>
      </c>
      <c r="D831" s="822" t="s">
        <v>4711</v>
      </c>
      <c r="E831" s="822" t="s">
        <v>4712</v>
      </c>
      <c r="F831" s="831"/>
      <c r="G831" s="831"/>
      <c r="H831" s="831"/>
      <c r="I831" s="831"/>
      <c r="J831" s="831">
        <v>1</v>
      </c>
      <c r="K831" s="831">
        <v>1796</v>
      </c>
      <c r="L831" s="831"/>
      <c r="M831" s="831">
        <v>1796</v>
      </c>
      <c r="N831" s="831"/>
      <c r="O831" s="831"/>
      <c r="P831" s="827"/>
      <c r="Q831" s="832"/>
    </row>
    <row r="832" spans="1:17" ht="14.45" customHeight="1" x14ac:dyDescent="0.2">
      <c r="A832" s="821" t="s">
        <v>587</v>
      </c>
      <c r="B832" s="822" t="s">
        <v>3823</v>
      </c>
      <c r="C832" s="822" t="s">
        <v>3750</v>
      </c>
      <c r="D832" s="822" t="s">
        <v>4247</v>
      </c>
      <c r="E832" s="822" t="s">
        <v>4248</v>
      </c>
      <c r="F832" s="831">
        <v>2</v>
      </c>
      <c r="G832" s="831">
        <v>1921.48</v>
      </c>
      <c r="H832" s="831"/>
      <c r="I832" s="831">
        <v>960.74</v>
      </c>
      <c r="J832" s="831">
        <v>1</v>
      </c>
      <c r="K832" s="831">
        <v>960.74</v>
      </c>
      <c r="L832" s="831"/>
      <c r="M832" s="831">
        <v>960.74</v>
      </c>
      <c r="N832" s="831"/>
      <c r="O832" s="831"/>
      <c r="P832" s="827"/>
      <c r="Q832" s="832"/>
    </row>
    <row r="833" spans="1:17" ht="14.45" customHeight="1" x14ac:dyDescent="0.2">
      <c r="A833" s="821" t="s">
        <v>587</v>
      </c>
      <c r="B833" s="822" t="s">
        <v>3823</v>
      </c>
      <c r="C833" s="822" t="s">
        <v>3750</v>
      </c>
      <c r="D833" s="822" t="s">
        <v>4249</v>
      </c>
      <c r="E833" s="822" t="s">
        <v>4250</v>
      </c>
      <c r="F833" s="831">
        <v>3</v>
      </c>
      <c r="G833" s="831">
        <v>2882.2200000000003</v>
      </c>
      <c r="H833" s="831"/>
      <c r="I833" s="831">
        <v>960.74000000000012</v>
      </c>
      <c r="J833" s="831">
        <v>3</v>
      </c>
      <c r="K833" s="831">
        <v>2882.2200000000003</v>
      </c>
      <c r="L833" s="831"/>
      <c r="M833" s="831">
        <v>960.74000000000012</v>
      </c>
      <c r="N833" s="831"/>
      <c r="O833" s="831"/>
      <c r="P833" s="827"/>
      <c r="Q833" s="832"/>
    </row>
    <row r="834" spans="1:17" ht="14.45" customHeight="1" x14ac:dyDescent="0.2">
      <c r="A834" s="821" t="s">
        <v>587</v>
      </c>
      <c r="B834" s="822" t="s">
        <v>3823</v>
      </c>
      <c r="C834" s="822" t="s">
        <v>3750</v>
      </c>
      <c r="D834" s="822" t="s">
        <v>4251</v>
      </c>
      <c r="E834" s="822" t="s">
        <v>4252</v>
      </c>
      <c r="F834" s="831"/>
      <c r="G834" s="831"/>
      <c r="H834" s="831"/>
      <c r="I834" s="831"/>
      <c r="J834" s="831">
        <v>2</v>
      </c>
      <c r="K834" s="831">
        <v>5542.84</v>
      </c>
      <c r="L834" s="831"/>
      <c r="M834" s="831">
        <v>2771.42</v>
      </c>
      <c r="N834" s="831"/>
      <c r="O834" s="831"/>
      <c r="P834" s="827"/>
      <c r="Q834" s="832"/>
    </row>
    <row r="835" spans="1:17" ht="14.45" customHeight="1" x14ac:dyDescent="0.2">
      <c r="A835" s="821" t="s">
        <v>587</v>
      </c>
      <c r="B835" s="822" t="s">
        <v>3823</v>
      </c>
      <c r="C835" s="822" t="s">
        <v>3750</v>
      </c>
      <c r="D835" s="822" t="s">
        <v>4254</v>
      </c>
      <c r="E835" s="822" t="s">
        <v>4255</v>
      </c>
      <c r="F835" s="831">
        <v>2</v>
      </c>
      <c r="G835" s="831">
        <v>47672.72</v>
      </c>
      <c r="H835" s="831"/>
      <c r="I835" s="831">
        <v>23836.36</v>
      </c>
      <c r="J835" s="831">
        <v>6</v>
      </c>
      <c r="K835" s="831">
        <v>143018.16</v>
      </c>
      <c r="L835" s="831"/>
      <c r="M835" s="831">
        <v>23836.36</v>
      </c>
      <c r="N835" s="831">
        <v>4</v>
      </c>
      <c r="O835" s="831">
        <v>95345.44</v>
      </c>
      <c r="P835" s="827"/>
      <c r="Q835" s="832">
        <v>23836.36</v>
      </c>
    </row>
    <row r="836" spans="1:17" ht="14.45" customHeight="1" x14ac:dyDescent="0.2">
      <c r="A836" s="821" t="s">
        <v>587</v>
      </c>
      <c r="B836" s="822" t="s">
        <v>3823</v>
      </c>
      <c r="C836" s="822" t="s">
        <v>3750</v>
      </c>
      <c r="D836" s="822" t="s">
        <v>4256</v>
      </c>
      <c r="E836" s="822" t="s">
        <v>4257</v>
      </c>
      <c r="F836" s="831"/>
      <c r="G836" s="831"/>
      <c r="H836" s="831"/>
      <c r="I836" s="831"/>
      <c r="J836" s="831">
        <v>1</v>
      </c>
      <c r="K836" s="831">
        <v>8452.5</v>
      </c>
      <c r="L836" s="831"/>
      <c r="M836" s="831">
        <v>8452.5</v>
      </c>
      <c r="N836" s="831"/>
      <c r="O836" s="831"/>
      <c r="P836" s="827"/>
      <c r="Q836" s="832"/>
    </row>
    <row r="837" spans="1:17" ht="14.45" customHeight="1" x14ac:dyDescent="0.2">
      <c r="A837" s="821" t="s">
        <v>587</v>
      </c>
      <c r="B837" s="822" t="s">
        <v>3823</v>
      </c>
      <c r="C837" s="822" t="s">
        <v>3750</v>
      </c>
      <c r="D837" s="822" t="s">
        <v>4258</v>
      </c>
      <c r="E837" s="822" t="s">
        <v>4259</v>
      </c>
      <c r="F837" s="831">
        <v>4</v>
      </c>
      <c r="G837" s="831">
        <v>19799.52</v>
      </c>
      <c r="H837" s="831"/>
      <c r="I837" s="831">
        <v>4949.88</v>
      </c>
      <c r="J837" s="831">
        <v>5</v>
      </c>
      <c r="K837" s="831">
        <v>24749.4</v>
      </c>
      <c r="L837" s="831"/>
      <c r="M837" s="831">
        <v>4949.88</v>
      </c>
      <c r="N837" s="831">
        <v>2</v>
      </c>
      <c r="O837" s="831">
        <v>9899.76</v>
      </c>
      <c r="P837" s="827"/>
      <c r="Q837" s="832">
        <v>4949.88</v>
      </c>
    </row>
    <row r="838" spans="1:17" ht="14.45" customHeight="1" x14ac:dyDescent="0.2">
      <c r="A838" s="821" t="s">
        <v>587</v>
      </c>
      <c r="B838" s="822" t="s">
        <v>3823</v>
      </c>
      <c r="C838" s="822" t="s">
        <v>3750</v>
      </c>
      <c r="D838" s="822" t="s">
        <v>4262</v>
      </c>
      <c r="E838" s="822" t="s">
        <v>4263</v>
      </c>
      <c r="F838" s="831">
        <v>16</v>
      </c>
      <c r="G838" s="831">
        <v>224015.46</v>
      </c>
      <c r="H838" s="831"/>
      <c r="I838" s="831">
        <v>14000.966249999999</v>
      </c>
      <c r="J838" s="831">
        <v>9</v>
      </c>
      <c r="K838" s="831">
        <v>232382.42999999996</v>
      </c>
      <c r="L838" s="831"/>
      <c r="M838" s="831">
        <v>25820.269999999997</v>
      </c>
      <c r="N838" s="831">
        <v>3</v>
      </c>
      <c r="O838" s="831">
        <v>77460.81</v>
      </c>
      <c r="P838" s="827"/>
      <c r="Q838" s="832">
        <v>25820.27</v>
      </c>
    </row>
    <row r="839" spans="1:17" ht="14.45" customHeight="1" x14ac:dyDescent="0.2">
      <c r="A839" s="821" t="s">
        <v>587</v>
      </c>
      <c r="B839" s="822" t="s">
        <v>3823</v>
      </c>
      <c r="C839" s="822" t="s">
        <v>3750</v>
      </c>
      <c r="D839" s="822" t="s">
        <v>4264</v>
      </c>
      <c r="E839" s="822" t="s">
        <v>4265</v>
      </c>
      <c r="F839" s="831">
        <v>7</v>
      </c>
      <c r="G839" s="831">
        <v>101563.63</v>
      </c>
      <c r="H839" s="831"/>
      <c r="I839" s="831">
        <v>14509.09</v>
      </c>
      <c r="J839" s="831">
        <v>6</v>
      </c>
      <c r="K839" s="831">
        <v>87054.540000000008</v>
      </c>
      <c r="L839" s="831"/>
      <c r="M839" s="831">
        <v>14509.090000000002</v>
      </c>
      <c r="N839" s="831">
        <v>1</v>
      </c>
      <c r="O839" s="831">
        <v>14509.09</v>
      </c>
      <c r="P839" s="827"/>
      <c r="Q839" s="832">
        <v>14509.09</v>
      </c>
    </row>
    <row r="840" spans="1:17" ht="14.45" customHeight="1" x14ac:dyDescent="0.2">
      <c r="A840" s="821" t="s">
        <v>587</v>
      </c>
      <c r="B840" s="822" t="s">
        <v>3823</v>
      </c>
      <c r="C840" s="822" t="s">
        <v>3750</v>
      </c>
      <c r="D840" s="822" t="s">
        <v>4266</v>
      </c>
      <c r="E840" s="822" t="s">
        <v>4267</v>
      </c>
      <c r="F840" s="831">
        <v>32</v>
      </c>
      <c r="G840" s="831">
        <v>287709.12</v>
      </c>
      <c r="H840" s="831"/>
      <c r="I840" s="831">
        <v>8990.91</v>
      </c>
      <c r="J840" s="831">
        <v>13</v>
      </c>
      <c r="K840" s="831">
        <v>116881.83000000002</v>
      </c>
      <c r="L840" s="831"/>
      <c r="M840" s="831">
        <v>8990.9100000000017</v>
      </c>
      <c r="N840" s="831">
        <v>4</v>
      </c>
      <c r="O840" s="831">
        <v>35963.64</v>
      </c>
      <c r="P840" s="827"/>
      <c r="Q840" s="832">
        <v>8990.91</v>
      </c>
    </row>
    <row r="841" spans="1:17" ht="14.45" customHeight="1" x14ac:dyDescent="0.2">
      <c r="A841" s="821" t="s">
        <v>587</v>
      </c>
      <c r="B841" s="822" t="s">
        <v>3823</v>
      </c>
      <c r="C841" s="822" t="s">
        <v>3750</v>
      </c>
      <c r="D841" s="822" t="s">
        <v>4268</v>
      </c>
      <c r="E841" s="822" t="s">
        <v>4269</v>
      </c>
      <c r="F841" s="831">
        <v>87</v>
      </c>
      <c r="G841" s="831">
        <v>113535</v>
      </c>
      <c r="H841" s="831"/>
      <c r="I841" s="831">
        <v>1305</v>
      </c>
      <c r="J841" s="831">
        <v>60</v>
      </c>
      <c r="K841" s="831">
        <v>78293.180000000008</v>
      </c>
      <c r="L841" s="831"/>
      <c r="M841" s="831">
        <v>1304.8863333333334</v>
      </c>
      <c r="N841" s="831">
        <v>6</v>
      </c>
      <c r="O841" s="831">
        <v>7830</v>
      </c>
      <c r="P841" s="827"/>
      <c r="Q841" s="832">
        <v>1305</v>
      </c>
    </row>
    <row r="842" spans="1:17" ht="14.45" customHeight="1" x14ac:dyDescent="0.2">
      <c r="A842" s="821" t="s">
        <v>587</v>
      </c>
      <c r="B842" s="822" t="s">
        <v>3823</v>
      </c>
      <c r="C842" s="822" t="s">
        <v>3750</v>
      </c>
      <c r="D842" s="822" t="s">
        <v>4270</v>
      </c>
      <c r="E842" s="822" t="s">
        <v>4271</v>
      </c>
      <c r="F842" s="831">
        <v>79</v>
      </c>
      <c r="G842" s="831">
        <v>85130.099999999991</v>
      </c>
      <c r="H842" s="831"/>
      <c r="I842" s="831">
        <v>1077.5962025316455</v>
      </c>
      <c r="J842" s="831">
        <v>62</v>
      </c>
      <c r="K842" s="831">
        <v>66772.200000000026</v>
      </c>
      <c r="L842" s="831"/>
      <c r="M842" s="831">
        <v>1076.970967741936</v>
      </c>
      <c r="N842" s="831">
        <v>6</v>
      </c>
      <c r="O842" s="831">
        <v>6461.4</v>
      </c>
      <c r="P842" s="827"/>
      <c r="Q842" s="832">
        <v>1076.8999999999999</v>
      </c>
    </row>
    <row r="843" spans="1:17" ht="14.45" customHeight="1" x14ac:dyDescent="0.2">
      <c r="A843" s="821" t="s">
        <v>587</v>
      </c>
      <c r="B843" s="822" t="s">
        <v>3823</v>
      </c>
      <c r="C843" s="822" t="s">
        <v>3750</v>
      </c>
      <c r="D843" s="822" t="s">
        <v>4272</v>
      </c>
      <c r="E843" s="822" t="s">
        <v>4273</v>
      </c>
      <c r="F843" s="831"/>
      <c r="G843" s="831"/>
      <c r="H843" s="831"/>
      <c r="I843" s="831"/>
      <c r="J843" s="831">
        <v>1</v>
      </c>
      <c r="K843" s="831">
        <v>5493.4</v>
      </c>
      <c r="L843" s="831"/>
      <c r="M843" s="831">
        <v>5493.4</v>
      </c>
      <c r="N843" s="831"/>
      <c r="O843" s="831"/>
      <c r="P843" s="827"/>
      <c r="Q843" s="832"/>
    </row>
    <row r="844" spans="1:17" ht="14.45" customHeight="1" x14ac:dyDescent="0.2">
      <c r="A844" s="821" t="s">
        <v>587</v>
      </c>
      <c r="B844" s="822" t="s">
        <v>3823</v>
      </c>
      <c r="C844" s="822" t="s">
        <v>3750</v>
      </c>
      <c r="D844" s="822" t="s">
        <v>4274</v>
      </c>
      <c r="E844" s="822" t="s">
        <v>4275</v>
      </c>
      <c r="F844" s="831">
        <v>14</v>
      </c>
      <c r="G844" s="831">
        <v>61844.58</v>
      </c>
      <c r="H844" s="831"/>
      <c r="I844" s="831">
        <v>4417.47</v>
      </c>
      <c r="J844" s="831">
        <v>18</v>
      </c>
      <c r="K844" s="831">
        <v>56932.92</v>
      </c>
      <c r="L844" s="831"/>
      <c r="M844" s="831">
        <v>3162.94</v>
      </c>
      <c r="N844" s="831">
        <v>2</v>
      </c>
      <c r="O844" s="831">
        <v>6325.88</v>
      </c>
      <c r="P844" s="827"/>
      <c r="Q844" s="832">
        <v>3162.94</v>
      </c>
    </row>
    <row r="845" spans="1:17" ht="14.45" customHeight="1" x14ac:dyDescent="0.2">
      <c r="A845" s="821" t="s">
        <v>587</v>
      </c>
      <c r="B845" s="822" t="s">
        <v>3823</v>
      </c>
      <c r="C845" s="822" t="s">
        <v>3750</v>
      </c>
      <c r="D845" s="822" t="s">
        <v>4276</v>
      </c>
      <c r="E845" s="822" t="s">
        <v>4277</v>
      </c>
      <c r="F845" s="831">
        <v>180</v>
      </c>
      <c r="G845" s="831">
        <v>36529.199999999997</v>
      </c>
      <c r="H845" s="831"/>
      <c r="I845" s="831">
        <v>202.94</v>
      </c>
      <c r="J845" s="831">
        <v>148</v>
      </c>
      <c r="K845" s="831">
        <v>29337.5</v>
      </c>
      <c r="L845" s="831"/>
      <c r="M845" s="831">
        <v>198.22635135135135</v>
      </c>
      <c r="N845" s="831">
        <v>16</v>
      </c>
      <c r="O845" s="831">
        <v>2902.76</v>
      </c>
      <c r="P845" s="827"/>
      <c r="Q845" s="832">
        <v>181.42250000000001</v>
      </c>
    </row>
    <row r="846" spans="1:17" ht="14.45" customHeight="1" x14ac:dyDescent="0.2">
      <c r="A846" s="821" t="s">
        <v>587</v>
      </c>
      <c r="B846" s="822" t="s">
        <v>3823</v>
      </c>
      <c r="C846" s="822" t="s">
        <v>3750</v>
      </c>
      <c r="D846" s="822" t="s">
        <v>4278</v>
      </c>
      <c r="E846" s="822" t="s">
        <v>4279</v>
      </c>
      <c r="F846" s="831">
        <v>12</v>
      </c>
      <c r="G846" s="831">
        <v>16560</v>
      </c>
      <c r="H846" s="831"/>
      <c r="I846" s="831">
        <v>1380</v>
      </c>
      <c r="J846" s="831"/>
      <c r="K846" s="831"/>
      <c r="L846" s="831"/>
      <c r="M846" s="831"/>
      <c r="N846" s="831"/>
      <c r="O846" s="831"/>
      <c r="P846" s="827"/>
      <c r="Q846" s="832"/>
    </row>
    <row r="847" spans="1:17" ht="14.45" customHeight="1" x14ac:dyDescent="0.2">
      <c r="A847" s="821" t="s">
        <v>587</v>
      </c>
      <c r="B847" s="822" t="s">
        <v>3823</v>
      </c>
      <c r="C847" s="822" t="s">
        <v>3750</v>
      </c>
      <c r="D847" s="822" t="s">
        <v>4282</v>
      </c>
      <c r="E847" s="822" t="s">
        <v>4283</v>
      </c>
      <c r="F847" s="831">
        <v>4</v>
      </c>
      <c r="G847" s="831">
        <v>5248</v>
      </c>
      <c r="H847" s="831"/>
      <c r="I847" s="831">
        <v>1312</v>
      </c>
      <c r="J847" s="831">
        <v>2</v>
      </c>
      <c r="K847" s="831">
        <v>2526.12</v>
      </c>
      <c r="L847" s="831"/>
      <c r="M847" s="831">
        <v>1263.06</v>
      </c>
      <c r="N847" s="831"/>
      <c r="O847" s="831"/>
      <c r="P847" s="827"/>
      <c r="Q847" s="832"/>
    </row>
    <row r="848" spans="1:17" ht="14.45" customHeight="1" x14ac:dyDescent="0.2">
      <c r="A848" s="821" t="s">
        <v>587</v>
      </c>
      <c r="B848" s="822" t="s">
        <v>3823</v>
      </c>
      <c r="C848" s="822" t="s">
        <v>3750</v>
      </c>
      <c r="D848" s="822" t="s">
        <v>4284</v>
      </c>
      <c r="E848" s="822" t="s">
        <v>4285</v>
      </c>
      <c r="F848" s="831">
        <v>17</v>
      </c>
      <c r="G848" s="831">
        <v>26520</v>
      </c>
      <c r="H848" s="831"/>
      <c r="I848" s="831">
        <v>1560</v>
      </c>
      <c r="J848" s="831">
        <v>2</v>
      </c>
      <c r="K848" s="831">
        <v>2980.34</v>
      </c>
      <c r="L848" s="831"/>
      <c r="M848" s="831">
        <v>1490.17</v>
      </c>
      <c r="N848" s="831"/>
      <c r="O848" s="831"/>
      <c r="P848" s="827"/>
      <c r="Q848" s="832"/>
    </row>
    <row r="849" spans="1:17" ht="14.45" customHeight="1" x14ac:dyDescent="0.2">
      <c r="A849" s="821" t="s">
        <v>587</v>
      </c>
      <c r="B849" s="822" t="s">
        <v>3823</v>
      </c>
      <c r="C849" s="822" t="s">
        <v>3750</v>
      </c>
      <c r="D849" s="822" t="s">
        <v>4286</v>
      </c>
      <c r="E849" s="822" t="s">
        <v>4287</v>
      </c>
      <c r="F849" s="831">
        <v>20</v>
      </c>
      <c r="G849" s="831">
        <v>116176.4</v>
      </c>
      <c r="H849" s="831"/>
      <c r="I849" s="831">
        <v>5808.82</v>
      </c>
      <c r="J849" s="831">
        <v>16</v>
      </c>
      <c r="K849" s="831">
        <v>92941.119999999995</v>
      </c>
      <c r="L849" s="831"/>
      <c r="M849" s="831">
        <v>5808.82</v>
      </c>
      <c r="N849" s="831">
        <v>3</v>
      </c>
      <c r="O849" s="831">
        <v>17426.46</v>
      </c>
      <c r="P849" s="827"/>
      <c r="Q849" s="832">
        <v>5808.82</v>
      </c>
    </row>
    <row r="850" spans="1:17" ht="14.45" customHeight="1" x14ac:dyDescent="0.2">
      <c r="A850" s="821" t="s">
        <v>587</v>
      </c>
      <c r="B850" s="822" t="s">
        <v>3823</v>
      </c>
      <c r="C850" s="822" t="s">
        <v>3750</v>
      </c>
      <c r="D850" s="822" t="s">
        <v>4288</v>
      </c>
      <c r="E850" s="822" t="s">
        <v>4289</v>
      </c>
      <c r="F850" s="831">
        <v>22</v>
      </c>
      <c r="G850" s="831">
        <v>180940.76</v>
      </c>
      <c r="H850" s="831"/>
      <c r="I850" s="831">
        <v>8224.58</v>
      </c>
      <c r="J850" s="831">
        <v>14</v>
      </c>
      <c r="K850" s="831">
        <v>86060.72</v>
      </c>
      <c r="L850" s="831"/>
      <c r="M850" s="831">
        <v>6147.1942857142858</v>
      </c>
      <c r="N850" s="831">
        <v>3</v>
      </c>
      <c r="O850" s="831">
        <v>6081.9299999999994</v>
      </c>
      <c r="P850" s="827"/>
      <c r="Q850" s="832">
        <v>2027.3099999999997</v>
      </c>
    </row>
    <row r="851" spans="1:17" ht="14.45" customHeight="1" x14ac:dyDescent="0.2">
      <c r="A851" s="821" t="s">
        <v>587</v>
      </c>
      <c r="B851" s="822" t="s">
        <v>3823</v>
      </c>
      <c r="C851" s="822" t="s">
        <v>3750</v>
      </c>
      <c r="D851" s="822" t="s">
        <v>4290</v>
      </c>
      <c r="E851" s="822" t="s">
        <v>4291</v>
      </c>
      <c r="F851" s="831">
        <v>1</v>
      </c>
      <c r="G851" s="831">
        <v>7830.74</v>
      </c>
      <c r="H851" s="831"/>
      <c r="I851" s="831">
        <v>7830.74</v>
      </c>
      <c r="J851" s="831">
        <v>4</v>
      </c>
      <c r="K851" s="831">
        <v>36637.339999999997</v>
      </c>
      <c r="L851" s="831"/>
      <c r="M851" s="831">
        <v>9159.3349999999991</v>
      </c>
      <c r="N851" s="831"/>
      <c r="O851" s="831"/>
      <c r="P851" s="827"/>
      <c r="Q851" s="832"/>
    </row>
    <row r="852" spans="1:17" ht="14.45" customHeight="1" x14ac:dyDescent="0.2">
      <c r="A852" s="821" t="s">
        <v>587</v>
      </c>
      <c r="B852" s="822" t="s">
        <v>3823</v>
      </c>
      <c r="C852" s="822" t="s">
        <v>3750</v>
      </c>
      <c r="D852" s="822" t="s">
        <v>4292</v>
      </c>
      <c r="E852" s="822" t="s">
        <v>4291</v>
      </c>
      <c r="F852" s="831">
        <v>6</v>
      </c>
      <c r="G852" s="831">
        <v>82596.12</v>
      </c>
      <c r="H852" s="831"/>
      <c r="I852" s="831">
        <v>13766.019999999999</v>
      </c>
      <c r="J852" s="831"/>
      <c r="K852" s="831"/>
      <c r="L852" s="831"/>
      <c r="M852" s="831"/>
      <c r="N852" s="831"/>
      <c r="O852" s="831"/>
      <c r="P852" s="827"/>
      <c r="Q852" s="832"/>
    </row>
    <row r="853" spans="1:17" ht="14.45" customHeight="1" x14ac:dyDescent="0.2">
      <c r="A853" s="821" t="s">
        <v>587</v>
      </c>
      <c r="B853" s="822" t="s">
        <v>3823</v>
      </c>
      <c r="C853" s="822" t="s">
        <v>3750</v>
      </c>
      <c r="D853" s="822" t="s">
        <v>4293</v>
      </c>
      <c r="E853" s="822" t="s">
        <v>4294</v>
      </c>
      <c r="F853" s="831">
        <v>95</v>
      </c>
      <c r="G853" s="831">
        <v>116476.59999999999</v>
      </c>
      <c r="H853" s="831"/>
      <c r="I853" s="831">
        <v>1226.0694736842104</v>
      </c>
      <c r="J853" s="831">
        <v>58</v>
      </c>
      <c r="K853" s="831">
        <v>69182.2</v>
      </c>
      <c r="L853" s="831"/>
      <c r="M853" s="831">
        <v>1192.7965517241378</v>
      </c>
      <c r="N853" s="831">
        <v>11</v>
      </c>
      <c r="O853" s="831">
        <v>13068</v>
      </c>
      <c r="P853" s="827"/>
      <c r="Q853" s="832">
        <v>1188</v>
      </c>
    </row>
    <row r="854" spans="1:17" ht="14.45" customHeight="1" x14ac:dyDescent="0.2">
      <c r="A854" s="821" t="s">
        <v>587</v>
      </c>
      <c r="B854" s="822" t="s">
        <v>3823</v>
      </c>
      <c r="C854" s="822" t="s">
        <v>3750</v>
      </c>
      <c r="D854" s="822" t="s">
        <v>4297</v>
      </c>
      <c r="E854" s="822" t="s">
        <v>4298</v>
      </c>
      <c r="F854" s="831">
        <v>2</v>
      </c>
      <c r="G854" s="831">
        <v>32096.92</v>
      </c>
      <c r="H854" s="831"/>
      <c r="I854" s="831">
        <v>16048.46</v>
      </c>
      <c r="J854" s="831"/>
      <c r="K854" s="831"/>
      <c r="L854" s="831"/>
      <c r="M854" s="831"/>
      <c r="N854" s="831">
        <v>1</v>
      </c>
      <c r="O854" s="831">
        <v>15959.7</v>
      </c>
      <c r="P854" s="827"/>
      <c r="Q854" s="832">
        <v>15959.7</v>
      </c>
    </row>
    <row r="855" spans="1:17" ht="14.45" customHeight="1" x14ac:dyDescent="0.2">
      <c r="A855" s="821" t="s">
        <v>587</v>
      </c>
      <c r="B855" s="822" t="s">
        <v>3823</v>
      </c>
      <c r="C855" s="822" t="s">
        <v>3750</v>
      </c>
      <c r="D855" s="822" t="s">
        <v>4299</v>
      </c>
      <c r="E855" s="822" t="s">
        <v>4300</v>
      </c>
      <c r="F855" s="831">
        <v>9</v>
      </c>
      <c r="G855" s="831">
        <v>11701.260000000002</v>
      </c>
      <c r="H855" s="831"/>
      <c r="I855" s="831">
        <v>1300.1400000000003</v>
      </c>
      <c r="J855" s="831">
        <v>27</v>
      </c>
      <c r="K855" s="831">
        <v>35103.780000000006</v>
      </c>
      <c r="L855" s="831"/>
      <c r="M855" s="831">
        <v>1300.1400000000003</v>
      </c>
      <c r="N855" s="831">
        <v>4</v>
      </c>
      <c r="O855" s="831">
        <v>5200.5600000000004</v>
      </c>
      <c r="P855" s="827"/>
      <c r="Q855" s="832">
        <v>1300.1400000000001</v>
      </c>
    </row>
    <row r="856" spans="1:17" ht="14.45" customHeight="1" x14ac:dyDescent="0.2">
      <c r="A856" s="821" t="s">
        <v>587</v>
      </c>
      <c r="B856" s="822" t="s">
        <v>3823</v>
      </c>
      <c r="C856" s="822" t="s">
        <v>3750</v>
      </c>
      <c r="D856" s="822" t="s">
        <v>4301</v>
      </c>
      <c r="E856" s="822" t="s">
        <v>4302</v>
      </c>
      <c r="F856" s="831"/>
      <c r="G856" s="831"/>
      <c r="H856" s="831"/>
      <c r="I856" s="831"/>
      <c r="J856" s="831">
        <v>2</v>
      </c>
      <c r="K856" s="831">
        <v>16898.87</v>
      </c>
      <c r="L856" s="831"/>
      <c r="M856" s="831">
        <v>8449.4349999999995</v>
      </c>
      <c r="N856" s="831"/>
      <c r="O856" s="831"/>
      <c r="P856" s="827"/>
      <c r="Q856" s="832"/>
    </row>
    <row r="857" spans="1:17" ht="14.45" customHeight="1" x14ac:dyDescent="0.2">
      <c r="A857" s="821" t="s">
        <v>587</v>
      </c>
      <c r="B857" s="822" t="s">
        <v>3823</v>
      </c>
      <c r="C857" s="822" t="s">
        <v>3750</v>
      </c>
      <c r="D857" s="822" t="s">
        <v>4303</v>
      </c>
      <c r="E857" s="822" t="s">
        <v>4291</v>
      </c>
      <c r="F857" s="831"/>
      <c r="G857" s="831"/>
      <c r="H857" s="831"/>
      <c r="I857" s="831"/>
      <c r="J857" s="831">
        <v>1</v>
      </c>
      <c r="K857" s="831">
        <v>8025.51</v>
      </c>
      <c r="L857" s="831"/>
      <c r="M857" s="831">
        <v>8025.51</v>
      </c>
      <c r="N857" s="831"/>
      <c r="O857" s="831"/>
      <c r="P857" s="827"/>
      <c r="Q857" s="832"/>
    </row>
    <row r="858" spans="1:17" ht="14.45" customHeight="1" x14ac:dyDescent="0.2">
      <c r="A858" s="821" t="s">
        <v>587</v>
      </c>
      <c r="B858" s="822" t="s">
        <v>3823</v>
      </c>
      <c r="C858" s="822" t="s">
        <v>3750</v>
      </c>
      <c r="D858" s="822" t="s">
        <v>4304</v>
      </c>
      <c r="E858" s="822" t="s">
        <v>4305</v>
      </c>
      <c r="F858" s="831">
        <v>87</v>
      </c>
      <c r="G858" s="831">
        <v>96830.66</v>
      </c>
      <c r="H858" s="831"/>
      <c r="I858" s="831">
        <v>1112.9960919540231</v>
      </c>
      <c r="J858" s="831">
        <v>63</v>
      </c>
      <c r="K858" s="831">
        <v>70706.61</v>
      </c>
      <c r="L858" s="831"/>
      <c r="M858" s="831">
        <v>1122.3271428571429</v>
      </c>
      <c r="N858" s="831"/>
      <c r="O858" s="831"/>
      <c r="P858" s="827"/>
      <c r="Q858" s="832"/>
    </row>
    <row r="859" spans="1:17" ht="14.45" customHeight="1" x14ac:dyDescent="0.2">
      <c r="A859" s="821" t="s">
        <v>587</v>
      </c>
      <c r="B859" s="822" t="s">
        <v>3823</v>
      </c>
      <c r="C859" s="822" t="s">
        <v>3750</v>
      </c>
      <c r="D859" s="822" t="s">
        <v>4306</v>
      </c>
      <c r="E859" s="822" t="s">
        <v>4307</v>
      </c>
      <c r="F859" s="831">
        <v>51</v>
      </c>
      <c r="G859" s="831">
        <v>80000.39</v>
      </c>
      <c r="H859" s="831"/>
      <c r="I859" s="831">
        <v>1568.6350980392156</v>
      </c>
      <c r="J859" s="831">
        <v>27</v>
      </c>
      <c r="K859" s="831">
        <v>33184.81</v>
      </c>
      <c r="L859" s="831"/>
      <c r="M859" s="831">
        <v>1229.0670370370369</v>
      </c>
      <c r="N859" s="831">
        <v>7</v>
      </c>
      <c r="O859" s="831">
        <v>7551.9599999999991</v>
      </c>
      <c r="P859" s="827"/>
      <c r="Q859" s="832">
        <v>1078.8514285714284</v>
      </c>
    </row>
    <row r="860" spans="1:17" ht="14.45" customHeight="1" x14ac:dyDescent="0.2">
      <c r="A860" s="821" t="s">
        <v>587</v>
      </c>
      <c r="B860" s="822" t="s">
        <v>3823</v>
      </c>
      <c r="C860" s="822" t="s">
        <v>3750</v>
      </c>
      <c r="D860" s="822" t="s">
        <v>4310</v>
      </c>
      <c r="E860" s="822" t="s">
        <v>4311</v>
      </c>
      <c r="F860" s="831">
        <v>4</v>
      </c>
      <c r="G860" s="831">
        <v>221491.8</v>
      </c>
      <c r="H860" s="831"/>
      <c r="I860" s="831">
        <v>55372.95</v>
      </c>
      <c r="J860" s="831">
        <v>4</v>
      </c>
      <c r="K860" s="831">
        <v>220966.6</v>
      </c>
      <c r="L860" s="831"/>
      <c r="M860" s="831">
        <v>55241.65</v>
      </c>
      <c r="N860" s="831"/>
      <c r="O860" s="831"/>
      <c r="P860" s="827"/>
      <c r="Q860" s="832"/>
    </row>
    <row r="861" spans="1:17" ht="14.45" customHeight="1" x14ac:dyDescent="0.2">
      <c r="A861" s="821" t="s">
        <v>587</v>
      </c>
      <c r="B861" s="822" t="s">
        <v>3823</v>
      </c>
      <c r="C861" s="822" t="s">
        <v>3750</v>
      </c>
      <c r="D861" s="822" t="s">
        <v>4312</v>
      </c>
      <c r="E861" s="822" t="s">
        <v>4313</v>
      </c>
      <c r="F861" s="831">
        <v>2</v>
      </c>
      <c r="G861" s="831">
        <v>117780</v>
      </c>
      <c r="H861" s="831"/>
      <c r="I861" s="831">
        <v>58890</v>
      </c>
      <c r="J861" s="831">
        <v>3</v>
      </c>
      <c r="K861" s="831">
        <v>176657.2</v>
      </c>
      <c r="L861" s="831"/>
      <c r="M861" s="831">
        <v>58885.733333333337</v>
      </c>
      <c r="N861" s="831"/>
      <c r="O861" s="831"/>
      <c r="P861" s="827"/>
      <c r="Q861" s="832"/>
    </row>
    <row r="862" spans="1:17" ht="14.45" customHeight="1" x14ac:dyDescent="0.2">
      <c r="A862" s="821" t="s">
        <v>587</v>
      </c>
      <c r="B862" s="822" t="s">
        <v>3823</v>
      </c>
      <c r="C862" s="822" t="s">
        <v>3750</v>
      </c>
      <c r="D862" s="822" t="s">
        <v>4314</v>
      </c>
      <c r="E862" s="822" t="s">
        <v>4315</v>
      </c>
      <c r="F862" s="831">
        <v>2</v>
      </c>
      <c r="G862" s="831">
        <v>224</v>
      </c>
      <c r="H862" s="831"/>
      <c r="I862" s="831">
        <v>112</v>
      </c>
      <c r="J862" s="831">
        <v>2</v>
      </c>
      <c r="K862" s="831">
        <v>951.2</v>
      </c>
      <c r="L862" s="831"/>
      <c r="M862" s="831">
        <v>475.6</v>
      </c>
      <c r="N862" s="831">
        <v>2</v>
      </c>
      <c r="O862" s="831">
        <v>1126</v>
      </c>
      <c r="P862" s="827"/>
      <c r="Q862" s="832">
        <v>563</v>
      </c>
    </row>
    <row r="863" spans="1:17" ht="14.45" customHeight="1" x14ac:dyDescent="0.2">
      <c r="A863" s="821" t="s">
        <v>587</v>
      </c>
      <c r="B863" s="822" t="s">
        <v>3823</v>
      </c>
      <c r="C863" s="822" t="s">
        <v>3750</v>
      </c>
      <c r="D863" s="822" t="s">
        <v>4316</v>
      </c>
      <c r="E863" s="822" t="s">
        <v>4317</v>
      </c>
      <c r="F863" s="831"/>
      <c r="G863" s="831"/>
      <c r="H863" s="831"/>
      <c r="I863" s="831"/>
      <c r="J863" s="831">
        <v>1</v>
      </c>
      <c r="K863" s="831">
        <v>58685</v>
      </c>
      <c r="L863" s="831"/>
      <c r="M863" s="831">
        <v>58685</v>
      </c>
      <c r="N863" s="831"/>
      <c r="O863" s="831"/>
      <c r="P863" s="827"/>
      <c r="Q863" s="832"/>
    </row>
    <row r="864" spans="1:17" ht="14.45" customHeight="1" x14ac:dyDescent="0.2">
      <c r="A864" s="821" t="s">
        <v>587</v>
      </c>
      <c r="B864" s="822" t="s">
        <v>3823</v>
      </c>
      <c r="C864" s="822" t="s">
        <v>3750</v>
      </c>
      <c r="D864" s="822" t="s">
        <v>4320</v>
      </c>
      <c r="E864" s="822" t="s">
        <v>4321</v>
      </c>
      <c r="F864" s="831">
        <v>2</v>
      </c>
      <c r="G864" s="831">
        <v>24540</v>
      </c>
      <c r="H864" s="831"/>
      <c r="I864" s="831">
        <v>12270</v>
      </c>
      <c r="J864" s="831">
        <v>7</v>
      </c>
      <c r="K864" s="831">
        <v>85890</v>
      </c>
      <c r="L864" s="831"/>
      <c r="M864" s="831">
        <v>12270</v>
      </c>
      <c r="N864" s="831"/>
      <c r="O864" s="831"/>
      <c r="P864" s="827"/>
      <c r="Q864" s="832"/>
    </row>
    <row r="865" spans="1:17" ht="14.45" customHeight="1" x14ac:dyDescent="0.2">
      <c r="A865" s="821" t="s">
        <v>587</v>
      </c>
      <c r="B865" s="822" t="s">
        <v>3823</v>
      </c>
      <c r="C865" s="822" t="s">
        <v>3750</v>
      </c>
      <c r="D865" s="822" t="s">
        <v>4322</v>
      </c>
      <c r="E865" s="822" t="s">
        <v>4323</v>
      </c>
      <c r="F865" s="831"/>
      <c r="G865" s="831"/>
      <c r="H865" s="831"/>
      <c r="I865" s="831"/>
      <c r="J865" s="831">
        <v>1</v>
      </c>
      <c r="K865" s="831">
        <v>44040</v>
      </c>
      <c r="L865" s="831"/>
      <c r="M865" s="831">
        <v>44040</v>
      </c>
      <c r="N865" s="831"/>
      <c r="O865" s="831"/>
      <c r="P865" s="827"/>
      <c r="Q865" s="832"/>
    </row>
    <row r="866" spans="1:17" ht="14.45" customHeight="1" x14ac:dyDescent="0.2">
      <c r="A866" s="821" t="s">
        <v>587</v>
      </c>
      <c r="B866" s="822" t="s">
        <v>3823</v>
      </c>
      <c r="C866" s="822" t="s">
        <v>3750</v>
      </c>
      <c r="D866" s="822" t="s">
        <v>4324</v>
      </c>
      <c r="E866" s="822" t="s">
        <v>4325</v>
      </c>
      <c r="F866" s="831"/>
      <c r="G866" s="831"/>
      <c r="H866" s="831"/>
      <c r="I866" s="831"/>
      <c r="J866" s="831">
        <v>1</v>
      </c>
      <c r="K866" s="831">
        <v>39697.9</v>
      </c>
      <c r="L866" s="831"/>
      <c r="M866" s="831">
        <v>39697.9</v>
      </c>
      <c r="N866" s="831"/>
      <c r="O866" s="831"/>
      <c r="P866" s="827"/>
      <c r="Q866" s="832"/>
    </row>
    <row r="867" spans="1:17" ht="14.45" customHeight="1" x14ac:dyDescent="0.2">
      <c r="A867" s="821" t="s">
        <v>587</v>
      </c>
      <c r="B867" s="822" t="s">
        <v>3823</v>
      </c>
      <c r="C867" s="822" t="s">
        <v>3750</v>
      </c>
      <c r="D867" s="822" t="s">
        <v>4326</v>
      </c>
      <c r="E867" s="822" t="s">
        <v>4327</v>
      </c>
      <c r="F867" s="831">
        <v>13</v>
      </c>
      <c r="G867" s="831">
        <v>155542.62</v>
      </c>
      <c r="H867" s="831"/>
      <c r="I867" s="831">
        <v>11964.816923076924</v>
      </c>
      <c r="J867" s="831">
        <v>10</v>
      </c>
      <c r="K867" s="831">
        <v>100722.49999999999</v>
      </c>
      <c r="L867" s="831"/>
      <c r="M867" s="831">
        <v>10072.249999999998</v>
      </c>
      <c r="N867" s="831">
        <v>3</v>
      </c>
      <c r="O867" s="831">
        <v>29679.18</v>
      </c>
      <c r="P867" s="827"/>
      <c r="Q867" s="832">
        <v>9893.06</v>
      </c>
    </row>
    <row r="868" spans="1:17" ht="14.45" customHeight="1" x14ac:dyDescent="0.2">
      <c r="A868" s="821" t="s">
        <v>587</v>
      </c>
      <c r="B868" s="822" t="s">
        <v>3823</v>
      </c>
      <c r="C868" s="822" t="s">
        <v>3750</v>
      </c>
      <c r="D868" s="822" t="s">
        <v>4328</v>
      </c>
      <c r="E868" s="822" t="s">
        <v>4321</v>
      </c>
      <c r="F868" s="831">
        <v>7</v>
      </c>
      <c r="G868" s="831">
        <v>132650</v>
      </c>
      <c r="H868" s="831"/>
      <c r="I868" s="831">
        <v>18950</v>
      </c>
      <c r="J868" s="831">
        <v>8</v>
      </c>
      <c r="K868" s="831">
        <v>151600</v>
      </c>
      <c r="L868" s="831"/>
      <c r="M868" s="831">
        <v>18950</v>
      </c>
      <c r="N868" s="831">
        <v>1</v>
      </c>
      <c r="O868" s="831">
        <v>18950</v>
      </c>
      <c r="P868" s="827"/>
      <c r="Q868" s="832">
        <v>18950</v>
      </c>
    </row>
    <row r="869" spans="1:17" ht="14.45" customHeight="1" x14ac:dyDescent="0.2">
      <c r="A869" s="821" t="s">
        <v>587</v>
      </c>
      <c r="B869" s="822" t="s">
        <v>3823</v>
      </c>
      <c r="C869" s="822" t="s">
        <v>3750</v>
      </c>
      <c r="D869" s="822" t="s">
        <v>4331</v>
      </c>
      <c r="E869" s="822" t="s">
        <v>4332</v>
      </c>
      <c r="F869" s="831">
        <v>8</v>
      </c>
      <c r="G869" s="831">
        <v>64387.55</v>
      </c>
      <c r="H869" s="831"/>
      <c r="I869" s="831">
        <v>8048.4437500000004</v>
      </c>
      <c r="J869" s="831">
        <v>7</v>
      </c>
      <c r="K869" s="831">
        <v>48927.899999999994</v>
      </c>
      <c r="L869" s="831"/>
      <c r="M869" s="831">
        <v>6989.6999999999989</v>
      </c>
      <c r="N869" s="831"/>
      <c r="O869" s="831"/>
      <c r="P869" s="827"/>
      <c r="Q869" s="832"/>
    </row>
    <row r="870" spans="1:17" ht="14.45" customHeight="1" x14ac:dyDescent="0.2">
      <c r="A870" s="821" t="s">
        <v>587</v>
      </c>
      <c r="B870" s="822" t="s">
        <v>3823</v>
      </c>
      <c r="C870" s="822" t="s">
        <v>3750</v>
      </c>
      <c r="D870" s="822" t="s">
        <v>4337</v>
      </c>
      <c r="E870" s="822" t="s">
        <v>4338</v>
      </c>
      <c r="F870" s="831"/>
      <c r="G870" s="831"/>
      <c r="H870" s="831"/>
      <c r="I870" s="831"/>
      <c r="J870" s="831">
        <v>1</v>
      </c>
      <c r="K870" s="831">
        <v>784.08</v>
      </c>
      <c r="L870" s="831"/>
      <c r="M870" s="831">
        <v>784.08</v>
      </c>
      <c r="N870" s="831"/>
      <c r="O870" s="831"/>
      <c r="P870" s="827"/>
      <c r="Q870" s="832"/>
    </row>
    <row r="871" spans="1:17" ht="14.45" customHeight="1" x14ac:dyDescent="0.2">
      <c r="A871" s="821" t="s">
        <v>587</v>
      </c>
      <c r="B871" s="822" t="s">
        <v>3823</v>
      </c>
      <c r="C871" s="822" t="s">
        <v>3750</v>
      </c>
      <c r="D871" s="822" t="s">
        <v>4339</v>
      </c>
      <c r="E871" s="822" t="s">
        <v>4340</v>
      </c>
      <c r="F871" s="831"/>
      <c r="G871" s="831"/>
      <c r="H871" s="831"/>
      <c r="I871" s="831"/>
      <c r="J871" s="831">
        <v>2</v>
      </c>
      <c r="K871" s="831">
        <v>2177.62</v>
      </c>
      <c r="L871" s="831"/>
      <c r="M871" s="831">
        <v>1088.81</v>
      </c>
      <c r="N871" s="831"/>
      <c r="O871" s="831"/>
      <c r="P871" s="827"/>
      <c r="Q871" s="832"/>
    </row>
    <row r="872" spans="1:17" ht="14.45" customHeight="1" x14ac:dyDescent="0.2">
      <c r="A872" s="821" t="s">
        <v>587</v>
      </c>
      <c r="B872" s="822" t="s">
        <v>3823</v>
      </c>
      <c r="C872" s="822" t="s">
        <v>3750</v>
      </c>
      <c r="D872" s="822" t="s">
        <v>4341</v>
      </c>
      <c r="E872" s="822" t="s">
        <v>4342</v>
      </c>
      <c r="F872" s="831">
        <v>36</v>
      </c>
      <c r="G872" s="831">
        <v>255250.08</v>
      </c>
      <c r="H872" s="831"/>
      <c r="I872" s="831">
        <v>7090.28</v>
      </c>
      <c r="J872" s="831">
        <v>21</v>
      </c>
      <c r="K872" s="831">
        <v>148895.88</v>
      </c>
      <c r="L872" s="831"/>
      <c r="M872" s="831">
        <v>7090.2800000000007</v>
      </c>
      <c r="N872" s="831">
        <v>4</v>
      </c>
      <c r="O872" s="831">
        <v>28361.119999999999</v>
      </c>
      <c r="P872" s="827"/>
      <c r="Q872" s="832">
        <v>7090.28</v>
      </c>
    </row>
    <row r="873" spans="1:17" ht="14.45" customHeight="1" x14ac:dyDescent="0.2">
      <c r="A873" s="821" t="s">
        <v>587</v>
      </c>
      <c r="B873" s="822" t="s">
        <v>3823</v>
      </c>
      <c r="C873" s="822" t="s">
        <v>3750</v>
      </c>
      <c r="D873" s="822" t="s">
        <v>4346</v>
      </c>
      <c r="E873" s="822" t="s">
        <v>4347</v>
      </c>
      <c r="F873" s="831"/>
      <c r="G873" s="831"/>
      <c r="H873" s="831"/>
      <c r="I873" s="831"/>
      <c r="J873" s="831">
        <v>1</v>
      </c>
      <c r="K873" s="831">
        <v>1311.49</v>
      </c>
      <c r="L873" s="831"/>
      <c r="M873" s="831">
        <v>1311.49</v>
      </c>
      <c r="N873" s="831"/>
      <c r="O873" s="831"/>
      <c r="P873" s="827"/>
      <c r="Q873" s="832"/>
    </row>
    <row r="874" spans="1:17" ht="14.45" customHeight="1" x14ac:dyDescent="0.2">
      <c r="A874" s="821" t="s">
        <v>587</v>
      </c>
      <c r="B874" s="822" t="s">
        <v>3823</v>
      </c>
      <c r="C874" s="822" t="s">
        <v>3750</v>
      </c>
      <c r="D874" s="822" t="s">
        <v>4350</v>
      </c>
      <c r="E874" s="822" t="s">
        <v>4351</v>
      </c>
      <c r="F874" s="831">
        <v>16</v>
      </c>
      <c r="G874" s="831">
        <v>81821.919999999984</v>
      </c>
      <c r="H874" s="831"/>
      <c r="I874" s="831">
        <v>5113.869999999999</v>
      </c>
      <c r="J874" s="831">
        <v>12</v>
      </c>
      <c r="K874" s="831">
        <v>61366.44</v>
      </c>
      <c r="L874" s="831"/>
      <c r="M874" s="831">
        <v>5113.87</v>
      </c>
      <c r="N874" s="831">
        <v>2</v>
      </c>
      <c r="O874" s="831">
        <v>10227.74</v>
      </c>
      <c r="P874" s="827"/>
      <c r="Q874" s="832">
        <v>5113.87</v>
      </c>
    </row>
    <row r="875" spans="1:17" ht="14.45" customHeight="1" x14ac:dyDescent="0.2">
      <c r="A875" s="821" t="s">
        <v>587</v>
      </c>
      <c r="B875" s="822" t="s">
        <v>3823</v>
      </c>
      <c r="C875" s="822" t="s">
        <v>3750</v>
      </c>
      <c r="D875" s="822" t="s">
        <v>4352</v>
      </c>
      <c r="E875" s="822" t="s">
        <v>4353</v>
      </c>
      <c r="F875" s="831">
        <v>2</v>
      </c>
      <c r="G875" s="831">
        <v>86012.9</v>
      </c>
      <c r="H875" s="831"/>
      <c r="I875" s="831">
        <v>43006.45</v>
      </c>
      <c r="J875" s="831">
        <v>5</v>
      </c>
      <c r="K875" s="831">
        <v>206919.09999999998</v>
      </c>
      <c r="L875" s="831"/>
      <c r="M875" s="831">
        <v>41383.819999999992</v>
      </c>
      <c r="N875" s="831"/>
      <c r="O875" s="831"/>
      <c r="P875" s="827"/>
      <c r="Q875" s="832"/>
    </row>
    <row r="876" spans="1:17" ht="14.45" customHeight="1" x14ac:dyDescent="0.2">
      <c r="A876" s="821" t="s">
        <v>587</v>
      </c>
      <c r="B876" s="822" t="s">
        <v>3823</v>
      </c>
      <c r="C876" s="822" t="s">
        <v>3750</v>
      </c>
      <c r="D876" s="822" t="s">
        <v>4360</v>
      </c>
      <c r="E876" s="822" t="s">
        <v>4361</v>
      </c>
      <c r="F876" s="831">
        <v>93</v>
      </c>
      <c r="G876" s="831">
        <v>1639664.7999999998</v>
      </c>
      <c r="H876" s="831"/>
      <c r="I876" s="831">
        <v>17630.804301075266</v>
      </c>
      <c r="J876" s="831">
        <v>77</v>
      </c>
      <c r="K876" s="831">
        <v>1366470.4</v>
      </c>
      <c r="L876" s="831"/>
      <c r="M876" s="831">
        <v>17746.368831168831</v>
      </c>
      <c r="N876" s="831">
        <v>8</v>
      </c>
      <c r="O876" s="831">
        <v>139392</v>
      </c>
      <c r="P876" s="827"/>
      <c r="Q876" s="832">
        <v>17424</v>
      </c>
    </row>
    <row r="877" spans="1:17" ht="14.45" customHeight="1" x14ac:dyDescent="0.2">
      <c r="A877" s="821" t="s">
        <v>587</v>
      </c>
      <c r="B877" s="822" t="s">
        <v>3823</v>
      </c>
      <c r="C877" s="822" t="s">
        <v>3750</v>
      </c>
      <c r="D877" s="822" t="s">
        <v>4713</v>
      </c>
      <c r="E877" s="822" t="s">
        <v>4714</v>
      </c>
      <c r="F877" s="831"/>
      <c r="G877" s="831"/>
      <c r="H877" s="831"/>
      <c r="I877" s="831"/>
      <c r="J877" s="831">
        <v>1</v>
      </c>
      <c r="K877" s="831">
        <v>52026</v>
      </c>
      <c r="L877" s="831"/>
      <c r="M877" s="831">
        <v>52026</v>
      </c>
      <c r="N877" s="831"/>
      <c r="O877" s="831"/>
      <c r="P877" s="827"/>
      <c r="Q877" s="832"/>
    </row>
    <row r="878" spans="1:17" ht="14.45" customHeight="1" x14ac:dyDescent="0.2">
      <c r="A878" s="821" t="s">
        <v>587</v>
      </c>
      <c r="B878" s="822" t="s">
        <v>3823</v>
      </c>
      <c r="C878" s="822" t="s">
        <v>3750</v>
      </c>
      <c r="D878" s="822" t="s">
        <v>4366</v>
      </c>
      <c r="E878" s="822" t="s">
        <v>4367</v>
      </c>
      <c r="F878" s="831">
        <v>1</v>
      </c>
      <c r="G878" s="831">
        <v>27313.65</v>
      </c>
      <c r="H878" s="831"/>
      <c r="I878" s="831">
        <v>27313.65</v>
      </c>
      <c r="J878" s="831"/>
      <c r="K878" s="831"/>
      <c r="L878" s="831"/>
      <c r="M878" s="831"/>
      <c r="N878" s="831"/>
      <c r="O878" s="831"/>
      <c r="P878" s="827"/>
      <c r="Q878" s="832"/>
    </row>
    <row r="879" spans="1:17" ht="14.45" customHeight="1" x14ac:dyDescent="0.2">
      <c r="A879" s="821" t="s">
        <v>587</v>
      </c>
      <c r="B879" s="822" t="s">
        <v>3823</v>
      </c>
      <c r="C879" s="822" t="s">
        <v>3750</v>
      </c>
      <c r="D879" s="822" t="s">
        <v>4715</v>
      </c>
      <c r="E879" s="822" t="s">
        <v>4716</v>
      </c>
      <c r="F879" s="831"/>
      <c r="G879" s="831"/>
      <c r="H879" s="831"/>
      <c r="I879" s="831"/>
      <c r="J879" s="831">
        <v>1</v>
      </c>
      <c r="K879" s="831">
        <v>45635</v>
      </c>
      <c r="L879" s="831"/>
      <c r="M879" s="831">
        <v>45635</v>
      </c>
      <c r="N879" s="831"/>
      <c r="O879" s="831"/>
      <c r="P879" s="827"/>
      <c r="Q879" s="832"/>
    </row>
    <row r="880" spans="1:17" ht="14.45" customHeight="1" x14ac:dyDescent="0.2">
      <c r="A880" s="821" t="s">
        <v>587</v>
      </c>
      <c r="B880" s="822" t="s">
        <v>3823</v>
      </c>
      <c r="C880" s="822" t="s">
        <v>3750</v>
      </c>
      <c r="D880" s="822" t="s">
        <v>4717</v>
      </c>
      <c r="E880" s="822" t="s">
        <v>4718</v>
      </c>
      <c r="F880" s="831"/>
      <c r="G880" s="831"/>
      <c r="H880" s="831"/>
      <c r="I880" s="831"/>
      <c r="J880" s="831"/>
      <c r="K880" s="831"/>
      <c r="L880" s="831"/>
      <c r="M880" s="831"/>
      <c r="N880" s="831">
        <v>1</v>
      </c>
      <c r="O880" s="831">
        <v>52026</v>
      </c>
      <c r="P880" s="827"/>
      <c r="Q880" s="832">
        <v>52026</v>
      </c>
    </row>
    <row r="881" spans="1:17" ht="14.45" customHeight="1" x14ac:dyDescent="0.2">
      <c r="A881" s="821" t="s">
        <v>587</v>
      </c>
      <c r="B881" s="822" t="s">
        <v>3823</v>
      </c>
      <c r="C881" s="822" t="s">
        <v>3750</v>
      </c>
      <c r="D881" s="822" t="s">
        <v>4377</v>
      </c>
      <c r="E881" s="822" t="s">
        <v>4378</v>
      </c>
      <c r="F881" s="831"/>
      <c r="G881" s="831"/>
      <c r="H881" s="831"/>
      <c r="I881" s="831"/>
      <c r="J881" s="831"/>
      <c r="K881" s="831"/>
      <c r="L881" s="831"/>
      <c r="M881" s="831"/>
      <c r="N881" s="831">
        <v>3</v>
      </c>
      <c r="O881" s="831">
        <v>1470</v>
      </c>
      <c r="P881" s="827"/>
      <c r="Q881" s="832">
        <v>490</v>
      </c>
    </row>
    <row r="882" spans="1:17" ht="14.45" customHeight="1" x14ac:dyDescent="0.2">
      <c r="A882" s="821" t="s">
        <v>587</v>
      </c>
      <c r="B882" s="822" t="s">
        <v>3823</v>
      </c>
      <c r="C882" s="822" t="s">
        <v>3750</v>
      </c>
      <c r="D882" s="822" t="s">
        <v>4379</v>
      </c>
      <c r="E882" s="822" t="s">
        <v>4380</v>
      </c>
      <c r="F882" s="831"/>
      <c r="G882" s="831"/>
      <c r="H882" s="831"/>
      <c r="I882" s="831"/>
      <c r="J882" s="831">
        <v>1</v>
      </c>
      <c r="K882" s="831">
        <v>306.87</v>
      </c>
      <c r="L882" s="831"/>
      <c r="M882" s="831">
        <v>306.87</v>
      </c>
      <c r="N882" s="831"/>
      <c r="O882" s="831"/>
      <c r="P882" s="827"/>
      <c r="Q882" s="832"/>
    </row>
    <row r="883" spans="1:17" ht="14.45" customHeight="1" x14ac:dyDescent="0.2">
      <c r="A883" s="821" t="s">
        <v>587</v>
      </c>
      <c r="B883" s="822" t="s">
        <v>3823</v>
      </c>
      <c r="C883" s="822" t="s">
        <v>3750</v>
      </c>
      <c r="D883" s="822" t="s">
        <v>4719</v>
      </c>
      <c r="E883" s="822" t="s">
        <v>4720</v>
      </c>
      <c r="F883" s="831">
        <v>12</v>
      </c>
      <c r="G883" s="831">
        <v>70560</v>
      </c>
      <c r="H883" s="831"/>
      <c r="I883" s="831">
        <v>5880</v>
      </c>
      <c r="J883" s="831">
        <v>4</v>
      </c>
      <c r="K883" s="831">
        <v>23520</v>
      </c>
      <c r="L883" s="831"/>
      <c r="M883" s="831">
        <v>5880</v>
      </c>
      <c r="N883" s="831">
        <v>2</v>
      </c>
      <c r="O883" s="831">
        <v>11760</v>
      </c>
      <c r="P883" s="827"/>
      <c r="Q883" s="832">
        <v>5880</v>
      </c>
    </row>
    <row r="884" spans="1:17" ht="14.45" customHeight="1" x14ac:dyDescent="0.2">
      <c r="A884" s="821" t="s">
        <v>587</v>
      </c>
      <c r="B884" s="822" t="s">
        <v>3823</v>
      </c>
      <c r="C884" s="822" t="s">
        <v>3750</v>
      </c>
      <c r="D884" s="822" t="s">
        <v>4721</v>
      </c>
      <c r="E884" s="822" t="s">
        <v>4722</v>
      </c>
      <c r="F884" s="831">
        <v>4</v>
      </c>
      <c r="G884" s="831">
        <v>1162509.3500000001</v>
      </c>
      <c r="H884" s="831"/>
      <c r="I884" s="831">
        <v>290627.33750000002</v>
      </c>
      <c r="J884" s="831"/>
      <c r="K884" s="831"/>
      <c r="L884" s="831"/>
      <c r="M884" s="831"/>
      <c r="N884" s="831"/>
      <c r="O884" s="831"/>
      <c r="P884" s="827"/>
      <c r="Q884" s="832"/>
    </row>
    <row r="885" spans="1:17" ht="14.45" customHeight="1" x14ac:dyDescent="0.2">
      <c r="A885" s="821" t="s">
        <v>587</v>
      </c>
      <c r="B885" s="822" t="s">
        <v>3823</v>
      </c>
      <c r="C885" s="822" t="s">
        <v>3750</v>
      </c>
      <c r="D885" s="822" t="s">
        <v>4723</v>
      </c>
      <c r="E885" s="822" t="s">
        <v>4724</v>
      </c>
      <c r="F885" s="831">
        <v>1</v>
      </c>
      <c r="G885" s="831">
        <v>4450.7700000000004</v>
      </c>
      <c r="H885" s="831"/>
      <c r="I885" s="831">
        <v>4450.7700000000004</v>
      </c>
      <c r="J885" s="831"/>
      <c r="K885" s="831"/>
      <c r="L885" s="831"/>
      <c r="M885" s="831"/>
      <c r="N885" s="831"/>
      <c r="O885" s="831"/>
      <c r="P885" s="827"/>
      <c r="Q885" s="832"/>
    </row>
    <row r="886" spans="1:17" ht="14.45" customHeight="1" x14ac:dyDescent="0.2">
      <c r="A886" s="821" t="s">
        <v>587</v>
      </c>
      <c r="B886" s="822" t="s">
        <v>3823</v>
      </c>
      <c r="C886" s="822" t="s">
        <v>3750</v>
      </c>
      <c r="D886" s="822" t="s">
        <v>4725</v>
      </c>
      <c r="E886" s="822" t="s">
        <v>4726</v>
      </c>
      <c r="F886" s="831"/>
      <c r="G886" s="831"/>
      <c r="H886" s="831"/>
      <c r="I886" s="831"/>
      <c r="J886" s="831"/>
      <c r="K886" s="831"/>
      <c r="L886" s="831"/>
      <c r="M886" s="831"/>
      <c r="N886" s="831">
        <v>1</v>
      </c>
      <c r="O886" s="831">
        <v>2623.6</v>
      </c>
      <c r="P886" s="827"/>
      <c r="Q886" s="832">
        <v>2623.6</v>
      </c>
    </row>
    <row r="887" spans="1:17" ht="14.45" customHeight="1" x14ac:dyDescent="0.2">
      <c r="A887" s="821" t="s">
        <v>587</v>
      </c>
      <c r="B887" s="822" t="s">
        <v>3823</v>
      </c>
      <c r="C887" s="822" t="s">
        <v>3750</v>
      </c>
      <c r="D887" s="822" t="s">
        <v>4727</v>
      </c>
      <c r="E887" s="822" t="s">
        <v>4728</v>
      </c>
      <c r="F887" s="831"/>
      <c r="G887" s="831"/>
      <c r="H887" s="831"/>
      <c r="I887" s="831"/>
      <c r="J887" s="831">
        <v>1</v>
      </c>
      <c r="K887" s="831">
        <v>4995.5</v>
      </c>
      <c r="L887" s="831"/>
      <c r="M887" s="831">
        <v>4995.5</v>
      </c>
      <c r="N887" s="831"/>
      <c r="O887" s="831"/>
      <c r="P887" s="827"/>
      <c r="Q887" s="832"/>
    </row>
    <row r="888" spans="1:17" ht="14.45" customHeight="1" x14ac:dyDescent="0.2">
      <c r="A888" s="821" t="s">
        <v>587</v>
      </c>
      <c r="B888" s="822" t="s">
        <v>3823</v>
      </c>
      <c r="C888" s="822" t="s">
        <v>3750</v>
      </c>
      <c r="D888" s="822" t="s">
        <v>4729</v>
      </c>
      <c r="E888" s="822" t="s">
        <v>4730</v>
      </c>
      <c r="F888" s="831"/>
      <c r="G888" s="831"/>
      <c r="H888" s="831"/>
      <c r="I888" s="831"/>
      <c r="J888" s="831">
        <v>1</v>
      </c>
      <c r="K888" s="831">
        <v>1411.4</v>
      </c>
      <c r="L888" s="831"/>
      <c r="M888" s="831">
        <v>1411.4</v>
      </c>
      <c r="N888" s="831"/>
      <c r="O888" s="831"/>
      <c r="P888" s="827"/>
      <c r="Q888" s="832"/>
    </row>
    <row r="889" spans="1:17" ht="14.45" customHeight="1" x14ac:dyDescent="0.2">
      <c r="A889" s="821" t="s">
        <v>587</v>
      </c>
      <c r="B889" s="822" t="s">
        <v>3823</v>
      </c>
      <c r="C889" s="822" t="s">
        <v>3701</v>
      </c>
      <c r="D889" s="822" t="s">
        <v>4731</v>
      </c>
      <c r="E889" s="822" t="s">
        <v>4732</v>
      </c>
      <c r="F889" s="831">
        <v>1832</v>
      </c>
      <c r="G889" s="831">
        <v>58568944</v>
      </c>
      <c r="H889" s="831"/>
      <c r="I889" s="831">
        <v>31969.947598253275</v>
      </c>
      <c r="J889" s="831">
        <v>1390</v>
      </c>
      <c r="K889" s="831">
        <v>44446344</v>
      </c>
      <c r="L889" s="831"/>
      <c r="M889" s="831">
        <v>31975.787050359711</v>
      </c>
      <c r="N889" s="831">
        <v>320</v>
      </c>
      <c r="O889" s="831">
        <v>10233187</v>
      </c>
      <c r="P889" s="827"/>
      <c r="Q889" s="832">
        <v>31978.709374999999</v>
      </c>
    </row>
    <row r="890" spans="1:17" ht="14.45" customHeight="1" x14ac:dyDescent="0.2">
      <c r="A890" s="821" t="s">
        <v>587</v>
      </c>
      <c r="B890" s="822" t="s">
        <v>3823</v>
      </c>
      <c r="C890" s="822" t="s">
        <v>3701</v>
      </c>
      <c r="D890" s="822" t="s">
        <v>4733</v>
      </c>
      <c r="E890" s="822" t="s">
        <v>4734</v>
      </c>
      <c r="F890" s="831">
        <v>25</v>
      </c>
      <c r="G890" s="831">
        <v>297537</v>
      </c>
      <c r="H890" s="831"/>
      <c r="I890" s="831">
        <v>11901.48</v>
      </c>
      <c r="J890" s="831">
        <v>30</v>
      </c>
      <c r="K890" s="831">
        <v>357210</v>
      </c>
      <c r="L890" s="831"/>
      <c r="M890" s="831">
        <v>11907</v>
      </c>
      <c r="N890" s="831">
        <v>38</v>
      </c>
      <c r="O890" s="831">
        <v>452580</v>
      </c>
      <c r="P890" s="827"/>
      <c r="Q890" s="832">
        <v>11910</v>
      </c>
    </row>
    <row r="891" spans="1:17" ht="14.45" customHeight="1" x14ac:dyDescent="0.2">
      <c r="A891" s="821" t="s">
        <v>587</v>
      </c>
      <c r="B891" s="822" t="s">
        <v>3823</v>
      </c>
      <c r="C891" s="822" t="s">
        <v>3701</v>
      </c>
      <c r="D891" s="822" t="s">
        <v>4080</v>
      </c>
      <c r="E891" s="822" t="s">
        <v>4081</v>
      </c>
      <c r="F891" s="831">
        <v>2</v>
      </c>
      <c r="G891" s="831">
        <v>1690</v>
      </c>
      <c r="H891" s="831"/>
      <c r="I891" s="831">
        <v>845</v>
      </c>
      <c r="J891" s="831"/>
      <c r="K891" s="831"/>
      <c r="L891" s="831"/>
      <c r="M891" s="831"/>
      <c r="N891" s="831"/>
      <c r="O891" s="831"/>
      <c r="P891" s="827"/>
      <c r="Q891" s="832"/>
    </row>
    <row r="892" spans="1:17" ht="14.45" customHeight="1" x14ac:dyDescent="0.2">
      <c r="A892" s="821" t="s">
        <v>587</v>
      </c>
      <c r="B892" s="822" t="s">
        <v>3823</v>
      </c>
      <c r="C892" s="822" t="s">
        <v>3701</v>
      </c>
      <c r="D892" s="822" t="s">
        <v>4735</v>
      </c>
      <c r="E892" s="822" t="s">
        <v>4736</v>
      </c>
      <c r="F892" s="831"/>
      <c r="G892" s="831"/>
      <c r="H892" s="831"/>
      <c r="I892" s="831"/>
      <c r="J892" s="831"/>
      <c r="K892" s="831"/>
      <c r="L892" s="831"/>
      <c r="M892" s="831"/>
      <c r="N892" s="831">
        <v>1</v>
      </c>
      <c r="O892" s="831">
        <v>9693</v>
      </c>
      <c r="P892" s="827"/>
      <c r="Q892" s="832">
        <v>9693</v>
      </c>
    </row>
    <row r="893" spans="1:17" ht="14.45" customHeight="1" x14ac:dyDescent="0.2">
      <c r="A893" s="821" t="s">
        <v>587</v>
      </c>
      <c r="B893" s="822" t="s">
        <v>3823</v>
      </c>
      <c r="C893" s="822" t="s">
        <v>3701</v>
      </c>
      <c r="D893" s="822" t="s">
        <v>4422</v>
      </c>
      <c r="E893" s="822" t="s">
        <v>4423</v>
      </c>
      <c r="F893" s="831">
        <v>7</v>
      </c>
      <c r="G893" s="831">
        <v>5908</v>
      </c>
      <c r="H893" s="831"/>
      <c r="I893" s="831">
        <v>844</v>
      </c>
      <c r="J893" s="831"/>
      <c r="K893" s="831"/>
      <c r="L893" s="831"/>
      <c r="M893" s="831"/>
      <c r="N893" s="831"/>
      <c r="O893" s="831"/>
      <c r="P893" s="827"/>
      <c r="Q893" s="832"/>
    </row>
    <row r="894" spans="1:17" ht="14.45" customHeight="1" x14ac:dyDescent="0.2">
      <c r="A894" s="821" t="s">
        <v>587</v>
      </c>
      <c r="B894" s="822" t="s">
        <v>3823</v>
      </c>
      <c r="C894" s="822" t="s">
        <v>3701</v>
      </c>
      <c r="D894" s="822" t="s">
        <v>4737</v>
      </c>
      <c r="E894" s="822" t="s">
        <v>4738</v>
      </c>
      <c r="F894" s="831">
        <v>245</v>
      </c>
      <c r="G894" s="831">
        <v>2283400</v>
      </c>
      <c r="H894" s="831"/>
      <c r="I894" s="831">
        <v>9320</v>
      </c>
      <c r="J894" s="831">
        <v>79</v>
      </c>
      <c r="K894" s="831">
        <v>736280</v>
      </c>
      <c r="L894" s="831"/>
      <c r="M894" s="831">
        <v>9320</v>
      </c>
      <c r="N894" s="831">
        <v>72</v>
      </c>
      <c r="O894" s="831">
        <v>671040</v>
      </c>
      <c r="P894" s="827"/>
      <c r="Q894" s="832">
        <v>9320</v>
      </c>
    </row>
    <row r="895" spans="1:17" ht="14.45" customHeight="1" x14ac:dyDescent="0.2">
      <c r="A895" s="821" t="s">
        <v>587</v>
      </c>
      <c r="B895" s="822" t="s">
        <v>3823</v>
      </c>
      <c r="C895" s="822" t="s">
        <v>3701</v>
      </c>
      <c r="D895" s="822" t="s">
        <v>4424</v>
      </c>
      <c r="E895" s="822" t="s">
        <v>4425</v>
      </c>
      <c r="F895" s="831">
        <v>0</v>
      </c>
      <c r="G895" s="831">
        <v>0</v>
      </c>
      <c r="H895" s="831"/>
      <c r="I895" s="831"/>
      <c r="J895" s="831">
        <v>0</v>
      </c>
      <c r="K895" s="831">
        <v>0</v>
      </c>
      <c r="L895" s="831"/>
      <c r="M895" s="831"/>
      <c r="N895" s="831">
        <v>0</v>
      </c>
      <c r="O895" s="831">
        <v>0</v>
      </c>
      <c r="P895" s="827"/>
      <c r="Q895" s="832"/>
    </row>
    <row r="896" spans="1:17" ht="14.45" customHeight="1" x14ac:dyDescent="0.2">
      <c r="A896" s="821" t="s">
        <v>587</v>
      </c>
      <c r="B896" s="822" t="s">
        <v>3823</v>
      </c>
      <c r="C896" s="822" t="s">
        <v>3701</v>
      </c>
      <c r="D896" s="822" t="s">
        <v>4426</v>
      </c>
      <c r="E896" s="822" t="s">
        <v>4427</v>
      </c>
      <c r="F896" s="831">
        <v>1753</v>
      </c>
      <c r="G896" s="831">
        <v>0</v>
      </c>
      <c r="H896" s="831"/>
      <c r="I896" s="831">
        <v>0</v>
      </c>
      <c r="J896" s="831">
        <v>1613</v>
      </c>
      <c r="K896" s="831">
        <v>0</v>
      </c>
      <c r="L896" s="831"/>
      <c r="M896" s="831">
        <v>0</v>
      </c>
      <c r="N896" s="831">
        <v>209</v>
      </c>
      <c r="O896" s="831">
        <v>0</v>
      </c>
      <c r="P896" s="827"/>
      <c r="Q896" s="832">
        <v>0</v>
      </c>
    </row>
    <row r="897" spans="1:17" ht="14.45" customHeight="1" x14ac:dyDescent="0.2">
      <c r="A897" s="821" t="s">
        <v>587</v>
      </c>
      <c r="B897" s="822" t="s">
        <v>3823</v>
      </c>
      <c r="C897" s="822" t="s">
        <v>3701</v>
      </c>
      <c r="D897" s="822" t="s">
        <v>4739</v>
      </c>
      <c r="E897" s="822" t="s">
        <v>4740</v>
      </c>
      <c r="F897" s="831"/>
      <c r="G897" s="831"/>
      <c r="H897" s="831"/>
      <c r="I897" s="831"/>
      <c r="J897" s="831">
        <v>538</v>
      </c>
      <c r="K897" s="831">
        <v>0</v>
      </c>
      <c r="L897" s="831"/>
      <c r="M897" s="831">
        <v>0</v>
      </c>
      <c r="N897" s="831">
        <v>81</v>
      </c>
      <c r="O897" s="831">
        <v>0</v>
      </c>
      <c r="P897" s="827"/>
      <c r="Q897" s="832">
        <v>0</v>
      </c>
    </row>
    <row r="898" spans="1:17" ht="14.45" customHeight="1" x14ac:dyDescent="0.2">
      <c r="A898" s="821" t="s">
        <v>587</v>
      </c>
      <c r="B898" s="822" t="s">
        <v>3823</v>
      </c>
      <c r="C898" s="822" t="s">
        <v>3701</v>
      </c>
      <c r="D898" s="822" t="s">
        <v>4741</v>
      </c>
      <c r="E898" s="822" t="s">
        <v>4742</v>
      </c>
      <c r="F898" s="831">
        <v>12</v>
      </c>
      <c r="G898" s="831">
        <v>0</v>
      </c>
      <c r="H898" s="831"/>
      <c r="I898" s="831">
        <v>0</v>
      </c>
      <c r="J898" s="831">
        <v>30</v>
      </c>
      <c r="K898" s="831">
        <v>0</v>
      </c>
      <c r="L898" s="831"/>
      <c r="M898" s="831">
        <v>0</v>
      </c>
      <c r="N898" s="831">
        <v>3</v>
      </c>
      <c r="O898" s="831">
        <v>0</v>
      </c>
      <c r="P898" s="827"/>
      <c r="Q898" s="832">
        <v>0</v>
      </c>
    </row>
    <row r="899" spans="1:17" ht="14.45" customHeight="1" x14ac:dyDescent="0.2">
      <c r="A899" s="821" t="s">
        <v>587</v>
      </c>
      <c r="B899" s="822" t="s">
        <v>3823</v>
      </c>
      <c r="C899" s="822" t="s">
        <v>3701</v>
      </c>
      <c r="D899" s="822" t="s">
        <v>4428</v>
      </c>
      <c r="E899" s="822" t="s">
        <v>4429</v>
      </c>
      <c r="F899" s="831">
        <v>1</v>
      </c>
      <c r="G899" s="831">
        <v>0</v>
      </c>
      <c r="H899" s="831"/>
      <c r="I899" s="831">
        <v>0</v>
      </c>
      <c r="J899" s="831"/>
      <c r="K899" s="831"/>
      <c r="L899" s="831"/>
      <c r="M899" s="831"/>
      <c r="N899" s="831"/>
      <c r="O899" s="831"/>
      <c r="P899" s="827"/>
      <c r="Q899" s="832"/>
    </row>
    <row r="900" spans="1:17" ht="14.45" customHeight="1" x14ac:dyDescent="0.2">
      <c r="A900" s="821" t="s">
        <v>587</v>
      </c>
      <c r="B900" s="822" t="s">
        <v>3823</v>
      </c>
      <c r="C900" s="822" t="s">
        <v>3701</v>
      </c>
      <c r="D900" s="822" t="s">
        <v>3847</v>
      </c>
      <c r="E900" s="822" t="s">
        <v>3848</v>
      </c>
      <c r="F900" s="831">
        <v>18</v>
      </c>
      <c r="G900" s="831">
        <v>181170</v>
      </c>
      <c r="H900" s="831"/>
      <c r="I900" s="831">
        <v>10065</v>
      </c>
      <c r="J900" s="831">
        <v>6</v>
      </c>
      <c r="K900" s="831">
        <v>60414</v>
      </c>
      <c r="L900" s="831"/>
      <c r="M900" s="831">
        <v>10069</v>
      </c>
      <c r="N900" s="831">
        <v>2</v>
      </c>
      <c r="O900" s="831">
        <v>20184</v>
      </c>
      <c r="P900" s="827"/>
      <c r="Q900" s="832">
        <v>10092</v>
      </c>
    </row>
    <row r="901" spans="1:17" ht="14.45" customHeight="1" x14ac:dyDescent="0.2">
      <c r="A901" s="821" t="s">
        <v>587</v>
      </c>
      <c r="B901" s="822" t="s">
        <v>3823</v>
      </c>
      <c r="C901" s="822" t="s">
        <v>3701</v>
      </c>
      <c r="D901" s="822" t="s">
        <v>4743</v>
      </c>
      <c r="E901" s="822" t="s">
        <v>4742</v>
      </c>
      <c r="F901" s="831">
        <v>17</v>
      </c>
      <c r="G901" s="831">
        <v>0</v>
      </c>
      <c r="H901" s="831"/>
      <c r="I901" s="831">
        <v>0</v>
      </c>
      <c r="J901" s="831">
        <v>19</v>
      </c>
      <c r="K901" s="831">
        <v>0</v>
      </c>
      <c r="L901" s="831"/>
      <c r="M901" s="831">
        <v>0</v>
      </c>
      <c r="N901" s="831">
        <v>5</v>
      </c>
      <c r="O901" s="831">
        <v>0</v>
      </c>
      <c r="P901" s="827"/>
      <c r="Q901" s="832">
        <v>0</v>
      </c>
    </row>
    <row r="902" spans="1:17" ht="14.45" customHeight="1" x14ac:dyDescent="0.2">
      <c r="A902" s="821" t="s">
        <v>587</v>
      </c>
      <c r="B902" s="822" t="s">
        <v>3823</v>
      </c>
      <c r="C902" s="822" t="s">
        <v>3701</v>
      </c>
      <c r="D902" s="822" t="s">
        <v>4744</v>
      </c>
      <c r="E902" s="822" t="s">
        <v>4745</v>
      </c>
      <c r="F902" s="831">
        <v>1</v>
      </c>
      <c r="G902" s="831">
        <v>5484</v>
      </c>
      <c r="H902" s="831"/>
      <c r="I902" s="831">
        <v>5484</v>
      </c>
      <c r="J902" s="831">
        <v>3</v>
      </c>
      <c r="K902" s="831">
        <v>16454</v>
      </c>
      <c r="L902" s="831"/>
      <c r="M902" s="831">
        <v>5484.666666666667</v>
      </c>
      <c r="N902" s="831"/>
      <c r="O902" s="831"/>
      <c r="P902" s="827"/>
      <c r="Q902" s="832"/>
    </row>
    <row r="903" spans="1:17" ht="14.45" customHeight="1" x14ac:dyDescent="0.2">
      <c r="A903" s="821" t="s">
        <v>587</v>
      </c>
      <c r="B903" s="822" t="s">
        <v>3823</v>
      </c>
      <c r="C903" s="822" t="s">
        <v>3701</v>
      </c>
      <c r="D903" s="822" t="s">
        <v>4746</v>
      </c>
      <c r="E903" s="822" t="s">
        <v>4747</v>
      </c>
      <c r="F903" s="831">
        <v>125</v>
      </c>
      <c r="G903" s="831">
        <v>2996302</v>
      </c>
      <c r="H903" s="831"/>
      <c r="I903" s="831">
        <v>23970.416000000001</v>
      </c>
      <c r="J903" s="831">
        <v>200</v>
      </c>
      <c r="K903" s="831">
        <v>4795168</v>
      </c>
      <c r="L903" s="831"/>
      <c r="M903" s="831">
        <v>23975.84</v>
      </c>
      <c r="N903" s="831">
        <v>40</v>
      </c>
      <c r="O903" s="831">
        <v>959160</v>
      </c>
      <c r="P903" s="827"/>
      <c r="Q903" s="832">
        <v>23979</v>
      </c>
    </row>
    <row r="904" spans="1:17" ht="14.45" customHeight="1" x14ac:dyDescent="0.2">
      <c r="A904" s="821" t="s">
        <v>587</v>
      </c>
      <c r="B904" s="822" t="s">
        <v>3823</v>
      </c>
      <c r="C904" s="822" t="s">
        <v>3701</v>
      </c>
      <c r="D904" s="822" t="s">
        <v>4748</v>
      </c>
      <c r="E904" s="822" t="s">
        <v>4749</v>
      </c>
      <c r="F904" s="831">
        <v>9</v>
      </c>
      <c r="G904" s="831">
        <v>60124</v>
      </c>
      <c r="H904" s="831"/>
      <c r="I904" s="831">
        <v>6680.4444444444443</v>
      </c>
      <c r="J904" s="831">
        <v>3</v>
      </c>
      <c r="K904" s="831">
        <v>20058</v>
      </c>
      <c r="L904" s="831"/>
      <c r="M904" s="831">
        <v>6686</v>
      </c>
      <c r="N904" s="831">
        <v>1</v>
      </c>
      <c r="O904" s="831">
        <v>6689</v>
      </c>
      <c r="P904" s="827"/>
      <c r="Q904" s="832">
        <v>6689</v>
      </c>
    </row>
    <row r="905" spans="1:17" ht="14.45" customHeight="1" x14ac:dyDescent="0.2">
      <c r="A905" s="821" t="s">
        <v>587</v>
      </c>
      <c r="B905" s="822" t="s">
        <v>3823</v>
      </c>
      <c r="C905" s="822" t="s">
        <v>3701</v>
      </c>
      <c r="D905" s="822" t="s">
        <v>4750</v>
      </c>
      <c r="E905" s="822" t="s">
        <v>4742</v>
      </c>
      <c r="F905" s="831">
        <v>20</v>
      </c>
      <c r="G905" s="831">
        <v>0</v>
      </c>
      <c r="H905" s="831"/>
      <c r="I905" s="831">
        <v>0</v>
      </c>
      <c r="J905" s="831">
        <v>7</v>
      </c>
      <c r="K905" s="831">
        <v>0</v>
      </c>
      <c r="L905" s="831"/>
      <c r="M905" s="831">
        <v>0</v>
      </c>
      <c r="N905" s="831">
        <v>1</v>
      </c>
      <c r="O905" s="831">
        <v>0</v>
      </c>
      <c r="P905" s="827"/>
      <c r="Q905" s="832">
        <v>0</v>
      </c>
    </row>
    <row r="906" spans="1:17" ht="14.45" customHeight="1" x14ac:dyDescent="0.2">
      <c r="A906" s="821" t="s">
        <v>587</v>
      </c>
      <c r="B906" s="822" t="s">
        <v>3823</v>
      </c>
      <c r="C906" s="822" t="s">
        <v>3701</v>
      </c>
      <c r="D906" s="822" t="s">
        <v>4751</v>
      </c>
      <c r="E906" s="822" t="s">
        <v>4752</v>
      </c>
      <c r="F906" s="831"/>
      <c r="G906" s="831"/>
      <c r="H906" s="831"/>
      <c r="I906" s="831"/>
      <c r="J906" s="831"/>
      <c r="K906" s="831"/>
      <c r="L906" s="831"/>
      <c r="M906" s="831"/>
      <c r="N906" s="831">
        <v>1</v>
      </c>
      <c r="O906" s="831">
        <v>132</v>
      </c>
      <c r="P906" s="827"/>
      <c r="Q906" s="832">
        <v>132</v>
      </c>
    </row>
    <row r="907" spans="1:17" ht="14.45" customHeight="1" x14ac:dyDescent="0.2">
      <c r="A907" s="821" t="s">
        <v>587</v>
      </c>
      <c r="B907" s="822" t="s">
        <v>3823</v>
      </c>
      <c r="C907" s="822" t="s">
        <v>3701</v>
      </c>
      <c r="D907" s="822" t="s">
        <v>4753</v>
      </c>
      <c r="E907" s="822" t="s">
        <v>4754</v>
      </c>
      <c r="F907" s="831">
        <v>515</v>
      </c>
      <c r="G907" s="831">
        <v>14404874</v>
      </c>
      <c r="H907" s="831"/>
      <c r="I907" s="831">
        <v>27970.629126213593</v>
      </c>
      <c r="J907" s="831">
        <v>534</v>
      </c>
      <c r="K907" s="831">
        <v>14939104</v>
      </c>
      <c r="L907" s="831"/>
      <c r="M907" s="831">
        <v>27975.850187265918</v>
      </c>
      <c r="N907" s="831">
        <v>111</v>
      </c>
      <c r="O907" s="831">
        <v>3105654</v>
      </c>
      <c r="P907" s="827"/>
      <c r="Q907" s="832">
        <v>27978.864864864863</v>
      </c>
    </row>
    <row r="908" spans="1:17" ht="14.45" customHeight="1" x14ac:dyDescent="0.2">
      <c r="A908" s="821" t="s">
        <v>587</v>
      </c>
      <c r="B908" s="822" t="s">
        <v>3823</v>
      </c>
      <c r="C908" s="822" t="s">
        <v>3701</v>
      </c>
      <c r="D908" s="822" t="s">
        <v>4755</v>
      </c>
      <c r="E908" s="822" t="s">
        <v>4756</v>
      </c>
      <c r="F908" s="831"/>
      <c r="G908" s="831"/>
      <c r="H908" s="831"/>
      <c r="I908" s="831"/>
      <c r="J908" s="831"/>
      <c r="K908" s="831"/>
      <c r="L908" s="831"/>
      <c r="M908" s="831"/>
      <c r="N908" s="831">
        <v>2</v>
      </c>
      <c r="O908" s="831">
        <v>9714</v>
      </c>
      <c r="P908" s="827"/>
      <c r="Q908" s="832">
        <v>4857</v>
      </c>
    </row>
    <row r="909" spans="1:17" ht="14.45" customHeight="1" x14ac:dyDescent="0.2">
      <c r="A909" s="821" t="s">
        <v>587</v>
      </c>
      <c r="B909" s="822" t="s">
        <v>3823</v>
      </c>
      <c r="C909" s="822" t="s">
        <v>3701</v>
      </c>
      <c r="D909" s="822" t="s">
        <v>3776</v>
      </c>
      <c r="E909" s="822" t="s">
        <v>3777</v>
      </c>
      <c r="F909" s="831">
        <v>140</v>
      </c>
      <c r="G909" s="831">
        <v>52636</v>
      </c>
      <c r="H909" s="831"/>
      <c r="I909" s="831">
        <v>375.97142857142859</v>
      </c>
      <c r="J909" s="831">
        <v>125</v>
      </c>
      <c r="K909" s="831">
        <v>47375</v>
      </c>
      <c r="L909" s="831"/>
      <c r="M909" s="831">
        <v>379</v>
      </c>
      <c r="N909" s="831">
        <v>29</v>
      </c>
      <c r="O909" s="831">
        <v>11745</v>
      </c>
      <c r="P909" s="827"/>
      <c r="Q909" s="832">
        <v>405</v>
      </c>
    </row>
    <row r="910" spans="1:17" ht="14.45" customHeight="1" x14ac:dyDescent="0.2">
      <c r="A910" s="821" t="s">
        <v>587</v>
      </c>
      <c r="B910" s="822" t="s">
        <v>3823</v>
      </c>
      <c r="C910" s="822" t="s">
        <v>3701</v>
      </c>
      <c r="D910" s="822" t="s">
        <v>3778</v>
      </c>
      <c r="E910" s="822" t="s">
        <v>3779</v>
      </c>
      <c r="F910" s="831">
        <v>68</v>
      </c>
      <c r="G910" s="831">
        <v>17272</v>
      </c>
      <c r="H910" s="831"/>
      <c r="I910" s="831">
        <v>254</v>
      </c>
      <c r="J910" s="831">
        <v>61</v>
      </c>
      <c r="K910" s="831">
        <v>15555</v>
      </c>
      <c r="L910" s="831"/>
      <c r="M910" s="831">
        <v>255</v>
      </c>
      <c r="N910" s="831">
        <v>16</v>
      </c>
      <c r="O910" s="831">
        <v>4400</v>
      </c>
      <c r="P910" s="827"/>
      <c r="Q910" s="832">
        <v>275</v>
      </c>
    </row>
    <row r="911" spans="1:17" ht="14.45" customHeight="1" x14ac:dyDescent="0.2">
      <c r="A911" s="821" t="s">
        <v>587</v>
      </c>
      <c r="B911" s="822" t="s">
        <v>3823</v>
      </c>
      <c r="C911" s="822" t="s">
        <v>3701</v>
      </c>
      <c r="D911" s="822" t="s">
        <v>4757</v>
      </c>
      <c r="E911" s="822" t="s">
        <v>4758</v>
      </c>
      <c r="F911" s="831"/>
      <c r="G911" s="831"/>
      <c r="H911" s="831"/>
      <c r="I911" s="831"/>
      <c r="J911" s="831"/>
      <c r="K911" s="831"/>
      <c r="L911" s="831"/>
      <c r="M911" s="831"/>
      <c r="N911" s="831">
        <v>1</v>
      </c>
      <c r="O911" s="831">
        <v>4744</v>
      </c>
      <c r="P911" s="827"/>
      <c r="Q911" s="832">
        <v>4744</v>
      </c>
    </row>
    <row r="912" spans="1:17" ht="14.45" customHeight="1" x14ac:dyDescent="0.2">
      <c r="A912" s="821" t="s">
        <v>587</v>
      </c>
      <c r="B912" s="822" t="s">
        <v>3823</v>
      </c>
      <c r="C912" s="822" t="s">
        <v>3701</v>
      </c>
      <c r="D912" s="822" t="s">
        <v>4759</v>
      </c>
      <c r="E912" s="822" t="s">
        <v>4742</v>
      </c>
      <c r="F912" s="831">
        <v>11</v>
      </c>
      <c r="G912" s="831">
        <v>0</v>
      </c>
      <c r="H912" s="831"/>
      <c r="I912" s="831">
        <v>0</v>
      </c>
      <c r="J912" s="831">
        <v>4</v>
      </c>
      <c r="K912" s="831">
        <v>0</v>
      </c>
      <c r="L912" s="831"/>
      <c r="M912" s="831">
        <v>0</v>
      </c>
      <c r="N912" s="831">
        <v>6</v>
      </c>
      <c r="O912" s="831">
        <v>0</v>
      </c>
      <c r="P912" s="827"/>
      <c r="Q912" s="832">
        <v>0</v>
      </c>
    </row>
    <row r="913" spans="1:17" ht="14.45" customHeight="1" x14ac:dyDescent="0.2">
      <c r="A913" s="821" t="s">
        <v>587</v>
      </c>
      <c r="B913" s="822" t="s">
        <v>3823</v>
      </c>
      <c r="C913" s="822" t="s">
        <v>3701</v>
      </c>
      <c r="D913" s="822" t="s">
        <v>4760</v>
      </c>
      <c r="E913" s="822" t="s">
        <v>4761</v>
      </c>
      <c r="F913" s="831">
        <v>4</v>
      </c>
      <c r="G913" s="831">
        <v>21060</v>
      </c>
      <c r="H913" s="831"/>
      <c r="I913" s="831">
        <v>5265</v>
      </c>
      <c r="J913" s="831"/>
      <c r="K913" s="831"/>
      <c r="L913" s="831"/>
      <c r="M913" s="831"/>
      <c r="N913" s="831"/>
      <c r="O913" s="831"/>
      <c r="P913" s="827"/>
      <c r="Q913" s="832"/>
    </row>
    <row r="914" spans="1:17" ht="14.45" customHeight="1" x14ac:dyDescent="0.2">
      <c r="A914" s="821" t="s">
        <v>587</v>
      </c>
      <c r="B914" s="822" t="s">
        <v>3823</v>
      </c>
      <c r="C914" s="822" t="s">
        <v>3701</v>
      </c>
      <c r="D914" s="822" t="s">
        <v>4629</v>
      </c>
      <c r="E914" s="822" t="s">
        <v>4630</v>
      </c>
      <c r="F914" s="831">
        <v>5</v>
      </c>
      <c r="G914" s="831">
        <v>0</v>
      </c>
      <c r="H914" s="831"/>
      <c r="I914" s="831">
        <v>0</v>
      </c>
      <c r="J914" s="831"/>
      <c r="K914" s="831"/>
      <c r="L914" s="831"/>
      <c r="M914" s="831"/>
      <c r="N914" s="831"/>
      <c r="O914" s="831"/>
      <c r="P914" s="827"/>
      <c r="Q914" s="832"/>
    </row>
    <row r="915" spans="1:17" ht="14.45" customHeight="1" x14ac:dyDescent="0.2">
      <c r="A915" s="821" t="s">
        <v>587</v>
      </c>
      <c r="B915" s="822" t="s">
        <v>3823</v>
      </c>
      <c r="C915" s="822" t="s">
        <v>3701</v>
      </c>
      <c r="D915" s="822" t="s">
        <v>4762</v>
      </c>
      <c r="E915" s="822" t="s">
        <v>4763</v>
      </c>
      <c r="F915" s="831"/>
      <c r="G915" s="831"/>
      <c r="H915" s="831"/>
      <c r="I915" s="831"/>
      <c r="J915" s="831"/>
      <c r="K915" s="831"/>
      <c r="L915" s="831"/>
      <c r="M915" s="831"/>
      <c r="N915" s="831">
        <v>1</v>
      </c>
      <c r="O915" s="831">
        <v>0</v>
      </c>
      <c r="P915" s="827"/>
      <c r="Q915" s="832">
        <v>0</v>
      </c>
    </row>
    <row r="916" spans="1:17" ht="14.45" customHeight="1" x14ac:dyDescent="0.2">
      <c r="A916" s="821" t="s">
        <v>587</v>
      </c>
      <c r="B916" s="822" t="s">
        <v>3823</v>
      </c>
      <c r="C916" s="822" t="s">
        <v>3701</v>
      </c>
      <c r="D916" s="822" t="s">
        <v>4648</v>
      </c>
      <c r="E916" s="822" t="s">
        <v>4649</v>
      </c>
      <c r="F916" s="831"/>
      <c r="G916" s="831"/>
      <c r="H916" s="831"/>
      <c r="I916" s="831"/>
      <c r="J916" s="831">
        <v>19</v>
      </c>
      <c r="K916" s="831">
        <v>0</v>
      </c>
      <c r="L916" s="831"/>
      <c r="M916" s="831">
        <v>0</v>
      </c>
      <c r="N916" s="831">
        <v>2</v>
      </c>
      <c r="O916" s="831">
        <v>0</v>
      </c>
      <c r="P916" s="827"/>
      <c r="Q916" s="832">
        <v>0</v>
      </c>
    </row>
    <row r="917" spans="1:17" ht="14.45" customHeight="1" x14ac:dyDescent="0.2">
      <c r="A917" s="821" t="s">
        <v>587</v>
      </c>
      <c r="B917" s="822" t="s">
        <v>3823</v>
      </c>
      <c r="C917" s="822" t="s">
        <v>3701</v>
      </c>
      <c r="D917" s="822" t="s">
        <v>4764</v>
      </c>
      <c r="E917" s="822" t="s">
        <v>4765</v>
      </c>
      <c r="F917" s="831"/>
      <c r="G917" s="831"/>
      <c r="H917" s="831"/>
      <c r="I917" s="831"/>
      <c r="J917" s="831">
        <v>594</v>
      </c>
      <c r="K917" s="831">
        <v>0</v>
      </c>
      <c r="L917" s="831"/>
      <c r="M917" s="831">
        <v>0</v>
      </c>
      <c r="N917" s="831">
        <v>96</v>
      </c>
      <c r="O917" s="831">
        <v>0</v>
      </c>
      <c r="P917" s="827"/>
      <c r="Q917" s="832">
        <v>0</v>
      </c>
    </row>
    <row r="918" spans="1:17" ht="14.45" customHeight="1" x14ac:dyDescent="0.2">
      <c r="A918" s="821" t="s">
        <v>587</v>
      </c>
      <c r="B918" s="822" t="s">
        <v>3823</v>
      </c>
      <c r="C918" s="822" t="s">
        <v>3701</v>
      </c>
      <c r="D918" s="822" t="s">
        <v>4766</v>
      </c>
      <c r="E918" s="822" t="s">
        <v>4767</v>
      </c>
      <c r="F918" s="831"/>
      <c r="G918" s="831"/>
      <c r="H918" s="831"/>
      <c r="I918" s="831"/>
      <c r="J918" s="831">
        <v>4</v>
      </c>
      <c r="K918" s="831">
        <v>0</v>
      </c>
      <c r="L918" s="831"/>
      <c r="M918" s="831">
        <v>0</v>
      </c>
      <c r="N918" s="831">
        <v>2</v>
      </c>
      <c r="O918" s="831">
        <v>0</v>
      </c>
      <c r="P918" s="827"/>
      <c r="Q918" s="832">
        <v>0</v>
      </c>
    </row>
    <row r="919" spans="1:17" ht="14.45" customHeight="1" x14ac:dyDescent="0.2">
      <c r="A919" s="821" t="s">
        <v>587</v>
      </c>
      <c r="B919" s="822" t="s">
        <v>3823</v>
      </c>
      <c r="C919" s="822" t="s">
        <v>3701</v>
      </c>
      <c r="D919" s="822" t="s">
        <v>4650</v>
      </c>
      <c r="E919" s="822" t="s">
        <v>4651</v>
      </c>
      <c r="F919" s="831"/>
      <c r="G919" s="831"/>
      <c r="H919" s="831"/>
      <c r="I919" s="831"/>
      <c r="J919" s="831">
        <v>1</v>
      </c>
      <c r="K919" s="831">
        <v>54701</v>
      </c>
      <c r="L919" s="831"/>
      <c r="M919" s="831">
        <v>54701</v>
      </c>
      <c r="N919" s="831"/>
      <c r="O919" s="831"/>
      <c r="P919" s="827"/>
      <c r="Q919" s="832"/>
    </row>
    <row r="920" spans="1:17" ht="14.45" customHeight="1" x14ac:dyDescent="0.2">
      <c r="A920" s="821" t="s">
        <v>587</v>
      </c>
      <c r="B920" s="822" t="s">
        <v>3780</v>
      </c>
      <c r="C920" s="822" t="s">
        <v>3750</v>
      </c>
      <c r="D920" s="822" t="s">
        <v>3753</v>
      </c>
      <c r="E920" s="822" t="s">
        <v>3754</v>
      </c>
      <c r="F920" s="831">
        <v>2</v>
      </c>
      <c r="G920" s="831">
        <v>11769.78</v>
      </c>
      <c r="H920" s="831"/>
      <c r="I920" s="831">
        <v>5884.89</v>
      </c>
      <c r="J920" s="831"/>
      <c r="K920" s="831"/>
      <c r="L920" s="831"/>
      <c r="M920" s="831"/>
      <c r="N920" s="831"/>
      <c r="O920" s="831"/>
      <c r="P920" s="827"/>
      <c r="Q920" s="832"/>
    </row>
    <row r="921" spans="1:17" ht="14.45" customHeight="1" x14ac:dyDescent="0.2">
      <c r="A921" s="821" t="s">
        <v>587</v>
      </c>
      <c r="B921" s="822" t="s">
        <v>3780</v>
      </c>
      <c r="C921" s="822" t="s">
        <v>3750</v>
      </c>
      <c r="D921" s="822" t="s">
        <v>3755</v>
      </c>
      <c r="E921" s="822" t="s">
        <v>3756</v>
      </c>
      <c r="F921" s="831">
        <v>1</v>
      </c>
      <c r="G921" s="831">
        <v>6677.48</v>
      </c>
      <c r="H921" s="831"/>
      <c r="I921" s="831">
        <v>6677.48</v>
      </c>
      <c r="J921" s="831"/>
      <c r="K921" s="831"/>
      <c r="L921" s="831"/>
      <c r="M921" s="831"/>
      <c r="N921" s="831"/>
      <c r="O921" s="831"/>
      <c r="P921" s="827"/>
      <c r="Q921" s="832"/>
    </row>
    <row r="922" spans="1:17" ht="14.45" customHeight="1" x14ac:dyDescent="0.2">
      <c r="A922" s="821" t="s">
        <v>587</v>
      </c>
      <c r="B922" s="822" t="s">
        <v>3780</v>
      </c>
      <c r="C922" s="822" t="s">
        <v>3750</v>
      </c>
      <c r="D922" s="822" t="s">
        <v>3757</v>
      </c>
      <c r="E922" s="822" t="s">
        <v>3756</v>
      </c>
      <c r="F922" s="831">
        <v>3</v>
      </c>
      <c r="G922" s="831">
        <v>16704</v>
      </c>
      <c r="H922" s="831"/>
      <c r="I922" s="831">
        <v>5568</v>
      </c>
      <c r="J922" s="831"/>
      <c r="K922" s="831"/>
      <c r="L922" s="831"/>
      <c r="M922" s="831"/>
      <c r="N922" s="831"/>
      <c r="O922" s="831"/>
      <c r="P922" s="827"/>
      <c r="Q922" s="832"/>
    </row>
    <row r="923" spans="1:17" ht="14.45" customHeight="1" x14ac:dyDescent="0.2">
      <c r="A923" s="821" t="s">
        <v>587</v>
      </c>
      <c r="B923" s="822" t="s">
        <v>3780</v>
      </c>
      <c r="C923" s="822" t="s">
        <v>3750</v>
      </c>
      <c r="D923" s="822" t="s">
        <v>3812</v>
      </c>
      <c r="E923" s="822" t="s">
        <v>3759</v>
      </c>
      <c r="F923" s="831">
        <v>1</v>
      </c>
      <c r="G923" s="831">
        <v>4368.43</v>
      </c>
      <c r="H923" s="831"/>
      <c r="I923" s="831">
        <v>4368.43</v>
      </c>
      <c r="J923" s="831"/>
      <c r="K923" s="831"/>
      <c r="L923" s="831"/>
      <c r="M923" s="831"/>
      <c r="N923" s="831"/>
      <c r="O923" s="831"/>
      <c r="P923" s="827"/>
      <c r="Q923" s="832"/>
    </row>
    <row r="924" spans="1:17" ht="14.45" customHeight="1" x14ac:dyDescent="0.2">
      <c r="A924" s="821" t="s">
        <v>587</v>
      </c>
      <c r="B924" s="822" t="s">
        <v>3780</v>
      </c>
      <c r="C924" s="822" t="s">
        <v>3750</v>
      </c>
      <c r="D924" s="822" t="s">
        <v>3758</v>
      </c>
      <c r="E924" s="822" t="s">
        <v>3759</v>
      </c>
      <c r="F924" s="831">
        <v>1</v>
      </c>
      <c r="G924" s="831">
        <v>2492.4499999999998</v>
      </c>
      <c r="H924" s="831"/>
      <c r="I924" s="831">
        <v>2492.4499999999998</v>
      </c>
      <c r="J924" s="831"/>
      <c r="K924" s="831"/>
      <c r="L924" s="831"/>
      <c r="M924" s="831"/>
      <c r="N924" s="831"/>
      <c r="O924" s="831"/>
      <c r="P924" s="827"/>
      <c r="Q924" s="832"/>
    </row>
    <row r="925" spans="1:17" ht="14.45" customHeight="1" x14ac:dyDescent="0.2">
      <c r="A925" s="821" t="s">
        <v>587</v>
      </c>
      <c r="B925" s="822" t="s">
        <v>3780</v>
      </c>
      <c r="C925" s="822" t="s">
        <v>3750</v>
      </c>
      <c r="D925" s="822" t="s">
        <v>3760</v>
      </c>
      <c r="E925" s="822" t="s">
        <v>3761</v>
      </c>
      <c r="F925" s="831">
        <v>3</v>
      </c>
      <c r="G925" s="831">
        <v>9834</v>
      </c>
      <c r="H925" s="831"/>
      <c r="I925" s="831">
        <v>3278</v>
      </c>
      <c r="J925" s="831"/>
      <c r="K925" s="831"/>
      <c r="L925" s="831"/>
      <c r="M925" s="831"/>
      <c r="N925" s="831"/>
      <c r="O925" s="831"/>
      <c r="P925" s="827"/>
      <c r="Q925" s="832"/>
    </row>
    <row r="926" spans="1:17" ht="14.45" customHeight="1" x14ac:dyDescent="0.2">
      <c r="A926" s="821" t="s">
        <v>587</v>
      </c>
      <c r="B926" s="822" t="s">
        <v>3780</v>
      </c>
      <c r="C926" s="822" t="s">
        <v>3701</v>
      </c>
      <c r="D926" s="822" t="s">
        <v>4768</v>
      </c>
      <c r="E926" s="822" t="s">
        <v>4769</v>
      </c>
      <c r="F926" s="831">
        <v>822</v>
      </c>
      <c r="G926" s="831">
        <v>208784</v>
      </c>
      <c r="H926" s="831"/>
      <c r="I926" s="831">
        <v>253.99513381995135</v>
      </c>
      <c r="J926" s="831">
        <v>727</v>
      </c>
      <c r="K926" s="831">
        <v>185385</v>
      </c>
      <c r="L926" s="831"/>
      <c r="M926" s="831">
        <v>255</v>
      </c>
      <c r="N926" s="831">
        <v>98</v>
      </c>
      <c r="O926" s="831">
        <v>26910</v>
      </c>
      <c r="P926" s="827"/>
      <c r="Q926" s="832">
        <v>274.59183673469386</v>
      </c>
    </row>
    <row r="927" spans="1:17" ht="14.45" customHeight="1" x14ac:dyDescent="0.2">
      <c r="A927" s="821" t="s">
        <v>587</v>
      </c>
      <c r="B927" s="822" t="s">
        <v>3780</v>
      </c>
      <c r="C927" s="822" t="s">
        <v>3701</v>
      </c>
      <c r="D927" s="822" t="s">
        <v>4770</v>
      </c>
      <c r="E927" s="822" t="s">
        <v>4771</v>
      </c>
      <c r="F927" s="831">
        <v>750</v>
      </c>
      <c r="G927" s="831">
        <v>94500</v>
      </c>
      <c r="H927" s="831"/>
      <c r="I927" s="831">
        <v>126</v>
      </c>
      <c r="J927" s="831">
        <v>683</v>
      </c>
      <c r="K927" s="831">
        <v>86741</v>
      </c>
      <c r="L927" s="831"/>
      <c r="M927" s="831">
        <v>127</v>
      </c>
      <c r="N927" s="831">
        <v>88</v>
      </c>
      <c r="O927" s="831">
        <v>12046</v>
      </c>
      <c r="P927" s="827"/>
      <c r="Q927" s="832">
        <v>136.88636363636363</v>
      </c>
    </row>
    <row r="928" spans="1:17" ht="14.45" customHeight="1" x14ac:dyDescent="0.2">
      <c r="A928" s="821" t="s">
        <v>587</v>
      </c>
      <c r="B928" s="822" t="s">
        <v>3780</v>
      </c>
      <c r="C928" s="822" t="s">
        <v>3701</v>
      </c>
      <c r="D928" s="822" t="s">
        <v>4772</v>
      </c>
      <c r="E928" s="822" t="s">
        <v>4773</v>
      </c>
      <c r="F928" s="831">
        <v>22</v>
      </c>
      <c r="G928" s="831">
        <v>15202</v>
      </c>
      <c r="H928" s="831"/>
      <c r="I928" s="831">
        <v>691</v>
      </c>
      <c r="J928" s="831"/>
      <c r="K928" s="831"/>
      <c r="L928" s="831"/>
      <c r="M928" s="831"/>
      <c r="N928" s="831"/>
      <c r="O928" s="831"/>
      <c r="P928" s="827"/>
      <c r="Q928" s="832"/>
    </row>
    <row r="929" spans="1:17" ht="14.45" customHeight="1" x14ac:dyDescent="0.2">
      <c r="A929" s="821" t="s">
        <v>587</v>
      </c>
      <c r="B929" s="822" t="s">
        <v>3780</v>
      </c>
      <c r="C929" s="822" t="s">
        <v>3701</v>
      </c>
      <c r="D929" s="822" t="s">
        <v>4774</v>
      </c>
      <c r="E929" s="822" t="s">
        <v>4775</v>
      </c>
      <c r="F929" s="831">
        <v>575</v>
      </c>
      <c r="G929" s="831">
        <v>526696</v>
      </c>
      <c r="H929" s="831"/>
      <c r="I929" s="831">
        <v>915.99304347826092</v>
      </c>
      <c r="J929" s="831">
        <v>525</v>
      </c>
      <c r="K929" s="831">
        <v>482475</v>
      </c>
      <c r="L929" s="831"/>
      <c r="M929" s="831">
        <v>919</v>
      </c>
      <c r="N929" s="831">
        <v>62</v>
      </c>
      <c r="O929" s="831">
        <v>57954</v>
      </c>
      <c r="P929" s="827"/>
      <c r="Q929" s="832">
        <v>934.74193548387098</v>
      </c>
    </row>
    <row r="930" spans="1:17" ht="14.45" customHeight="1" x14ac:dyDescent="0.2">
      <c r="A930" s="821" t="s">
        <v>587</v>
      </c>
      <c r="B930" s="822" t="s">
        <v>3780</v>
      </c>
      <c r="C930" s="822" t="s">
        <v>3701</v>
      </c>
      <c r="D930" s="822" t="s">
        <v>4776</v>
      </c>
      <c r="E930" s="822" t="s">
        <v>4777</v>
      </c>
      <c r="F930" s="831">
        <v>10092</v>
      </c>
      <c r="G930" s="831">
        <v>887964</v>
      </c>
      <c r="H930" s="831"/>
      <c r="I930" s="831">
        <v>87.986920332936975</v>
      </c>
      <c r="J930" s="831">
        <v>8734</v>
      </c>
      <c r="K930" s="831">
        <v>777326</v>
      </c>
      <c r="L930" s="831"/>
      <c r="M930" s="831">
        <v>89</v>
      </c>
      <c r="N930" s="831">
        <v>1177</v>
      </c>
      <c r="O930" s="831">
        <v>108206</v>
      </c>
      <c r="P930" s="827"/>
      <c r="Q930" s="832">
        <v>91.933729821580286</v>
      </c>
    </row>
    <row r="931" spans="1:17" ht="14.45" customHeight="1" x14ac:dyDescent="0.2">
      <c r="A931" s="821" t="s">
        <v>587</v>
      </c>
      <c r="B931" s="822" t="s">
        <v>3780</v>
      </c>
      <c r="C931" s="822" t="s">
        <v>3701</v>
      </c>
      <c r="D931" s="822" t="s">
        <v>4778</v>
      </c>
      <c r="E931" s="822" t="s">
        <v>4779</v>
      </c>
      <c r="F931" s="831">
        <v>10082</v>
      </c>
      <c r="G931" s="831">
        <v>5504640</v>
      </c>
      <c r="H931" s="831"/>
      <c r="I931" s="831">
        <v>545.9869073596509</v>
      </c>
      <c r="J931" s="831">
        <v>8745</v>
      </c>
      <c r="K931" s="831">
        <v>4783515</v>
      </c>
      <c r="L931" s="831"/>
      <c r="M931" s="831">
        <v>547</v>
      </c>
      <c r="N931" s="831">
        <v>1179</v>
      </c>
      <c r="O931" s="831">
        <v>667973</v>
      </c>
      <c r="P931" s="827"/>
      <c r="Q931" s="832">
        <v>566.55894826123836</v>
      </c>
    </row>
    <row r="932" spans="1:17" ht="14.45" customHeight="1" x14ac:dyDescent="0.2">
      <c r="A932" s="821" t="s">
        <v>587</v>
      </c>
      <c r="B932" s="822" t="s">
        <v>3780</v>
      </c>
      <c r="C932" s="822" t="s">
        <v>3701</v>
      </c>
      <c r="D932" s="822" t="s">
        <v>4780</v>
      </c>
      <c r="E932" s="822" t="s">
        <v>4781</v>
      </c>
      <c r="F932" s="831">
        <v>18</v>
      </c>
      <c r="G932" s="831">
        <v>5580</v>
      </c>
      <c r="H932" s="831"/>
      <c r="I932" s="831">
        <v>310</v>
      </c>
      <c r="J932" s="831">
        <v>32</v>
      </c>
      <c r="K932" s="831">
        <v>9952</v>
      </c>
      <c r="L932" s="831"/>
      <c r="M932" s="831">
        <v>311</v>
      </c>
      <c r="N932" s="831">
        <v>3</v>
      </c>
      <c r="O932" s="831">
        <v>969</v>
      </c>
      <c r="P932" s="827"/>
      <c r="Q932" s="832">
        <v>323</v>
      </c>
    </row>
    <row r="933" spans="1:17" ht="14.45" customHeight="1" x14ac:dyDescent="0.2">
      <c r="A933" s="821" t="s">
        <v>587</v>
      </c>
      <c r="B933" s="822" t="s">
        <v>3780</v>
      </c>
      <c r="C933" s="822" t="s">
        <v>3701</v>
      </c>
      <c r="D933" s="822" t="s">
        <v>4782</v>
      </c>
      <c r="E933" s="822" t="s">
        <v>4783</v>
      </c>
      <c r="F933" s="831">
        <v>814</v>
      </c>
      <c r="G933" s="831">
        <v>145706</v>
      </c>
      <c r="H933" s="831"/>
      <c r="I933" s="831">
        <v>179</v>
      </c>
      <c r="J933" s="831">
        <v>744</v>
      </c>
      <c r="K933" s="831">
        <v>133920</v>
      </c>
      <c r="L933" s="831"/>
      <c r="M933" s="831">
        <v>180</v>
      </c>
      <c r="N933" s="831">
        <v>97</v>
      </c>
      <c r="O933" s="831">
        <v>17935</v>
      </c>
      <c r="P933" s="827"/>
      <c r="Q933" s="832">
        <v>184.89690721649484</v>
      </c>
    </row>
    <row r="934" spans="1:17" ht="14.45" customHeight="1" x14ac:dyDescent="0.2">
      <c r="A934" s="821" t="s">
        <v>587</v>
      </c>
      <c r="B934" s="822" t="s">
        <v>3780</v>
      </c>
      <c r="C934" s="822" t="s">
        <v>3701</v>
      </c>
      <c r="D934" s="822" t="s">
        <v>4784</v>
      </c>
      <c r="E934" s="822" t="s">
        <v>4785</v>
      </c>
      <c r="F934" s="831">
        <v>1078</v>
      </c>
      <c r="G934" s="831">
        <v>434430</v>
      </c>
      <c r="H934" s="831"/>
      <c r="I934" s="831">
        <v>402.99628942486083</v>
      </c>
      <c r="J934" s="831">
        <v>988</v>
      </c>
      <c r="K934" s="831">
        <v>399152</v>
      </c>
      <c r="L934" s="831"/>
      <c r="M934" s="831">
        <v>404</v>
      </c>
      <c r="N934" s="831">
        <v>126</v>
      </c>
      <c r="O934" s="831">
        <v>52749</v>
      </c>
      <c r="P934" s="827"/>
      <c r="Q934" s="832">
        <v>418.64285714285717</v>
      </c>
    </row>
    <row r="935" spans="1:17" ht="14.45" customHeight="1" x14ac:dyDescent="0.2">
      <c r="A935" s="821" t="s">
        <v>587</v>
      </c>
      <c r="B935" s="822" t="s">
        <v>3780</v>
      </c>
      <c r="C935" s="822" t="s">
        <v>3701</v>
      </c>
      <c r="D935" s="822" t="s">
        <v>4786</v>
      </c>
      <c r="E935" s="822" t="s">
        <v>4787</v>
      </c>
      <c r="F935" s="831">
        <v>255</v>
      </c>
      <c r="G935" s="831">
        <v>224643</v>
      </c>
      <c r="H935" s="831"/>
      <c r="I935" s="831">
        <v>880.95294117647063</v>
      </c>
      <c r="J935" s="831">
        <v>148</v>
      </c>
      <c r="K935" s="831">
        <v>130536</v>
      </c>
      <c r="L935" s="831"/>
      <c r="M935" s="831">
        <v>882</v>
      </c>
      <c r="N935" s="831">
        <v>39</v>
      </c>
      <c r="O935" s="831">
        <v>35178</v>
      </c>
      <c r="P935" s="827"/>
      <c r="Q935" s="832">
        <v>902</v>
      </c>
    </row>
    <row r="936" spans="1:17" ht="14.45" customHeight="1" x14ac:dyDescent="0.2">
      <c r="A936" s="821" t="s">
        <v>587</v>
      </c>
      <c r="B936" s="822" t="s">
        <v>3780</v>
      </c>
      <c r="C936" s="822" t="s">
        <v>3701</v>
      </c>
      <c r="D936" s="822" t="s">
        <v>4788</v>
      </c>
      <c r="E936" s="822" t="s">
        <v>4787</v>
      </c>
      <c r="F936" s="831">
        <v>9859</v>
      </c>
      <c r="G936" s="831">
        <v>9513815</v>
      </c>
      <c r="H936" s="831"/>
      <c r="I936" s="831">
        <v>964.98782838016029</v>
      </c>
      <c r="J936" s="831">
        <v>8568</v>
      </c>
      <c r="K936" s="831">
        <v>8276688</v>
      </c>
      <c r="L936" s="831"/>
      <c r="M936" s="831">
        <v>966</v>
      </c>
      <c r="N936" s="831">
        <v>1140</v>
      </c>
      <c r="O936" s="831">
        <v>1123520</v>
      </c>
      <c r="P936" s="827"/>
      <c r="Q936" s="832">
        <v>985.54385964912285</v>
      </c>
    </row>
    <row r="937" spans="1:17" ht="14.45" customHeight="1" x14ac:dyDescent="0.2">
      <c r="A937" s="821" t="s">
        <v>587</v>
      </c>
      <c r="B937" s="822" t="s">
        <v>3780</v>
      </c>
      <c r="C937" s="822" t="s">
        <v>3701</v>
      </c>
      <c r="D937" s="822" t="s">
        <v>4789</v>
      </c>
      <c r="E937" s="822" t="s">
        <v>4790</v>
      </c>
      <c r="F937" s="831">
        <v>50</v>
      </c>
      <c r="G937" s="831">
        <v>88128</v>
      </c>
      <c r="H937" s="831"/>
      <c r="I937" s="831">
        <v>1762.56</v>
      </c>
      <c r="J937" s="831">
        <v>36</v>
      </c>
      <c r="K937" s="831">
        <v>63792</v>
      </c>
      <c r="L937" s="831"/>
      <c r="M937" s="831">
        <v>1772</v>
      </c>
      <c r="N937" s="831">
        <v>4</v>
      </c>
      <c r="O937" s="831">
        <v>7356</v>
      </c>
      <c r="P937" s="827"/>
      <c r="Q937" s="832">
        <v>1839</v>
      </c>
    </row>
    <row r="938" spans="1:17" ht="14.45" customHeight="1" x14ac:dyDescent="0.2">
      <c r="A938" s="821" t="s">
        <v>587</v>
      </c>
      <c r="B938" s="822" t="s">
        <v>3780</v>
      </c>
      <c r="C938" s="822" t="s">
        <v>3701</v>
      </c>
      <c r="D938" s="822" t="s">
        <v>4791</v>
      </c>
      <c r="E938" s="822" t="s">
        <v>4792</v>
      </c>
      <c r="F938" s="831">
        <v>1</v>
      </c>
      <c r="G938" s="831">
        <v>627</v>
      </c>
      <c r="H938" s="831"/>
      <c r="I938" s="831">
        <v>627</v>
      </c>
      <c r="J938" s="831">
        <v>5</v>
      </c>
      <c r="K938" s="831">
        <v>3150</v>
      </c>
      <c r="L938" s="831"/>
      <c r="M938" s="831">
        <v>630</v>
      </c>
      <c r="N938" s="831"/>
      <c r="O938" s="831"/>
      <c r="P938" s="827"/>
      <c r="Q938" s="832"/>
    </row>
    <row r="939" spans="1:17" ht="14.45" customHeight="1" x14ac:dyDescent="0.2">
      <c r="A939" s="821" t="s">
        <v>587</v>
      </c>
      <c r="B939" s="822" t="s">
        <v>3780</v>
      </c>
      <c r="C939" s="822" t="s">
        <v>3701</v>
      </c>
      <c r="D939" s="822" t="s">
        <v>4793</v>
      </c>
      <c r="E939" s="822" t="s">
        <v>4792</v>
      </c>
      <c r="F939" s="831">
        <v>1</v>
      </c>
      <c r="G939" s="831">
        <v>541</v>
      </c>
      <c r="H939" s="831"/>
      <c r="I939" s="831">
        <v>541</v>
      </c>
      <c r="J939" s="831">
        <v>1</v>
      </c>
      <c r="K939" s="831">
        <v>544</v>
      </c>
      <c r="L939" s="831"/>
      <c r="M939" s="831">
        <v>544</v>
      </c>
      <c r="N939" s="831"/>
      <c r="O939" s="831"/>
      <c r="P939" s="827"/>
      <c r="Q939" s="832"/>
    </row>
    <row r="940" spans="1:17" ht="14.45" customHeight="1" x14ac:dyDescent="0.2">
      <c r="A940" s="821" t="s">
        <v>587</v>
      </c>
      <c r="B940" s="822" t="s">
        <v>3780</v>
      </c>
      <c r="C940" s="822" t="s">
        <v>3701</v>
      </c>
      <c r="D940" s="822" t="s">
        <v>3781</v>
      </c>
      <c r="E940" s="822" t="s">
        <v>3782</v>
      </c>
      <c r="F940" s="831">
        <v>12</v>
      </c>
      <c r="G940" s="831">
        <v>7020</v>
      </c>
      <c r="H940" s="831"/>
      <c r="I940" s="831">
        <v>585</v>
      </c>
      <c r="J940" s="831"/>
      <c r="K940" s="831"/>
      <c r="L940" s="831"/>
      <c r="M940" s="831"/>
      <c r="N940" s="831"/>
      <c r="O940" s="831"/>
      <c r="P940" s="827"/>
      <c r="Q940" s="832"/>
    </row>
    <row r="941" spans="1:17" ht="14.45" customHeight="1" x14ac:dyDescent="0.2">
      <c r="A941" s="821" t="s">
        <v>587</v>
      </c>
      <c r="B941" s="822" t="s">
        <v>3780</v>
      </c>
      <c r="C941" s="822" t="s">
        <v>3701</v>
      </c>
      <c r="D941" s="822" t="s">
        <v>4794</v>
      </c>
      <c r="E941" s="822" t="s">
        <v>4795</v>
      </c>
      <c r="F941" s="831">
        <v>4</v>
      </c>
      <c r="G941" s="831">
        <v>0</v>
      </c>
      <c r="H941" s="831"/>
      <c r="I941" s="831">
        <v>0</v>
      </c>
      <c r="J941" s="831">
        <v>41</v>
      </c>
      <c r="K941" s="831">
        <v>0</v>
      </c>
      <c r="L941" s="831"/>
      <c r="M941" s="831">
        <v>0</v>
      </c>
      <c r="N941" s="831">
        <v>7</v>
      </c>
      <c r="O941" s="831">
        <v>0</v>
      </c>
      <c r="P941" s="827"/>
      <c r="Q941" s="832">
        <v>0</v>
      </c>
    </row>
    <row r="942" spans="1:17" ht="14.45" customHeight="1" x14ac:dyDescent="0.2">
      <c r="A942" s="821" t="s">
        <v>587</v>
      </c>
      <c r="B942" s="822" t="s">
        <v>3780</v>
      </c>
      <c r="C942" s="822" t="s">
        <v>3701</v>
      </c>
      <c r="D942" s="822" t="s">
        <v>4796</v>
      </c>
      <c r="E942" s="822" t="s">
        <v>4797</v>
      </c>
      <c r="F942" s="831">
        <v>8</v>
      </c>
      <c r="G942" s="831">
        <v>0</v>
      </c>
      <c r="H942" s="831"/>
      <c r="I942" s="831">
        <v>0</v>
      </c>
      <c r="J942" s="831">
        <v>31</v>
      </c>
      <c r="K942" s="831">
        <v>0</v>
      </c>
      <c r="L942" s="831"/>
      <c r="M942" s="831">
        <v>0</v>
      </c>
      <c r="N942" s="831">
        <v>5</v>
      </c>
      <c r="O942" s="831">
        <v>0</v>
      </c>
      <c r="P942" s="827"/>
      <c r="Q942" s="832">
        <v>0</v>
      </c>
    </row>
    <row r="943" spans="1:17" ht="14.45" customHeight="1" x14ac:dyDescent="0.2">
      <c r="A943" s="821" t="s">
        <v>4798</v>
      </c>
      <c r="B943" s="822" t="s">
        <v>3700</v>
      </c>
      <c r="C943" s="822" t="s">
        <v>3750</v>
      </c>
      <c r="D943" s="822" t="s">
        <v>3755</v>
      </c>
      <c r="E943" s="822" t="s">
        <v>3756</v>
      </c>
      <c r="F943" s="831"/>
      <c r="G943" s="831"/>
      <c r="H943" s="831"/>
      <c r="I943" s="831"/>
      <c r="J943" s="831">
        <v>4</v>
      </c>
      <c r="K943" s="831">
        <v>22104.2</v>
      </c>
      <c r="L943" s="831"/>
      <c r="M943" s="831">
        <v>5526.05</v>
      </c>
      <c r="N943" s="831"/>
      <c r="O943" s="831"/>
      <c r="P943" s="827"/>
      <c r="Q943" s="832"/>
    </row>
    <row r="944" spans="1:17" ht="14.45" customHeight="1" x14ac:dyDescent="0.2">
      <c r="A944" s="821" t="s">
        <v>4798</v>
      </c>
      <c r="B944" s="822" t="s">
        <v>3700</v>
      </c>
      <c r="C944" s="822" t="s">
        <v>3750</v>
      </c>
      <c r="D944" s="822" t="s">
        <v>3812</v>
      </c>
      <c r="E944" s="822" t="s">
        <v>3759</v>
      </c>
      <c r="F944" s="831">
        <v>1</v>
      </c>
      <c r="G944" s="831">
        <v>4368.43</v>
      </c>
      <c r="H944" s="831"/>
      <c r="I944" s="831">
        <v>4368.43</v>
      </c>
      <c r="J944" s="831"/>
      <c r="K944" s="831"/>
      <c r="L944" s="831"/>
      <c r="M944" s="831"/>
      <c r="N944" s="831"/>
      <c r="O944" s="831"/>
      <c r="P944" s="827"/>
      <c r="Q944" s="832"/>
    </row>
    <row r="945" spans="1:17" ht="14.45" customHeight="1" x14ac:dyDescent="0.2">
      <c r="A945" s="821" t="s">
        <v>4798</v>
      </c>
      <c r="B945" s="822" t="s">
        <v>3700</v>
      </c>
      <c r="C945" s="822" t="s">
        <v>3750</v>
      </c>
      <c r="D945" s="822" t="s">
        <v>3826</v>
      </c>
      <c r="E945" s="822" t="s">
        <v>3756</v>
      </c>
      <c r="F945" s="831"/>
      <c r="G945" s="831"/>
      <c r="H945" s="831"/>
      <c r="I945" s="831"/>
      <c r="J945" s="831"/>
      <c r="K945" s="831"/>
      <c r="L945" s="831"/>
      <c r="M945" s="831"/>
      <c r="N945" s="831">
        <v>1</v>
      </c>
      <c r="O945" s="831">
        <v>6071</v>
      </c>
      <c r="P945" s="827"/>
      <c r="Q945" s="832">
        <v>6071</v>
      </c>
    </row>
    <row r="946" spans="1:17" ht="14.45" customHeight="1" x14ac:dyDescent="0.2">
      <c r="A946" s="821" t="s">
        <v>4798</v>
      </c>
      <c r="B946" s="822" t="s">
        <v>3700</v>
      </c>
      <c r="C946" s="822" t="s">
        <v>3750</v>
      </c>
      <c r="D946" s="822" t="s">
        <v>3758</v>
      </c>
      <c r="E946" s="822" t="s">
        <v>3759</v>
      </c>
      <c r="F946" s="831"/>
      <c r="G946" s="831"/>
      <c r="H946" s="831"/>
      <c r="I946" s="831"/>
      <c r="J946" s="831">
        <v>2</v>
      </c>
      <c r="K946" s="831">
        <v>4500.8999999999996</v>
      </c>
      <c r="L946" s="831"/>
      <c r="M946" s="831">
        <v>2250.4499999999998</v>
      </c>
      <c r="N946" s="831"/>
      <c r="O946" s="831"/>
      <c r="P946" s="827"/>
      <c r="Q946" s="832"/>
    </row>
    <row r="947" spans="1:17" ht="14.45" customHeight="1" x14ac:dyDescent="0.2">
      <c r="A947" s="821" t="s">
        <v>4798</v>
      </c>
      <c r="B947" s="822" t="s">
        <v>3700</v>
      </c>
      <c r="C947" s="822" t="s">
        <v>3750</v>
      </c>
      <c r="D947" s="822" t="s">
        <v>3760</v>
      </c>
      <c r="E947" s="822" t="s">
        <v>3761</v>
      </c>
      <c r="F947" s="831">
        <v>5</v>
      </c>
      <c r="G947" s="831">
        <v>16390</v>
      </c>
      <c r="H947" s="831"/>
      <c r="I947" s="831">
        <v>3278</v>
      </c>
      <c r="J947" s="831">
        <v>24</v>
      </c>
      <c r="K947" s="831">
        <v>58864.30000000001</v>
      </c>
      <c r="L947" s="831"/>
      <c r="M947" s="831">
        <v>2452.6791666666672</v>
      </c>
      <c r="N947" s="831"/>
      <c r="O947" s="831"/>
      <c r="P947" s="827"/>
      <c r="Q947" s="832"/>
    </row>
    <row r="948" spans="1:17" ht="14.45" customHeight="1" x14ac:dyDescent="0.2">
      <c r="A948" s="821" t="s">
        <v>4798</v>
      </c>
      <c r="B948" s="822" t="s">
        <v>3700</v>
      </c>
      <c r="C948" s="822" t="s">
        <v>3750</v>
      </c>
      <c r="D948" s="822" t="s">
        <v>3762</v>
      </c>
      <c r="E948" s="822" t="s">
        <v>3761</v>
      </c>
      <c r="F948" s="831"/>
      <c r="G948" s="831"/>
      <c r="H948" s="831"/>
      <c r="I948" s="831"/>
      <c r="J948" s="831">
        <v>4</v>
      </c>
      <c r="K948" s="831">
        <v>9510.6</v>
      </c>
      <c r="L948" s="831"/>
      <c r="M948" s="831">
        <v>2377.65</v>
      </c>
      <c r="N948" s="831"/>
      <c r="O948" s="831"/>
      <c r="P948" s="827"/>
      <c r="Q948" s="832"/>
    </row>
    <row r="949" spans="1:17" ht="14.45" customHeight="1" x14ac:dyDescent="0.2">
      <c r="A949" s="821" t="s">
        <v>4798</v>
      </c>
      <c r="B949" s="822" t="s">
        <v>3700</v>
      </c>
      <c r="C949" s="822" t="s">
        <v>3750</v>
      </c>
      <c r="D949" s="822" t="s">
        <v>3809</v>
      </c>
      <c r="E949" s="822" t="s">
        <v>3810</v>
      </c>
      <c r="F949" s="831"/>
      <c r="G949" s="831"/>
      <c r="H949" s="831"/>
      <c r="I949" s="831"/>
      <c r="J949" s="831"/>
      <c r="K949" s="831"/>
      <c r="L949" s="831"/>
      <c r="M949" s="831"/>
      <c r="N949" s="831">
        <v>1</v>
      </c>
      <c r="O949" s="831">
        <v>3519</v>
      </c>
      <c r="P949" s="827"/>
      <c r="Q949" s="832">
        <v>3519</v>
      </c>
    </row>
    <row r="950" spans="1:17" ht="14.45" customHeight="1" x14ac:dyDescent="0.2">
      <c r="A950" s="821" t="s">
        <v>4798</v>
      </c>
      <c r="B950" s="822" t="s">
        <v>3700</v>
      </c>
      <c r="C950" s="822" t="s">
        <v>3750</v>
      </c>
      <c r="D950" s="822" t="s">
        <v>4799</v>
      </c>
      <c r="E950" s="822" t="s">
        <v>4800</v>
      </c>
      <c r="F950" s="831"/>
      <c r="G950" s="831"/>
      <c r="H950" s="831"/>
      <c r="I950" s="831"/>
      <c r="J950" s="831"/>
      <c r="K950" s="831"/>
      <c r="L950" s="831"/>
      <c r="M950" s="831"/>
      <c r="N950" s="831">
        <v>1</v>
      </c>
      <c r="O950" s="831">
        <v>3933</v>
      </c>
      <c r="P950" s="827"/>
      <c r="Q950" s="832">
        <v>3933</v>
      </c>
    </row>
    <row r="951" spans="1:17" ht="14.45" customHeight="1" x14ac:dyDescent="0.2">
      <c r="A951" s="821" t="s">
        <v>4798</v>
      </c>
      <c r="B951" s="822" t="s">
        <v>3700</v>
      </c>
      <c r="C951" s="822" t="s">
        <v>3701</v>
      </c>
      <c r="D951" s="822" t="s">
        <v>3718</v>
      </c>
      <c r="E951" s="822" t="s">
        <v>3719</v>
      </c>
      <c r="F951" s="831">
        <v>3</v>
      </c>
      <c r="G951" s="831">
        <v>3039</v>
      </c>
      <c r="H951" s="831"/>
      <c r="I951" s="831">
        <v>1013</v>
      </c>
      <c r="J951" s="831">
        <v>5</v>
      </c>
      <c r="K951" s="831">
        <v>5080</v>
      </c>
      <c r="L951" s="831"/>
      <c r="M951" s="831">
        <v>1016</v>
      </c>
      <c r="N951" s="831">
        <v>2</v>
      </c>
      <c r="O951" s="831">
        <v>2090</v>
      </c>
      <c r="P951" s="827"/>
      <c r="Q951" s="832">
        <v>1045</v>
      </c>
    </row>
    <row r="952" spans="1:17" ht="14.45" customHeight="1" x14ac:dyDescent="0.2">
      <c r="A952" s="821" t="s">
        <v>4798</v>
      </c>
      <c r="B952" s="822" t="s">
        <v>3700</v>
      </c>
      <c r="C952" s="822" t="s">
        <v>3701</v>
      </c>
      <c r="D952" s="822" t="s">
        <v>3765</v>
      </c>
      <c r="E952" s="822" t="s">
        <v>3766</v>
      </c>
      <c r="F952" s="831">
        <v>8</v>
      </c>
      <c r="G952" s="831">
        <v>9424</v>
      </c>
      <c r="H952" s="831"/>
      <c r="I952" s="831">
        <v>1178</v>
      </c>
      <c r="J952" s="831">
        <v>37</v>
      </c>
      <c r="K952" s="831">
        <v>43660</v>
      </c>
      <c r="L952" s="831"/>
      <c r="M952" s="831">
        <v>1180</v>
      </c>
      <c r="N952" s="831">
        <v>4</v>
      </c>
      <c r="O952" s="831">
        <v>4780</v>
      </c>
      <c r="P952" s="827"/>
      <c r="Q952" s="832">
        <v>1195</v>
      </c>
    </row>
    <row r="953" spans="1:17" ht="14.45" customHeight="1" x14ac:dyDescent="0.2">
      <c r="A953" s="821" t="s">
        <v>4798</v>
      </c>
      <c r="B953" s="822" t="s">
        <v>3767</v>
      </c>
      <c r="C953" s="822" t="s">
        <v>3701</v>
      </c>
      <c r="D953" s="822" t="s">
        <v>3770</v>
      </c>
      <c r="E953" s="822" t="s">
        <v>3771</v>
      </c>
      <c r="F953" s="831"/>
      <c r="G953" s="831"/>
      <c r="H953" s="831"/>
      <c r="I953" s="831"/>
      <c r="J953" s="831"/>
      <c r="K953" s="831"/>
      <c r="L953" s="831"/>
      <c r="M953" s="831"/>
      <c r="N953" s="831">
        <v>1</v>
      </c>
      <c r="O953" s="831">
        <v>137</v>
      </c>
      <c r="P953" s="827"/>
      <c r="Q953" s="832">
        <v>137</v>
      </c>
    </row>
    <row r="954" spans="1:17" ht="14.45" customHeight="1" x14ac:dyDescent="0.2">
      <c r="A954" s="821" t="s">
        <v>4798</v>
      </c>
      <c r="B954" s="822" t="s">
        <v>3780</v>
      </c>
      <c r="C954" s="822" t="s">
        <v>3750</v>
      </c>
      <c r="D954" s="822" t="s">
        <v>3753</v>
      </c>
      <c r="E954" s="822" t="s">
        <v>3754</v>
      </c>
      <c r="F954" s="831">
        <v>1</v>
      </c>
      <c r="G954" s="831">
        <v>5884.89</v>
      </c>
      <c r="H954" s="831"/>
      <c r="I954" s="831">
        <v>5884.89</v>
      </c>
      <c r="J954" s="831"/>
      <c r="K954" s="831"/>
      <c r="L954" s="831"/>
      <c r="M954" s="831"/>
      <c r="N954" s="831"/>
      <c r="O954" s="831"/>
      <c r="P954" s="827"/>
      <c r="Q954" s="832"/>
    </row>
    <row r="955" spans="1:17" ht="14.45" customHeight="1" x14ac:dyDescent="0.2">
      <c r="A955" s="821" t="s">
        <v>4798</v>
      </c>
      <c r="B955" s="822" t="s">
        <v>3780</v>
      </c>
      <c r="C955" s="822" t="s">
        <v>3750</v>
      </c>
      <c r="D955" s="822" t="s">
        <v>3755</v>
      </c>
      <c r="E955" s="822" t="s">
        <v>3756</v>
      </c>
      <c r="F955" s="831">
        <v>0</v>
      </c>
      <c r="G955" s="831">
        <v>0</v>
      </c>
      <c r="H955" s="831"/>
      <c r="I955" s="831"/>
      <c r="J955" s="831"/>
      <c r="K955" s="831"/>
      <c r="L955" s="831"/>
      <c r="M955" s="831"/>
      <c r="N955" s="831"/>
      <c r="O955" s="831"/>
      <c r="P955" s="827"/>
      <c r="Q955" s="832"/>
    </row>
    <row r="956" spans="1:17" ht="14.45" customHeight="1" x14ac:dyDescent="0.2">
      <c r="A956" s="821" t="s">
        <v>4798</v>
      </c>
      <c r="B956" s="822" t="s">
        <v>3780</v>
      </c>
      <c r="C956" s="822" t="s">
        <v>3750</v>
      </c>
      <c r="D956" s="822" t="s">
        <v>3760</v>
      </c>
      <c r="E956" s="822" t="s">
        <v>3761</v>
      </c>
      <c r="F956" s="831">
        <v>1</v>
      </c>
      <c r="G956" s="831">
        <v>3278</v>
      </c>
      <c r="H956" s="831"/>
      <c r="I956" s="831">
        <v>3278</v>
      </c>
      <c r="J956" s="831"/>
      <c r="K956" s="831"/>
      <c r="L956" s="831"/>
      <c r="M956" s="831"/>
      <c r="N956" s="831"/>
      <c r="O956" s="831"/>
      <c r="P956" s="827"/>
      <c r="Q956" s="832"/>
    </row>
    <row r="957" spans="1:17" ht="14.45" customHeight="1" thickBot="1" x14ac:dyDescent="0.25">
      <c r="A957" s="813" t="s">
        <v>4798</v>
      </c>
      <c r="B957" s="814" t="s">
        <v>3780</v>
      </c>
      <c r="C957" s="814" t="s">
        <v>3701</v>
      </c>
      <c r="D957" s="814" t="s">
        <v>3781</v>
      </c>
      <c r="E957" s="814" t="s">
        <v>3782</v>
      </c>
      <c r="F957" s="833">
        <v>2</v>
      </c>
      <c r="G957" s="833">
        <v>1170</v>
      </c>
      <c r="H957" s="833"/>
      <c r="I957" s="833">
        <v>585</v>
      </c>
      <c r="J957" s="833"/>
      <c r="K957" s="833"/>
      <c r="L957" s="833"/>
      <c r="M957" s="833"/>
      <c r="N957" s="833"/>
      <c r="O957" s="833"/>
      <c r="P957" s="819"/>
      <c r="Q957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F13D52DB-37FB-4669-92D3-6155A7A23CF8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899.56</v>
      </c>
      <c r="C5" s="114">
        <v>678.69799999999998</v>
      </c>
      <c r="D5" s="114">
        <v>574.154</v>
      </c>
      <c r="E5" s="423">
        <f>IF(OR(D5=0,B5=0),"",D5/B5)</f>
        <v>0.63826092756458719</v>
      </c>
      <c r="F5" s="129">
        <f>IF(OR(D5=0,C5=0),"",D5/C5)</f>
        <v>0.84596388968289282</v>
      </c>
      <c r="G5" s="130">
        <v>99</v>
      </c>
      <c r="H5" s="114">
        <v>78</v>
      </c>
      <c r="I5" s="114">
        <v>101</v>
      </c>
      <c r="J5" s="423">
        <f>IF(OR(I5=0,G5=0),"",I5/G5)</f>
        <v>1.0202020202020201</v>
      </c>
      <c r="K5" s="131">
        <f>IF(OR(I5=0,H5=0),"",I5/H5)</f>
        <v>1.2948717948717949</v>
      </c>
      <c r="L5" s="121"/>
      <c r="M5" s="121"/>
      <c r="N5" s="7">
        <f>D5-C5</f>
        <v>-104.54399999999998</v>
      </c>
      <c r="O5" s="8">
        <f>I5-H5</f>
        <v>23</v>
      </c>
      <c r="P5" s="7">
        <f>D5-B5</f>
        <v>-325.40599999999995</v>
      </c>
      <c r="Q5" s="8">
        <f>I5-G5</f>
        <v>2</v>
      </c>
    </row>
    <row r="6" spans="1:17" ht="14.45" hidden="1" customHeight="1" outlineLevel="1" x14ac:dyDescent="0.2">
      <c r="A6" s="440" t="s">
        <v>168</v>
      </c>
      <c r="B6" s="120">
        <v>78.706000000000003</v>
      </c>
      <c r="C6" s="113">
        <v>106.15600000000001</v>
      </c>
      <c r="D6" s="113">
        <v>129.10300000000001</v>
      </c>
      <c r="E6" s="423">
        <f t="shared" ref="E6:E12" si="0">IF(OR(D6=0,B6=0),"",D6/B6)</f>
        <v>1.640319670673138</v>
      </c>
      <c r="F6" s="129">
        <f t="shared" ref="F6:F12" si="1">IF(OR(D6=0,C6=0),"",D6/C6)</f>
        <v>1.2161630053882966</v>
      </c>
      <c r="G6" s="133">
        <v>13</v>
      </c>
      <c r="H6" s="113">
        <v>11</v>
      </c>
      <c r="I6" s="113">
        <v>17</v>
      </c>
      <c r="J6" s="424">
        <f t="shared" ref="J6:J12" si="2">IF(OR(I6=0,G6=0),"",I6/G6)</f>
        <v>1.3076923076923077</v>
      </c>
      <c r="K6" s="134">
        <f t="shared" ref="K6:K12" si="3">IF(OR(I6=0,H6=0),"",I6/H6)</f>
        <v>1.5454545454545454</v>
      </c>
      <c r="L6" s="121"/>
      <c r="M6" s="121"/>
      <c r="N6" s="5">
        <f t="shared" ref="N6:N13" si="4">D6-C6</f>
        <v>22.947000000000003</v>
      </c>
      <c r="O6" s="6">
        <f t="shared" ref="O6:O13" si="5">I6-H6</f>
        <v>6</v>
      </c>
      <c r="P6" s="5">
        <f t="shared" ref="P6:P13" si="6">D6-B6</f>
        <v>50.397000000000006</v>
      </c>
      <c r="Q6" s="6">
        <f t="shared" ref="Q6:Q13" si="7">I6-G6</f>
        <v>4</v>
      </c>
    </row>
    <row r="7" spans="1:17" ht="14.45" hidden="1" customHeight="1" outlineLevel="1" x14ac:dyDescent="0.2">
      <c r="A7" s="440" t="s">
        <v>169</v>
      </c>
      <c r="B7" s="120">
        <v>274.58199999999999</v>
      </c>
      <c r="C7" s="113">
        <v>331.74099999999999</v>
      </c>
      <c r="D7" s="113">
        <v>281.06400000000002</v>
      </c>
      <c r="E7" s="423">
        <f t="shared" si="0"/>
        <v>1.0236067914138582</v>
      </c>
      <c r="F7" s="129">
        <f t="shared" si="1"/>
        <v>0.84723926195435606</v>
      </c>
      <c r="G7" s="133">
        <v>36</v>
      </c>
      <c r="H7" s="113">
        <v>38</v>
      </c>
      <c r="I7" s="113">
        <v>46</v>
      </c>
      <c r="J7" s="424">
        <f t="shared" si="2"/>
        <v>1.2777777777777777</v>
      </c>
      <c r="K7" s="134">
        <f t="shared" si="3"/>
        <v>1.2105263157894737</v>
      </c>
      <c r="L7" s="121"/>
      <c r="M7" s="121"/>
      <c r="N7" s="5">
        <f t="shared" si="4"/>
        <v>-50.676999999999964</v>
      </c>
      <c r="O7" s="6">
        <f t="shared" si="5"/>
        <v>8</v>
      </c>
      <c r="P7" s="5">
        <f t="shared" si="6"/>
        <v>6.4820000000000277</v>
      </c>
      <c r="Q7" s="6">
        <f t="shared" si="7"/>
        <v>10</v>
      </c>
    </row>
    <row r="8" spans="1:17" ht="14.45" hidden="1" customHeight="1" outlineLevel="1" x14ac:dyDescent="0.2">
      <c r="A8" s="440" t="s">
        <v>170</v>
      </c>
      <c r="B8" s="120">
        <v>60.49</v>
      </c>
      <c r="C8" s="113">
        <v>35.771000000000001</v>
      </c>
      <c r="D8" s="113">
        <v>74.825999999999993</v>
      </c>
      <c r="E8" s="423">
        <f t="shared" si="0"/>
        <v>1.2369978508844435</v>
      </c>
      <c r="F8" s="129">
        <f t="shared" si="1"/>
        <v>2.0918062117357632</v>
      </c>
      <c r="G8" s="133">
        <v>5</v>
      </c>
      <c r="H8" s="113">
        <v>4</v>
      </c>
      <c r="I8" s="113">
        <v>10</v>
      </c>
      <c r="J8" s="424">
        <f t="shared" si="2"/>
        <v>2</v>
      </c>
      <c r="K8" s="134">
        <f t="shared" si="3"/>
        <v>2.5</v>
      </c>
      <c r="L8" s="121"/>
      <c r="M8" s="121"/>
      <c r="N8" s="5">
        <f t="shared" si="4"/>
        <v>39.054999999999993</v>
      </c>
      <c r="O8" s="6">
        <f t="shared" si="5"/>
        <v>6</v>
      </c>
      <c r="P8" s="5">
        <f t="shared" si="6"/>
        <v>14.335999999999991</v>
      </c>
      <c r="Q8" s="6">
        <f t="shared" si="7"/>
        <v>5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219.197</v>
      </c>
      <c r="C10" s="113">
        <v>164.733</v>
      </c>
      <c r="D10" s="113">
        <v>170.78399999999999</v>
      </c>
      <c r="E10" s="423">
        <f t="shared" si="0"/>
        <v>0.77913475093181017</v>
      </c>
      <c r="F10" s="129">
        <f t="shared" si="1"/>
        <v>1.0367321665968567</v>
      </c>
      <c r="G10" s="133">
        <v>27</v>
      </c>
      <c r="H10" s="113">
        <v>20</v>
      </c>
      <c r="I10" s="113">
        <v>24</v>
      </c>
      <c r="J10" s="424">
        <f t="shared" si="2"/>
        <v>0.88888888888888884</v>
      </c>
      <c r="K10" s="134">
        <f t="shared" si="3"/>
        <v>1.2</v>
      </c>
      <c r="L10" s="121"/>
      <c r="M10" s="121"/>
      <c r="N10" s="5">
        <f t="shared" si="4"/>
        <v>6.0509999999999877</v>
      </c>
      <c r="O10" s="6">
        <f t="shared" si="5"/>
        <v>4</v>
      </c>
      <c r="P10" s="5">
        <f t="shared" si="6"/>
        <v>-48.413000000000011</v>
      </c>
      <c r="Q10" s="6">
        <f t="shared" si="7"/>
        <v>-3</v>
      </c>
    </row>
    <row r="11" spans="1:17" ht="14.45" hidden="1" customHeight="1" outlineLevel="1" x14ac:dyDescent="0.2">
      <c r="A11" s="440" t="s">
        <v>173</v>
      </c>
      <c r="B11" s="120">
        <v>45.125</v>
      </c>
      <c r="C11" s="113">
        <v>24.466999999999999</v>
      </c>
      <c r="D11" s="113">
        <v>21.149000000000001</v>
      </c>
      <c r="E11" s="423">
        <f t="shared" si="0"/>
        <v>0.46867590027700834</v>
      </c>
      <c r="F11" s="129">
        <f t="shared" si="1"/>
        <v>0.86438876854538771</v>
      </c>
      <c r="G11" s="133">
        <v>6</v>
      </c>
      <c r="H11" s="113">
        <v>4</v>
      </c>
      <c r="I11" s="113">
        <v>6</v>
      </c>
      <c r="J11" s="424">
        <f t="shared" si="2"/>
        <v>1</v>
      </c>
      <c r="K11" s="134">
        <f t="shared" si="3"/>
        <v>1.5</v>
      </c>
      <c r="L11" s="121"/>
      <c r="M11" s="121"/>
      <c r="N11" s="5">
        <f t="shared" si="4"/>
        <v>-3.3179999999999978</v>
      </c>
      <c r="O11" s="6">
        <f t="shared" si="5"/>
        <v>2</v>
      </c>
      <c r="P11" s="5">
        <f t="shared" si="6"/>
        <v>-23.975999999999999</v>
      </c>
      <c r="Q11" s="6">
        <f t="shared" si="7"/>
        <v>0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0</v>
      </c>
      <c r="D12" s="239">
        <v>0</v>
      </c>
      <c r="E12" s="423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25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1577.6599999999999</v>
      </c>
      <c r="C13" s="116">
        <f>SUM(C5:C12)</f>
        <v>1341.566</v>
      </c>
      <c r="D13" s="116">
        <f>SUM(D5:D12)</f>
        <v>1251.08</v>
      </c>
      <c r="E13" s="419">
        <f>IF(OR(D13=0,B13=0),0,D13/B13)</f>
        <v>0.79299722373641979</v>
      </c>
      <c r="F13" s="135">
        <f>IF(OR(D13=0,C13=0),0,D13/C13)</f>
        <v>0.93255195793572576</v>
      </c>
      <c r="G13" s="136">
        <f>SUM(G5:G12)</f>
        <v>186</v>
      </c>
      <c r="H13" s="116">
        <f>SUM(H5:H12)</f>
        <v>155</v>
      </c>
      <c r="I13" s="116">
        <f>SUM(I5:I12)</f>
        <v>204</v>
      </c>
      <c r="J13" s="419">
        <f>IF(OR(I13=0,G13=0),0,I13/G13)</f>
        <v>1.096774193548387</v>
      </c>
      <c r="K13" s="137">
        <f>IF(OR(I13=0,H13=0),0,I13/H13)</f>
        <v>1.3161290322580645</v>
      </c>
      <c r="L13" s="121"/>
      <c r="M13" s="121"/>
      <c r="N13" s="127">
        <f t="shared" si="4"/>
        <v>-90.486000000000104</v>
      </c>
      <c r="O13" s="138">
        <f t="shared" si="5"/>
        <v>49</v>
      </c>
      <c r="P13" s="127">
        <f t="shared" si="6"/>
        <v>-326.57999999999993</v>
      </c>
      <c r="Q13" s="138">
        <f t="shared" si="7"/>
        <v>18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885.89499999999998</v>
      </c>
      <c r="C18" s="114">
        <v>669.84699999999998</v>
      </c>
      <c r="D18" s="114">
        <v>546.95699999999999</v>
      </c>
      <c r="E18" s="423">
        <f>IF(OR(D18=0,B18=0),"",D18/B18)</f>
        <v>0.61740612600816125</v>
      </c>
      <c r="F18" s="129">
        <f>IF(OR(D18=0,C18=0),"",D18/C18)</f>
        <v>0.81654019499975372</v>
      </c>
      <c r="G18" s="119">
        <v>98</v>
      </c>
      <c r="H18" s="114">
        <v>77</v>
      </c>
      <c r="I18" s="114">
        <v>99</v>
      </c>
      <c r="J18" s="423">
        <f>IF(OR(I18=0,G18=0),"",I18/G18)</f>
        <v>1.010204081632653</v>
      </c>
      <c r="K18" s="131">
        <f>IF(OR(I18=0,H18=0),"",I18/H18)</f>
        <v>1.2857142857142858</v>
      </c>
      <c r="L18" s="649">
        <v>0.91871999999999998</v>
      </c>
      <c r="M18" s="650"/>
      <c r="N18" s="145">
        <f t="shared" ref="N18:N26" si="8">D18-C18</f>
        <v>-122.88999999999999</v>
      </c>
      <c r="O18" s="146">
        <f t="shared" ref="O18:O26" si="9">I18-H18</f>
        <v>22</v>
      </c>
      <c r="P18" s="145">
        <f t="shared" ref="P18:P26" si="10">D18-B18</f>
        <v>-338.93799999999999</v>
      </c>
      <c r="Q18" s="146">
        <f t="shared" ref="Q18:Q26" si="11">I18-G18</f>
        <v>1</v>
      </c>
    </row>
    <row r="19" spans="1:17" ht="14.45" hidden="1" customHeight="1" outlineLevel="1" x14ac:dyDescent="0.2">
      <c r="A19" s="440" t="s">
        <v>168</v>
      </c>
      <c r="B19" s="120">
        <v>78.706000000000003</v>
      </c>
      <c r="C19" s="113">
        <v>106.15600000000001</v>
      </c>
      <c r="D19" s="113">
        <v>126.166</v>
      </c>
      <c r="E19" s="424">
        <f t="shared" ref="E19:E25" si="12">IF(OR(D19=0,B19=0),"",D19/B19)</f>
        <v>1.6030035829542855</v>
      </c>
      <c r="F19" s="132">
        <f t="shared" ref="F19:F25" si="13">IF(OR(D19=0,C19=0),"",D19/C19)</f>
        <v>1.1884961754399186</v>
      </c>
      <c r="G19" s="120">
        <v>13</v>
      </c>
      <c r="H19" s="113">
        <v>11</v>
      </c>
      <c r="I19" s="113">
        <v>16</v>
      </c>
      <c r="J19" s="424">
        <f t="shared" ref="J19:J25" si="14">IF(OR(I19=0,G19=0),"",I19/G19)</f>
        <v>1.2307692307692308</v>
      </c>
      <c r="K19" s="134">
        <f t="shared" ref="K19:K25" si="15">IF(OR(I19=0,H19=0),"",I19/H19)</f>
        <v>1.4545454545454546</v>
      </c>
      <c r="L19" s="649">
        <v>0.99456</v>
      </c>
      <c r="M19" s="650"/>
      <c r="N19" s="147">
        <f t="shared" si="8"/>
        <v>20.009999999999991</v>
      </c>
      <c r="O19" s="148">
        <f t="shared" si="9"/>
        <v>5</v>
      </c>
      <c r="P19" s="147">
        <f t="shared" si="10"/>
        <v>47.459999999999994</v>
      </c>
      <c r="Q19" s="148">
        <f t="shared" si="11"/>
        <v>3</v>
      </c>
    </row>
    <row r="20" spans="1:17" ht="14.45" hidden="1" customHeight="1" outlineLevel="1" x14ac:dyDescent="0.2">
      <c r="A20" s="440" t="s">
        <v>169</v>
      </c>
      <c r="B20" s="120">
        <v>274.58199999999999</v>
      </c>
      <c r="C20" s="113">
        <v>331.74099999999999</v>
      </c>
      <c r="D20" s="113">
        <v>271.39400000000001</v>
      </c>
      <c r="E20" s="424">
        <f t="shared" si="12"/>
        <v>0.98838962495720772</v>
      </c>
      <c r="F20" s="132">
        <f t="shared" si="13"/>
        <v>0.81809001600646292</v>
      </c>
      <c r="G20" s="120">
        <v>36</v>
      </c>
      <c r="H20" s="113">
        <v>38</v>
      </c>
      <c r="I20" s="113">
        <v>44</v>
      </c>
      <c r="J20" s="424">
        <f t="shared" si="14"/>
        <v>1.2222222222222223</v>
      </c>
      <c r="K20" s="134">
        <f t="shared" si="15"/>
        <v>1.1578947368421053</v>
      </c>
      <c r="L20" s="649">
        <v>0.96671999999999991</v>
      </c>
      <c r="M20" s="650"/>
      <c r="N20" s="147">
        <f t="shared" si="8"/>
        <v>-60.34699999999998</v>
      </c>
      <c r="O20" s="148">
        <f t="shared" si="9"/>
        <v>6</v>
      </c>
      <c r="P20" s="147">
        <f t="shared" si="10"/>
        <v>-3.1879999999999882</v>
      </c>
      <c r="Q20" s="148">
        <f t="shared" si="11"/>
        <v>8</v>
      </c>
    </row>
    <row r="21" spans="1:17" ht="14.45" hidden="1" customHeight="1" outlineLevel="1" x14ac:dyDescent="0.2">
      <c r="A21" s="440" t="s">
        <v>170</v>
      </c>
      <c r="B21" s="120">
        <v>60.49</v>
      </c>
      <c r="C21" s="113">
        <v>35.771000000000001</v>
      </c>
      <c r="D21" s="113">
        <v>74.825999999999993</v>
      </c>
      <c r="E21" s="424">
        <f t="shared" si="12"/>
        <v>1.2369978508844435</v>
      </c>
      <c r="F21" s="132">
        <f t="shared" si="13"/>
        <v>2.0918062117357632</v>
      </c>
      <c r="G21" s="120">
        <v>5</v>
      </c>
      <c r="H21" s="113">
        <v>4</v>
      </c>
      <c r="I21" s="113">
        <v>10</v>
      </c>
      <c r="J21" s="424">
        <f t="shared" si="14"/>
        <v>2</v>
      </c>
      <c r="K21" s="134">
        <f t="shared" si="15"/>
        <v>2.5</v>
      </c>
      <c r="L21" s="649">
        <v>1.11744</v>
      </c>
      <c r="M21" s="650"/>
      <c r="N21" s="147">
        <f t="shared" si="8"/>
        <v>39.054999999999993</v>
      </c>
      <c r="O21" s="148">
        <f t="shared" si="9"/>
        <v>6</v>
      </c>
      <c r="P21" s="147">
        <f t="shared" si="10"/>
        <v>14.335999999999991</v>
      </c>
      <c r="Q21" s="148">
        <f t="shared" si="11"/>
        <v>5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219.197</v>
      </c>
      <c r="C23" s="113">
        <v>164.733</v>
      </c>
      <c r="D23" s="113">
        <v>170.78399999999999</v>
      </c>
      <c r="E23" s="424">
        <f t="shared" si="12"/>
        <v>0.77913475093181017</v>
      </c>
      <c r="F23" s="132">
        <f t="shared" si="13"/>
        <v>1.0367321665968567</v>
      </c>
      <c r="G23" s="120">
        <v>27</v>
      </c>
      <c r="H23" s="113">
        <v>20</v>
      </c>
      <c r="I23" s="113">
        <v>24</v>
      </c>
      <c r="J23" s="424">
        <f t="shared" si="14"/>
        <v>0.88888888888888884</v>
      </c>
      <c r="K23" s="134">
        <f t="shared" si="15"/>
        <v>1.2</v>
      </c>
      <c r="L23" s="649">
        <v>0.98495999999999995</v>
      </c>
      <c r="M23" s="650"/>
      <c r="N23" s="147">
        <f t="shared" si="8"/>
        <v>6.0509999999999877</v>
      </c>
      <c r="O23" s="148">
        <f t="shared" si="9"/>
        <v>4</v>
      </c>
      <c r="P23" s="147">
        <f t="shared" si="10"/>
        <v>-48.413000000000011</v>
      </c>
      <c r="Q23" s="148">
        <f t="shared" si="11"/>
        <v>-3</v>
      </c>
    </row>
    <row r="24" spans="1:17" ht="14.45" hidden="1" customHeight="1" outlineLevel="1" x14ac:dyDescent="0.2">
      <c r="A24" s="440" t="s">
        <v>173</v>
      </c>
      <c r="B24" s="120">
        <v>45.125</v>
      </c>
      <c r="C24" s="113">
        <v>21.53</v>
      </c>
      <c r="D24" s="113">
        <v>21.149000000000001</v>
      </c>
      <c r="E24" s="424">
        <f t="shared" si="12"/>
        <v>0.46867590027700834</v>
      </c>
      <c r="F24" s="132">
        <f t="shared" si="13"/>
        <v>0.98230376219228976</v>
      </c>
      <c r="G24" s="120">
        <v>6</v>
      </c>
      <c r="H24" s="113">
        <v>3</v>
      </c>
      <c r="I24" s="113">
        <v>6</v>
      </c>
      <c r="J24" s="424">
        <f t="shared" si="14"/>
        <v>1</v>
      </c>
      <c r="K24" s="134">
        <f t="shared" si="15"/>
        <v>2</v>
      </c>
      <c r="L24" s="649">
        <v>1.0147199999999998</v>
      </c>
      <c r="M24" s="650"/>
      <c r="N24" s="147">
        <f t="shared" si="8"/>
        <v>-0.38100000000000023</v>
      </c>
      <c r="O24" s="148">
        <f t="shared" si="9"/>
        <v>3</v>
      </c>
      <c r="P24" s="147">
        <f t="shared" si="10"/>
        <v>-23.975999999999999</v>
      </c>
      <c r="Q24" s="148">
        <f t="shared" si="11"/>
        <v>0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0</v>
      </c>
      <c r="D25" s="239">
        <v>0</v>
      </c>
      <c r="E25" s="425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5" customHeight="1" collapsed="1" thickBot="1" x14ac:dyDescent="0.25">
      <c r="A26" s="444" t="s">
        <v>3</v>
      </c>
      <c r="B26" s="149">
        <f>SUM(B18:B25)</f>
        <v>1563.9949999999999</v>
      </c>
      <c r="C26" s="150">
        <f>SUM(C18:C25)</f>
        <v>1329.7779999999998</v>
      </c>
      <c r="D26" s="150">
        <f>SUM(D18:D25)</f>
        <v>1211.2759999999998</v>
      </c>
      <c r="E26" s="420">
        <f>IF(OR(D26=0,B26=0),0,D26/B26)</f>
        <v>0.77447562172513329</v>
      </c>
      <c r="F26" s="151">
        <f>IF(OR(D26=0,C26=0),0,D26/C26)</f>
        <v>0.91088587719153125</v>
      </c>
      <c r="G26" s="149">
        <f>SUM(G18:G25)</f>
        <v>185</v>
      </c>
      <c r="H26" s="150">
        <f>SUM(H18:H25)</f>
        <v>153</v>
      </c>
      <c r="I26" s="150">
        <f>SUM(I18:I25)</f>
        <v>199</v>
      </c>
      <c r="J26" s="420">
        <f>IF(OR(I26=0,G26=0),0,I26/G26)</f>
        <v>1.0756756756756756</v>
      </c>
      <c r="K26" s="152">
        <f>IF(OR(I26=0,H26=0),0,I26/H26)</f>
        <v>1.3006535947712419</v>
      </c>
      <c r="L26" s="121"/>
      <c r="M26" s="121"/>
      <c r="N26" s="143">
        <f t="shared" si="8"/>
        <v>-118.50199999999995</v>
      </c>
      <c r="O26" s="153">
        <f t="shared" si="9"/>
        <v>46</v>
      </c>
      <c r="P26" s="143">
        <f t="shared" si="10"/>
        <v>-352.71900000000005</v>
      </c>
      <c r="Q26" s="153">
        <f t="shared" si="11"/>
        <v>14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13.664999999999999</v>
      </c>
      <c r="C31" s="114">
        <v>8.8510000000000009</v>
      </c>
      <c r="D31" s="114">
        <v>27.196999999999999</v>
      </c>
      <c r="E31" s="423">
        <f>IF(OR(D31=0,B31=0),"",D31/B31)</f>
        <v>1.9902671057446031</v>
      </c>
      <c r="F31" s="129">
        <f>IF(OR(D31=0,C31=0),"",D31/C31)</f>
        <v>3.0727601400971638</v>
      </c>
      <c r="G31" s="130">
        <v>1</v>
      </c>
      <c r="H31" s="114">
        <v>1</v>
      </c>
      <c r="I31" s="114">
        <v>2</v>
      </c>
      <c r="J31" s="423">
        <f>IF(OR(I31=0,G31=0),"",I31/G31)</f>
        <v>2</v>
      </c>
      <c r="K31" s="131">
        <f>IF(OR(I31=0,H31=0),"",I31/H31)</f>
        <v>2</v>
      </c>
      <c r="L31" s="155"/>
      <c r="M31" s="155"/>
      <c r="N31" s="145">
        <f t="shared" ref="N31:N39" si="16">D31-C31</f>
        <v>18.345999999999997</v>
      </c>
      <c r="O31" s="146">
        <f t="shared" ref="O31:O39" si="17">I31-H31</f>
        <v>1</v>
      </c>
      <c r="P31" s="145">
        <f t="shared" ref="P31:P39" si="18">D31-B31</f>
        <v>13.532</v>
      </c>
      <c r="Q31" s="146">
        <f t="shared" ref="Q31:Q39" si="19">I31-G31</f>
        <v>1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2.9369999999999998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1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2.9369999999999998</v>
      </c>
      <c r="O32" s="148">
        <f t="shared" si="17"/>
        <v>1</v>
      </c>
      <c r="P32" s="147">
        <f t="shared" si="18"/>
        <v>2.9369999999999998</v>
      </c>
      <c r="Q32" s="148">
        <f t="shared" si="19"/>
        <v>1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9.67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2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9.67</v>
      </c>
      <c r="O33" s="148">
        <f t="shared" si="17"/>
        <v>2</v>
      </c>
      <c r="P33" s="147">
        <f t="shared" si="18"/>
        <v>9.67</v>
      </c>
      <c r="Q33" s="148">
        <f t="shared" si="19"/>
        <v>2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2.9369999999999998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1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-2.9369999999999998</v>
      </c>
      <c r="O37" s="148">
        <f t="shared" si="17"/>
        <v>-1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13.664999999999999</v>
      </c>
      <c r="C39" s="162">
        <f>SUM(C31:C38)</f>
        <v>11.788</v>
      </c>
      <c r="D39" s="162">
        <f>SUM(D31:D38)</f>
        <v>39.804000000000002</v>
      </c>
      <c r="E39" s="421">
        <f>IF(OR(D39=0,B39=0),0,D39/B39)</f>
        <v>2.9128430296377612</v>
      </c>
      <c r="F39" s="163">
        <f>IF(OR(D39=0,C39=0),0,D39/C39)</f>
        <v>3.3766542246352222</v>
      </c>
      <c r="G39" s="164">
        <f>SUM(G31:G38)</f>
        <v>1</v>
      </c>
      <c r="H39" s="162">
        <f>SUM(H31:H38)</f>
        <v>2</v>
      </c>
      <c r="I39" s="162">
        <f>SUM(I31:I38)</f>
        <v>5</v>
      </c>
      <c r="J39" s="421">
        <f>IF(OR(I39=0,G39=0),0,I39/G39)</f>
        <v>5</v>
      </c>
      <c r="K39" s="165">
        <f>IF(OR(I39=0,H39=0),0,I39/H39)</f>
        <v>2.5</v>
      </c>
      <c r="L39" s="155"/>
      <c r="M39" s="155"/>
      <c r="N39" s="160">
        <f t="shared" si="16"/>
        <v>28.016000000000002</v>
      </c>
      <c r="O39" s="166">
        <f t="shared" si="17"/>
        <v>3</v>
      </c>
      <c r="P39" s="160">
        <f t="shared" si="18"/>
        <v>26.139000000000003</v>
      </c>
      <c r="Q39" s="166">
        <f t="shared" si="19"/>
        <v>4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C5132F6F-ADCA-4FB0-9EAC-974F18BEAFD8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689</v>
      </c>
      <c r="C33" s="199">
        <v>578</v>
      </c>
      <c r="D33" s="84">
        <f>IF(C33="","",C33-B33)</f>
        <v>-111</v>
      </c>
      <c r="E33" s="85">
        <f>IF(C33="","",C33/B33)</f>
        <v>0.83889695210449933</v>
      </c>
      <c r="F33" s="86">
        <v>49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1407</v>
      </c>
      <c r="C34" s="200">
        <v>1202</v>
      </c>
      <c r="D34" s="87">
        <f t="shared" ref="D34:D45" si="0">IF(C34="","",C34-B34)</f>
        <v>-205</v>
      </c>
      <c r="E34" s="88">
        <f t="shared" ref="E34:E45" si="1">IF(C34="","",C34/B34)</f>
        <v>0.85429992892679463</v>
      </c>
      <c r="F34" s="89">
        <v>112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2154</v>
      </c>
      <c r="C35" s="200">
        <v>1828</v>
      </c>
      <c r="D35" s="87">
        <f t="shared" si="0"/>
        <v>-326</v>
      </c>
      <c r="E35" s="88">
        <f t="shared" si="1"/>
        <v>0.8486536675951718</v>
      </c>
      <c r="F35" s="89">
        <v>142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5DAA0B91-81EA-47A5-A173-92E2C19BBF16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7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602" t="s">
        <v>4948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4802</v>
      </c>
      <c r="B5" s="926"/>
      <c r="C5" s="927"/>
      <c r="D5" s="928"/>
      <c r="E5" s="929"/>
      <c r="F5" s="930"/>
      <c r="G5" s="931"/>
      <c r="H5" s="932">
        <v>2</v>
      </c>
      <c r="I5" s="933">
        <v>15.54</v>
      </c>
      <c r="J5" s="934">
        <v>10</v>
      </c>
      <c r="K5" s="935">
        <v>7.77</v>
      </c>
      <c r="L5" s="936">
        <v>5</v>
      </c>
      <c r="M5" s="936">
        <v>45</v>
      </c>
      <c r="N5" s="937">
        <v>15</v>
      </c>
      <c r="O5" s="936" t="s">
        <v>4803</v>
      </c>
      <c r="P5" s="938" t="s">
        <v>4804</v>
      </c>
      <c r="Q5" s="939">
        <f>H5-B5</f>
        <v>2</v>
      </c>
      <c r="R5" s="955">
        <f>I5-C5</f>
        <v>15.54</v>
      </c>
      <c r="S5" s="939">
        <f>H5-E5</f>
        <v>2</v>
      </c>
      <c r="T5" s="955">
        <f>I5-F5</f>
        <v>15.54</v>
      </c>
      <c r="U5" s="965">
        <v>30</v>
      </c>
      <c r="V5" s="926">
        <v>20</v>
      </c>
      <c r="W5" s="926">
        <v>-10</v>
      </c>
      <c r="X5" s="966">
        <v>0.66666666666666663</v>
      </c>
      <c r="Y5" s="967"/>
    </row>
    <row r="6" spans="1:25" ht="14.45" customHeight="1" x14ac:dyDescent="0.2">
      <c r="A6" s="923" t="s">
        <v>4805</v>
      </c>
      <c r="B6" s="904">
        <v>4</v>
      </c>
      <c r="C6" s="905">
        <v>146.74</v>
      </c>
      <c r="D6" s="906">
        <v>38.799999999999997</v>
      </c>
      <c r="E6" s="907"/>
      <c r="F6" s="887"/>
      <c r="G6" s="888"/>
      <c r="H6" s="889">
        <v>4</v>
      </c>
      <c r="I6" s="890">
        <v>143.47999999999999</v>
      </c>
      <c r="J6" s="891">
        <v>42.3</v>
      </c>
      <c r="K6" s="892">
        <v>33.15</v>
      </c>
      <c r="L6" s="893">
        <v>22</v>
      </c>
      <c r="M6" s="893">
        <v>135</v>
      </c>
      <c r="N6" s="894">
        <v>45</v>
      </c>
      <c r="O6" s="893" t="s">
        <v>4803</v>
      </c>
      <c r="P6" s="908" t="s">
        <v>4806</v>
      </c>
      <c r="Q6" s="895">
        <f t="shared" ref="Q6:R69" si="0">H6-B6</f>
        <v>0</v>
      </c>
      <c r="R6" s="956">
        <f t="shared" si="0"/>
        <v>-3.2600000000000193</v>
      </c>
      <c r="S6" s="895">
        <f t="shared" ref="S6:S69" si="1">H6-E6</f>
        <v>4</v>
      </c>
      <c r="T6" s="956">
        <f t="shared" ref="T6:T69" si="2">I6-F6</f>
        <v>143.47999999999999</v>
      </c>
      <c r="U6" s="963">
        <v>180</v>
      </c>
      <c r="V6" s="904">
        <v>169.2</v>
      </c>
      <c r="W6" s="904">
        <v>-10.800000000000011</v>
      </c>
      <c r="X6" s="961">
        <v>0.94</v>
      </c>
      <c r="Y6" s="959">
        <v>6</v>
      </c>
    </row>
    <row r="7" spans="1:25" ht="14.45" customHeight="1" x14ac:dyDescent="0.2">
      <c r="A7" s="923" t="s">
        <v>4807</v>
      </c>
      <c r="B7" s="896">
        <v>4</v>
      </c>
      <c r="C7" s="897">
        <v>84</v>
      </c>
      <c r="D7" s="898">
        <v>20.8</v>
      </c>
      <c r="E7" s="907">
        <v>1</v>
      </c>
      <c r="F7" s="887">
        <v>20.58</v>
      </c>
      <c r="G7" s="888">
        <v>16</v>
      </c>
      <c r="H7" s="893">
        <v>2</v>
      </c>
      <c r="I7" s="887">
        <v>40.950000000000003</v>
      </c>
      <c r="J7" s="899">
        <v>34.5</v>
      </c>
      <c r="K7" s="892">
        <v>20.34</v>
      </c>
      <c r="L7" s="893">
        <v>11</v>
      </c>
      <c r="M7" s="893">
        <v>87</v>
      </c>
      <c r="N7" s="894">
        <v>29</v>
      </c>
      <c r="O7" s="893" t="s">
        <v>4803</v>
      </c>
      <c r="P7" s="908" t="s">
        <v>4808</v>
      </c>
      <c r="Q7" s="895">
        <f t="shared" si="0"/>
        <v>-2</v>
      </c>
      <c r="R7" s="956">
        <f t="shared" si="0"/>
        <v>-43.05</v>
      </c>
      <c r="S7" s="895">
        <f t="shared" si="1"/>
        <v>1</v>
      </c>
      <c r="T7" s="956">
        <f t="shared" si="2"/>
        <v>20.370000000000005</v>
      </c>
      <c r="U7" s="963">
        <v>58</v>
      </c>
      <c r="V7" s="904">
        <v>69</v>
      </c>
      <c r="W7" s="904">
        <v>11</v>
      </c>
      <c r="X7" s="961">
        <v>1.1896551724137931</v>
      </c>
      <c r="Y7" s="959">
        <v>11</v>
      </c>
    </row>
    <row r="8" spans="1:25" ht="14.45" customHeight="1" x14ac:dyDescent="0.2">
      <c r="A8" s="923" t="s">
        <v>4809</v>
      </c>
      <c r="B8" s="904">
        <v>1</v>
      </c>
      <c r="C8" s="905">
        <v>13</v>
      </c>
      <c r="D8" s="906">
        <v>11</v>
      </c>
      <c r="E8" s="907">
        <v>1</v>
      </c>
      <c r="F8" s="887">
        <v>16.63</v>
      </c>
      <c r="G8" s="888">
        <v>10</v>
      </c>
      <c r="H8" s="889">
        <v>3</v>
      </c>
      <c r="I8" s="890">
        <v>43.94</v>
      </c>
      <c r="J8" s="891">
        <v>8.3000000000000007</v>
      </c>
      <c r="K8" s="892">
        <v>12.65</v>
      </c>
      <c r="L8" s="893">
        <v>5</v>
      </c>
      <c r="M8" s="893">
        <v>60</v>
      </c>
      <c r="N8" s="894">
        <v>20</v>
      </c>
      <c r="O8" s="893" t="s">
        <v>4803</v>
      </c>
      <c r="P8" s="908" t="s">
        <v>4810</v>
      </c>
      <c r="Q8" s="895">
        <f t="shared" si="0"/>
        <v>2</v>
      </c>
      <c r="R8" s="956">
        <f t="shared" si="0"/>
        <v>30.939999999999998</v>
      </c>
      <c r="S8" s="895">
        <f t="shared" si="1"/>
        <v>2</v>
      </c>
      <c r="T8" s="956">
        <f t="shared" si="2"/>
        <v>27.31</v>
      </c>
      <c r="U8" s="963">
        <v>60</v>
      </c>
      <c r="V8" s="904">
        <v>24.900000000000002</v>
      </c>
      <c r="W8" s="904">
        <v>-35.099999999999994</v>
      </c>
      <c r="X8" s="961">
        <v>0.41500000000000004</v>
      </c>
      <c r="Y8" s="959"/>
    </row>
    <row r="9" spans="1:25" ht="14.45" customHeight="1" x14ac:dyDescent="0.2">
      <c r="A9" s="923" t="s">
        <v>4811</v>
      </c>
      <c r="B9" s="904"/>
      <c r="C9" s="905"/>
      <c r="D9" s="906"/>
      <c r="E9" s="907"/>
      <c r="F9" s="887"/>
      <c r="G9" s="888"/>
      <c r="H9" s="889">
        <v>3</v>
      </c>
      <c r="I9" s="890">
        <v>6.47</v>
      </c>
      <c r="J9" s="891">
        <v>6</v>
      </c>
      <c r="K9" s="892">
        <v>1.69</v>
      </c>
      <c r="L9" s="893">
        <v>2</v>
      </c>
      <c r="M9" s="893">
        <v>21</v>
      </c>
      <c r="N9" s="894">
        <v>7</v>
      </c>
      <c r="O9" s="893" t="s">
        <v>4803</v>
      </c>
      <c r="P9" s="908" t="s">
        <v>4812</v>
      </c>
      <c r="Q9" s="895">
        <f t="shared" si="0"/>
        <v>3</v>
      </c>
      <c r="R9" s="956">
        <f t="shared" si="0"/>
        <v>6.47</v>
      </c>
      <c r="S9" s="895">
        <f t="shared" si="1"/>
        <v>3</v>
      </c>
      <c r="T9" s="956">
        <f t="shared" si="2"/>
        <v>6.47</v>
      </c>
      <c r="U9" s="963">
        <v>21</v>
      </c>
      <c r="V9" s="904">
        <v>18</v>
      </c>
      <c r="W9" s="904">
        <v>-3</v>
      </c>
      <c r="X9" s="961">
        <v>0.8571428571428571</v>
      </c>
      <c r="Y9" s="959"/>
    </row>
    <row r="10" spans="1:25" ht="14.45" customHeight="1" x14ac:dyDescent="0.2">
      <c r="A10" s="924" t="s">
        <v>4813</v>
      </c>
      <c r="B10" s="910"/>
      <c r="C10" s="911"/>
      <c r="D10" s="909"/>
      <c r="E10" s="912"/>
      <c r="F10" s="913"/>
      <c r="G10" s="900"/>
      <c r="H10" s="914">
        <v>1</v>
      </c>
      <c r="I10" s="915">
        <v>2.2799999999999998</v>
      </c>
      <c r="J10" s="901">
        <v>5</v>
      </c>
      <c r="K10" s="916">
        <v>2.2799999999999998</v>
      </c>
      <c r="L10" s="917">
        <v>3</v>
      </c>
      <c r="M10" s="917">
        <v>27</v>
      </c>
      <c r="N10" s="918">
        <v>9</v>
      </c>
      <c r="O10" s="917" t="s">
        <v>4803</v>
      </c>
      <c r="P10" s="919" t="s">
        <v>4814</v>
      </c>
      <c r="Q10" s="920">
        <f t="shared" si="0"/>
        <v>1</v>
      </c>
      <c r="R10" s="957">
        <f t="shared" si="0"/>
        <v>2.2799999999999998</v>
      </c>
      <c r="S10" s="920">
        <f t="shared" si="1"/>
        <v>1</v>
      </c>
      <c r="T10" s="957">
        <f t="shared" si="2"/>
        <v>2.2799999999999998</v>
      </c>
      <c r="U10" s="964">
        <v>9</v>
      </c>
      <c r="V10" s="910">
        <v>5</v>
      </c>
      <c r="W10" s="910">
        <v>-4</v>
      </c>
      <c r="X10" s="962">
        <v>0.55555555555555558</v>
      </c>
      <c r="Y10" s="960"/>
    </row>
    <row r="11" spans="1:25" ht="14.45" customHeight="1" x14ac:dyDescent="0.2">
      <c r="A11" s="923" t="s">
        <v>4815</v>
      </c>
      <c r="B11" s="904"/>
      <c r="C11" s="905"/>
      <c r="D11" s="906"/>
      <c r="E11" s="907"/>
      <c r="F11" s="887"/>
      <c r="G11" s="888"/>
      <c r="H11" s="889">
        <v>1</v>
      </c>
      <c r="I11" s="890">
        <v>0.73</v>
      </c>
      <c r="J11" s="891">
        <v>4</v>
      </c>
      <c r="K11" s="892">
        <v>0.73</v>
      </c>
      <c r="L11" s="893">
        <v>2</v>
      </c>
      <c r="M11" s="893">
        <v>21</v>
      </c>
      <c r="N11" s="894">
        <v>7</v>
      </c>
      <c r="O11" s="893" t="s">
        <v>4803</v>
      </c>
      <c r="P11" s="908" t="s">
        <v>4816</v>
      </c>
      <c r="Q11" s="895">
        <f t="shared" si="0"/>
        <v>1</v>
      </c>
      <c r="R11" s="956">
        <f t="shared" si="0"/>
        <v>0.73</v>
      </c>
      <c r="S11" s="895">
        <f t="shared" si="1"/>
        <v>1</v>
      </c>
      <c r="T11" s="956">
        <f t="shared" si="2"/>
        <v>0.73</v>
      </c>
      <c r="U11" s="963">
        <v>7</v>
      </c>
      <c r="V11" s="904">
        <v>4</v>
      </c>
      <c r="W11" s="904">
        <v>-3</v>
      </c>
      <c r="X11" s="961">
        <v>0.5714285714285714</v>
      </c>
      <c r="Y11" s="959"/>
    </row>
    <row r="12" spans="1:25" ht="14.45" customHeight="1" x14ac:dyDescent="0.2">
      <c r="A12" s="923" t="s">
        <v>4817</v>
      </c>
      <c r="B12" s="896">
        <v>1</v>
      </c>
      <c r="C12" s="897">
        <v>0.56000000000000005</v>
      </c>
      <c r="D12" s="898">
        <v>4</v>
      </c>
      <c r="E12" s="907"/>
      <c r="F12" s="887"/>
      <c r="G12" s="888"/>
      <c r="H12" s="893"/>
      <c r="I12" s="887"/>
      <c r="J12" s="888"/>
      <c r="K12" s="892">
        <v>0.56000000000000005</v>
      </c>
      <c r="L12" s="893">
        <v>2</v>
      </c>
      <c r="M12" s="893">
        <v>21</v>
      </c>
      <c r="N12" s="894">
        <v>7</v>
      </c>
      <c r="O12" s="893" t="s">
        <v>4803</v>
      </c>
      <c r="P12" s="908" t="s">
        <v>4818</v>
      </c>
      <c r="Q12" s="895">
        <f t="shared" si="0"/>
        <v>-1</v>
      </c>
      <c r="R12" s="956">
        <f t="shared" si="0"/>
        <v>-0.56000000000000005</v>
      </c>
      <c r="S12" s="895">
        <f t="shared" si="1"/>
        <v>0</v>
      </c>
      <c r="T12" s="956">
        <f t="shared" si="2"/>
        <v>0</v>
      </c>
      <c r="U12" s="963" t="s">
        <v>329</v>
      </c>
      <c r="V12" s="904" t="s">
        <v>329</v>
      </c>
      <c r="W12" s="904" t="s">
        <v>329</v>
      </c>
      <c r="X12" s="961" t="s">
        <v>329</v>
      </c>
      <c r="Y12" s="959"/>
    </row>
    <row r="13" spans="1:25" ht="14.45" customHeight="1" x14ac:dyDescent="0.2">
      <c r="A13" s="923" t="s">
        <v>4819</v>
      </c>
      <c r="B13" s="904"/>
      <c r="C13" s="905"/>
      <c r="D13" s="906"/>
      <c r="E13" s="889">
        <v>1</v>
      </c>
      <c r="F13" s="890">
        <v>0.42</v>
      </c>
      <c r="G13" s="891">
        <v>2</v>
      </c>
      <c r="H13" s="893"/>
      <c r="I13" s="887"/>
      <c r="J13" s="888"/>
      <c r="K13" s="892">
        <v>0.42</v>
      </c>
      <c r="L13" s="893">
        <v>1</v>
      </c>
      <c r="M13" s="893">
        <v>5</v>
      </c>
      <c r="N13" s="894">
        <v>2</v>
      </c>
      <c r="O13" s="893" t="s">
        <v>4803</v>
      </c>
      <c r="P13" s="908" t="s">
        <v>4820</v>
      </c>
      <c r="Q13" s="895">
        <f t="shared" si="0"/>
        <v>0</v>
      </c>
      <c r="R13" s="956">
        <f t="shared" si="0"/>
        <v>0</v>
      </c>
      <c r="S13" s="895">
        <f t="shared" si="1"/>
        <v>-1</v>
      </c>
      <c r="T13" s="956">
        <f t="shared" si="2"/>
        <v>-0.42</v>
      </c>
      <c r="U13" s="963" t="s">
        <v>329</v>
      </c>
      <c r="V13" s="904" t="s">
        <v>329</v>
      </c>
      <c r="W13" s="904" t="s">
        <v>329</v>
      </c>
      <c r="X13" s="961" t="s">
        <v>329</v>
      </c>
      <c r="Y13" s="959"/>
    </row>
    <row r="14" spans="1:25" ht="14.45" customHeight="1" x14ac:dyDescent="0.2">
      <c r="A14" s="923" t="s">
        <v>4821</v>
      </c>
      <c r="B14" s="904">
        <v>1</v>
      </c>
      <c r="C14" s="905">
        <v>13.67</v>
      </c>
      <c r="D14" s="906">
        <v>14</v>
      </c>
      <c r="E14" s="907"/>
      <c r="F14" s="887"/>
      <c r="G14" s="888"/>
      <c r="H14" s="889">
        <v>2</v>
      </c>
      <c r="I14" s="890">
        <v>27.2</v>
      </c>
      <c r="J14" s="899">
        <v>12</v>
      </c>
      <c r="K14" s="892">
        <v>13.4</v>
      </c>
      <c r="L14" s="893">
        <v>1</v>
      </c>
      <c r="M14" s="893">
        <v>12</v>
      </c>
      <c r="N14" s="894">
        <v>4</v>
      </c>
      <c r="O14" s="893" t="s">
        <v>3701</v>
      </c>
      <c r="P14" s="908" t="s">
        <v>4822</v>
      </c>
      <c r="Q14" s="895">
        <f t="shared" si="0"/>
        <v>1</v>
      </c>
      <c r="R14" s="956">
        <f t="shared" si="0"/>
        <v>13.53</v>
      </c>
      <c r="S14" s="895">
        <f t="shared" si="1"/>
        <v>2</v>
      </c>
      <c r="T14" s="956">
        <f t="shared" si="2"/>
        <v>27.2</v>
      </c>
      <c r="U14" s="963">
        <v>8</v>
      </c>
      <c r="V14" s="904">
        <v>24</v>
      </c>
      <c r="W14" s="904">
        <v>16</v>
      </c>
      <c r="X14" s="961">
        <v>3</v>
      </c>
      <c r="Y14" s="959">
        <v>16</v>
      </c>
    </row>
    <row r="15" spans="1:25" ht="14.45" customHeight="1" x14ac:dyDescent="0.2">
      <c r="A15" s="924" t="s">
        <v>4823</v>
      </c>
      <c r="B15" s="910"/>
      <c r="C15" s="911"/>
      <c r="D15" s="909"/>
      <c r="E15" s="912">
        <v>1</v>
      </c>
      <c r="F15" s="913">
        <v>8.85</v>
      </c>
      <c r="G15" s="900">
        <v>3</v>
      </c>
      <c r="H15" s="914"/>
      <c r="I15" s="915"/>
      <c r="J15" s="901"/>
      <c r="K15" s="916">
        <v>14.17</v>
      </c>
      <c r="L15" s="917">
        <v>2</v>
      </c>
      <c r="M15" s="917">
        <v>18</v>
      </c>
      <c r="N15" s="918">
        <v>6</v>
      </c>
      <c r="O15" s="917" t="s">
        <v>3701</v>
      </c>
      <c r="P15" s="919" t="s">
        <v>4824</v>
      </c>
      <c r="Q15" s="920">
        <f t="shared" si="0"/>
        <v>0</v>
      </c>
      <c r="R15" s="957">
        <f t="shared" si="0"/>
        <v>0</v>
      </c>
      <c r="S15" s="920">
        <f t="shared" si="1"/>
        <v>-1</v>
      </c>
      <c r="T15" s="957">
        <f t="shared" si="2"/>
        <v>-8.85</v>
      </c>
      <c r="U15" s="964" t="s">
        <v>329</v>
      </c>
      <c r="V15" s="910" t="s">
        <v>329</v>
      </c>
      <c r="W15" s="910" t="s">
        <v>329</v>
      </c>
      <c r="X15" s="962" t="s">
        <v>329</v>
      </c>
      <c r="Y15" s="960"/>
    </row>
    <row r="16" spans="1:25" ht="14.45" customHeight="1" x14ac:dyDescent="0.2">
      <c r="A16" s="923" t="s">
        <v>4825</v>
      </c>
      <c r="B16" s="904">
        <v>2</v>
      </c>
      <c r="C16" s="905">
        <v>26.08</v>
      </c>
      <c r="D16" s="906">
        <v>16</v>
      </c>
      <c r="E16" s="907"/>
      <c r="F16" s="887"/>
      <c r="G16" s="888"/>
      <c r="H16" s="889">
        <v>4</v>
      </c>
      <c r="I16" s="890">
        <v>50.12</v>
      </c>
      <c r="J16" s="891">
        <v>11.8</v>
      </c>
      <c r="K16" s="892">
        <v>13.07</v>
      </c>
      <c r="L16" s="893">
        <v>6</v>
      </c>
      <c r="M16" s="893">
        <v>54</v>
      </c>
      <c r="N16" s="894">
        <v>18</v>
      </c>
      <c r="O16" s="893" t="s">
        <v>4803</v>
      </c>
      <c r="P16" s="908" t="s">
        <v>4826</v>
      </c>
      <c r="Q16" s="895">
        <f t="shared" si="0"/>
        <v>2</v>
      </c>
      <c r="R16" s="956">
        <f t="shared" si="0"/>
        <v>24.04</v>
      </c>
      <c r="S16" s="895">
        <f t="shared" si="1"/>
        <v>4</v>
      </c>
      <c r="T16" s="956">
        <f t="shared" si="2"/>
        <v>50.12</v>
      </c>
      <c r="U16" s="963">
        <v>72</v>
      </c>
      <c r="V16" s="904">
        <v>47.2</v>
      </c>
      <c r="W16" s="904">
        <v>-24.799999999999997</v>
      </c>
      <c r="X16" s="961">
        <v>0.65555555555555556</v>
      </c>
      <c r="Y16" s="959"/>
    </row>
    <row r="17" spans="1:25" ht="14.45" customHeight="1" x14ac:dyDescent="0.2">
      <c r="A17" s="924" t="s">
        <v>4827</v>
      </c>
      <c r="B17" s="910">
        <v>4</v>
      </c>
      <c r="C17" s="911">
        <v>48.85</v>
      </c>
      <c r="D17" s="909">
        <v>10.8</v>
      </c>
      <c r="E17" s="912">
        <v>3</v>
      </c>
      <c r="F17" s="913">
        <v>39.21</v>
      </c>
      <c r="G17" s="900">
        <v>17.7</v>
      </c>
      <c r="H17" s="914">
        <v>3</v>
      </c>
      <c r="I17" s="915">
        <v>39.21</v>
      </c>
      <c r="J17" s="901">
        <v>13.7</v>
      </c>
      <c r="K17" s="916">
        <v>13.07</v>
      </c>
      <c r="L17" s="917">
        <v>6</v>
      </c>
      <c r="M17" s="917">
        <v>54</v>
      </c>
      <c r="N17" s="918">
        <v>18</v>
      </c>
      <c r="O17" s="917" t="s">
        <v>4803</v>
      </c>
      <c r="P17" s="919" t="s">
        <v>4828</v>
      </c>
      <c r="Q17" s="920">
        <f t="shared" si="0"/>
        <v>-1</v>
      </c>
      <c r="R17" s="957">
        <f t="shared" si="0"/>
        <v>-9.64</v>
      </c>
      <c r="S17" s="920">
        <f t="shared" si="1"/>
        <v>0</v>
      </c>
      <c r="T17" s="957">
        <f t="shared" si="2"/>
        <v>0</v>
      </c>
      <c r="U17" s="964">
        <v>54</v>
      </c>
      <c r="V17" s="910">
        <v>41.099999999999994</v>
      </c>
      <c r="W17" s="910">
        <v>-12.900000000000006</v>
      </c>
      <c r="X17" s="962">
        <v>0.76111111111111096</v>
      </c>
      <c r="Y17" s="960">
        <v>1</v>
      </c>
    </row>
    <row r="18" spans="1:25" ht="14.45" customHeight="1" x14ac:dyDescent="0.2">
      <c r="A18" s="924" t="s">
        <v>4829</v>
      </c>
      <c r="B18" s="910"/>
      <c r="C18" s="911"/>
      <c r="D18" s="909"/>
      <c r="E18" s="912">
        <v>3</v>
      </c>
      <c r="F18" s="913">
        <v>42.08</v>
      </c>
      <c r="G18" s="900">
        <v>12.3</v>
      </c>
      <c r="H18" s="914">
        <v>1</v>
      </c>
      <c r="I18" s="915">
        <v>16.100000000000001</v>
      </c>
      <c r="J18" s="901">
        <v>16</v>
      </c>
      <c r="K18" s="916">
        <v>16.100000000000001</v>
      </c>
      <c r="L18" s="917">
        <v>7</v>
      </c>
      <c r="M18" s="917">
        <v>63</v>
      </c>
      <c r="N18" s="918">
        <v>21</v>
      </c>
      <c r="O18" s="917" t="s">
        <v>4803</v>
      </c>
      <c r="P18" s="919" t="s">
        <v>4830</v>
      </c>
      <c r="Q18" s="920">
        <f t="shared" si="0"/>
        <v>1</v>
      </c>
      <c r="R18" s="957">
        <f t="shared" si="0"/>
        <v>16.100000000000001</v>
      </c>
      <c r="S18" s="920">
        <f t="shared" si="1"/>
        <v>-2</v>
      </c>
      <c r="T18" s="957">
        <f t="shared" si="2"/>
        <v>-25.979999999999997</v>
      </c>
      <c r="U18" s="964">
        <v>21</v>
      </c>
      <c r="V18" s="910">
        <v>16</v>
      </c>
      <c r="W18" s="910">
        <v>-5</v>
      </c>
      <c r="X18" s="962">
        <v>0.76190476190476186</v>
      </c>
      <c r="Y18" s="960"/>
    </row>
    <row r="19" spans="1:25" ht="14.45" customHeight="1" x14ac:dyDescent="0.2">
      <c r="A19" s="923" t="s">
        <v>4831</v>
      </c>
      <c r="B19" s="904">
        <v>22</v>
      </c>
      <c r="C19" s="905">
        <v>215.56</v>
      </c>
      <c r="D19" s="906">
        <v>10.1</v>
      </c>
      <c r="E19" s="889">
        <v>27</v>
      </c>
      <c r="F19" s="890">
        <v>264.70999999999998</v>
      </c>
      <c r="G19" s="891">
        <v>11.1</v>
      </c>
      <c r="H19" s="893">
        <v>11</v>
      </c>
      <c r="I19" s="887">
        <v>107.84</v>
      </c>
      <c r="J19" s="888">
        <v>9.9</v>
      </c>
      <c r="K19" s="892">
        <v>9.8000000000000007</v>
      </c>
      <c r="L19" s="893">
        <v>4</v>
      </c>
      <c r="M19" s="893">
        <v>33</v>
      </c>
      <c r="N19" s="894">
        <v>11</v>
      </c>
      <c r="O19" s="893" t="s">
        <v>4803</v>
      </c>
      <c r="P19" s="908" t="s">
        <v>4832</v>
      </c>
      <c r="Q19" s="895">
        <f t="shared" si="0"/>
        <v>-11</v>
      </c>
      <c r="R19" s="956">
        <f t="shared" si="0"/>
        <v>-107.72</v>
      </c>
      <c r="S19" s="895">
        <f t="shared" si="1"/>
        <v>-16</v>
      </c>
      <c r="T19" s="956">
        <f t="shared" si="2"/>
        <v>-156.86999999999998</v>
      </c>
      <c r="U19" s="963">
        <v>121</v>
      </c>
      <c r="V19" s="904">
        <v>108.9</v>
      </c>
      <c r="W19" s="904">
        <v>-12.099999999999994</v>
      </c>
      <c r="X19" s="961">
        <v>0.9</v>
      </c>
      <c r="Y19" s="959">
        <v>3</v>
      </c>
    </row>
    <row r="20" spans="1:25" ht="14.45" customHeight="1" x14ac:dyDescent="0.2">
      <c r="A20" s="924" t="s">
        <v>4833</v>
      </c>
      <c r="B20" s="910">
        <v>23</v>
      </c>
      <c r="C20" s="911">
        <v>247.43</v>
      </c>
      <c r="D20" s="909">
        <v>11.7</v>
      </c>
      <c r="E20" s="914">
        <v>23</v>
      </c>
      <c r="F20" s="915">
        <v>255.7</v>
      </c>
      <c r="G20" s="901">
        <v>14.1</v>
      </c>
      <c r="H20" s="917">
        <v>4</v>
      </c>
      <c r="I20" s="913">
        <v>43.03</v>
      </c>
      <c r="J20" s="900">
        <v>11.5</v>
      </c>
      <c r="K20" s="916">
        <v>10.76</v>
      </c>
      <c r="L20" s="917">
        <v>5</v>
      </c>
      <c r="M20" s="917">
        <v>42</v>
      </c>
      <c r="N20" s="918">
        <v>14</v>
      </c>
      <c r="O20" s="917" t="s">
        <v>4803</v>
      </c>
      <c r="P20" s="919" t="s">
        <v>4834</v>
      </c>
      <c r="Q20" s="920">
        <f t="shared" si="0"/>
        <v>-19</v>
      </c>
      <c r="R20" s="957">
        <f t="shared" si="0"/>
        <v>-204.4</v>
      </c>
      <c r="S20" s="920">
        <f t="shared" si="1"/>
        <v>-19</v>
      </c>
      <c r="T20" s="957">
        <f t="shared" si="2"/>
        <v>-212.67</v>
      </c>
      <c r="U20" s="964">
        <v>56</v>
      </c>
      <c r="V20" s="910">
        <v>46</v>
      </c>
      <c r="W20" s="910">
        <v>-10</v>
      </c>
      <c r="X20" s="962">
        <v>0.8214285714285714</v>
      </c>
      <c r="Y20" s="960"/>
    </row>
    <row r="21" spans="1:25" ht="14.45" customHeight="1" x14ac:dyDescent="0.2">
      <c r="A21" s="924" t="s">
        <v>4835</v>
      </c>
      <c r="B21" s="910">
        <v>6</v>
      </c>
      <c r="C21" s="911">
        <v>79.040000000000006</v>
      </c>
      <c r="D21" s="909">
        <v>18.3</v>
      </c>
      <c r="E21" s="914">
        <v>6</v>
      </c>
      <c r="F21" s="915">
        <v>71.180000000000007</v>
      </c>
      <c r="G21" s="901">
        <v>11.8</v>
      </c>
      <c r="H21" s="917">
        <v>3</v>
      </c>
      <c r="I21" s="913">
        <v>39.520000000000003</v>
      </c>
      <c r="J21" s="900">
        <v>15.3</v>
      </c>
      <c r="K21" s="916">
        <v>13.17</v>
      </c>
      <c r="L21" s="917">
        <v>6</v>
      </c>
      <c r="M21" s="917">
        <v>54</v>
      </c>
      <c r="N21" s="918">
        <v>18</v>
      </c>
      <c r="O21" s="917" t="s">
        <v>4803</v>
      </c>
      <c r="P21" s="919" t="s">
        <v>4836</v>
      </c>
      <c r="Q21" s="920">
        <f t="shared" si="0"/>
        <v>-3</v>
      </c>
      <c r="R21" s="957">
        <f t="shared" si="0"/>
        <v>-39.520000000000003</v>
      </c>
      <c r="S21" s="920">
        <f t="shared" si="1"/>
        <v>-3</v>
      </c>
      <c r="T21" s="957">
        <f t="shared" si="2"/>
        <v>-31.660000000000004</v>
      </c>
      <c r="U21" s="964">
        <v>54</v>
      </c>
      <c r="V21" s="910">
        <v>45.900000000000006</v>
      </c>
      <c r="W21" s="910">
        <v>-8.0999999999999943</v>
      </c>
      <c r="X21" s="962">
        <v>0.85000000000000009</v>
      </c>
      <c r="Y21" s="960">
        <v>1</v>
      </c>
    </row>
    <row r="22" spans="1:25" ht="14.45" customHeight="1" x14ac:dyDescent="0.2">
      <c r="A22" s="923" t="s">
        <v>4837</v>
      </c>
      <c r="B22" s="896">
        <v>12</v>
      </c>
      <c r="C22" s="897">
        <v>101.59</v>
      </c>
      <c r="D22" s="898">
        <v>12.3</v>
      </c>
      <c r="E22" s="907">
        <v>9</v>
      </c>
      <c r="F22" s="887">
        <v>77.680000000000007</v>
      </c>
      <c r="G22" s="888">
        <v>10.6</v>
      </c>
      <c r="H22" s="893">
        <v>15</v>
      </c>
      <c r="I22" s="887">
        <v>129.41</v>
      </c>
      <c r="J22" s="888">
        <v>12.5</v>
      </c>
      <c r="K22" s="892">
        <v>8.65</v>
      </c>
      <c r="L22" s="893">
        <v>4</v>
      </c>
      <c r="M22" s="893">
        <v>39</v>
      </c>
      <c r="N22" s="894">
        <v>13</v>
      </c>
      <c r="O22" s="893" t="s">
        <v>4803</v>
      </c>
      <c r="P22" s="908" t="s">
        <v>4838</v>
      </c>
      <c r="Q22" s="895">
        <f t="shared" si="0"/>
        <v>3</v>
      </c>
      <c r="R22" s="956">
        <f t="shared" si="0"/>
        <v>27.819999999999993</v>
      </c>
      <c r="S22" s="895">
        <f t="shared" si="1"/>
        <v>6</v>
      </c>
      <c r="T22" s="956">
        <f t="shared" si="2"/>
        <v>51.72999999999999</v>
      </c>
      <c r="U22" s="963">
        <v>195</v>
      </c>
      <c r="V22" s="904">
        <v>187.5</v>
      </c>
      <c r="W22" s="904">
        <v>-7.5</v>
      </c>
      <c r="X22" s="961">
        <v>0.96153846153846156</v>
      </c>
      <c r="Y22" s="959">
        <v>19</v>
      </c>
    </row>
    <row r="23" spans="1:25" ht="14.45" customHeight="1" x14ac:dyDescent="0.2">
      <c r="A23" s="924" t="s">
        <v>4839</v>
      </c>
      <c r="B23" s="921">
        <v>9</v>
      </c>
      <c r="C23" s="922">
        <v>84.02</v>
      </c>
      <c r="D23" s="902">
        <v>15.2</v>
      </c>
      <c r="E23" s="912">
        <v>3</v>
      </c>
      <c r="F23" s="913">
        <v>28.01</v>
      </c>
      <c r="G23" s="900">
        <v>11.7</v>
      </c>
      <c r="H23" s="917">
        <v>2</v>
      </c>
      <c r="I23" s="913">
        <v>18.670000000000002</v>
      </c>
      <c r="J23" s="903">
        <v>16.5</v>
      </c>
      <c r="K23" s="916">
        <v>9.34</v>
      </c>
      <c r="L23" s="917">
        <v>5</v>
      </c>
      <c r="M23" s="917">
        <v>48</v>
      </c>
      <c r="N23" s="918">
        <v>16</v>
      </c>
      <c r="O23" s="917" t="s">
        <v>4803</v>
      </c>
      <c r="P23" s="919" t="s">
        <v>4840</v>
      </c>
      <c r="Q23" s="920">
        <f t="shared" si="0"/>
        <v>-7</v>
      </c>
      <c r="R23" s="957">
        <f t="shared" si="0"/>
        <v>-65.349999999999994</v>
      </c>
      <c r="S23" s="920">
        <f t="shared" si="1"/>
        <v>-1</v>
      </c>
      <c r="T23" s="957">
        <f t="shared" si="2"/>
        <v>-9.34</v>
      </c>
      <c r="U23" s="964">
        <v>32</v>
      </c>
      <c r="V23" s="910">
        <v>33</v>
      </c>
      <c r="W23" s="910">
        <v>1</v>
      </c>
      <c r="X23" s="962">
        <v>1.03125</v>
      </c>
      <c r="Y23" s="960">
        <v>2</v>
      </c>
    </row>
    <row r="24" spans="1:25" ht="14.45" customHeight="1" x14ac:dyDescent="0.2">
      <c r="A24" s="924" t="s">
        <v>4841</v>
      </c>
      <c r="B24" s="921">
        <v>3</v>
      </c>
      <c r="C24" s="922">
        <v>33.26</v>
      </c>
      <c r="D24" s="902">
        <v>12.7</v>
      </c>
      <c r="E24" s="912">
        <v>3</v>
      </c>
      <c r="F24" s="913">
        <v>33.630000000000003</v>
      </c>
      <c r="G24" s="900">
        <v>19</v>
      </c>
      <c r="H24" s="917">
        <v>2</v>
      </c>
      <c r="I24" s="913">
        <v>22.42</v>
      </c>
      <c r="J24" s="900">
        <v>16.5</v>
      </c>
      <c r="K24" s="916">
        <v>11.21</v>
      </c>
      <c r="L24" s="917">
        <v>6</v>
      </c>
      <c r="M24" s="917">
        <v>54</v>
      </c>
      <c r="N24" s="918">
        <v>18</v>
      </c>
      <c r="O24" s="917" t="s">
        <v>4803</v>
      </c>
      <c r="P24" s="919" t="s">
        <v>4842</v>
      </c>
      <c r="Q24" s="920">
        <f t="shared" si="0"/>
        <v>-1</v>
      </c>
      <c r="R24" s="957">
        <f t="shared" si="0"/>
        <v>-10.839999999999996</v>
      </c>
      <c r="S24" s="920">
        <f t="shared" si="1"/>
        <v>-1</v>
      </c>
      <c r="T24" s="957">
        <f t="shared" si="2"/>
        <v>-11.21</v>
      </c>
      <c r="U24" s="964">
        <v>36</v>
      </c>
      <c r="V24" s="910">
        <v>33</v>
      </c>
      <c r="W24" s="910">
        <v>-3</v>
      </c>
      <c r="X24" s="962">
        <v>0.91666666666666663</v>
      </c>
      <c r="Y24" s="960"/>
    </row>
    <row r="25" spans="1:25" ht="14.45" customHeight="1" x14ac:dyDescent="0.2">
      <c r="A25" s="923" t="s">
        <v>4843</v>
      </c>
      <c r="B25" s="896">
        <v>52</v>
      </c>
      <c r="C25" s="897">
        <v>373.55</v>
      </c>
      <c r="D25" s="898">
        <v>9.8000000000000007</v>
      </c>
      <c r="E25" s="907">
        <v>41</v>
      </c>
      <c r="F25" s="887">
        <v>297.69</v>
      </c>
      <c r="G25" s="888">
        <v>9.9</v>
      </c>
      <c r="H25" s="893">
        <v>32</v>
      </c>
      <c r="I25" s="887">
        <v>232.34</v>
      </c>
      <c r="J25" s="888">
        <v>9.6999999999999993</v>
      </c>
      <c r="K25" s="892">
        <v>7.26</v>
      </c>
      <c r="L25" s="893">
        <v>3</v>
      </c>
      <c r="M25" s="893">
        <v>30</v>
      </c>
      <c r="N25" s="894">
        <v>10</v>
      </c>
      <c r="O25" s="893" t="s">
        <v>4803</v>
      </c>
      <c r="P25" s="908" t="s">
        <v>4844</v>
      </c>
      <c r="Q25" s="895">
        <f t="shared" si="0"/>
        <v>-20</v>
      </c>
      <c r="R25" s="956">
        <f t="shared" si="0"/>
        <v>-141.21</v>
      </c>
      <c r="S25" s="895">
        <f t="shared" si="1"/>
        <v>-9</v>
      </c>
      <c r="T25" s="956">
        <f t="shared" si="2"/>
        <v>-65.349999999999994</v>
      </c>
      <c r="U25" s="963">
        <v>320</v>
      </c>
      <c r="V25" s="904">
        <v>310.39999999999998</v>
      </c>
      <c r="W25" s="904">
        <v>-9.6000000000000227</v>
      </c>
      <c r="X25" s="961">
        <v>0.97</v>
      </c>
      <c r="Y25" s="959">
        <v>13</v>
      </c>
    </row>
    <row r="26" spans="1:25" ht="14.45" customHeight="1" x14ac:dyDescent="0.2">
      <c r="A26" s="924" t="s">
        <v>4845</v>
      </c>
      <c r="B26" s="921">
        <v>6</v>
      </c>
      <c r="C26" s="922">
        <v>44.24</v>
      </c>
      <c r="D26" s="902">
        <v>13.7</v>
      </c>
      <c r="E26" s="912">
        <v>10</v>
      </c>
      <c r="F26" s="913">
        <v>73.73</v>
      </c>
      <c r="G26" s="900">
        <v>10.8</v>
      </c>
      <c r="H26" s="917">
        <v>4</v>
      </c>
      <c r="I26" s="913">
        <v>29.49</v>
      </c>
      <c r="J26" s="903">
        <v>14.5</v>
      </c>
      <c r="K26" s="916">
        <v>7.37</v>
      </c>
      <c r="L26" s="917">
        <v>4</v>
      </c>
      <c r="M26" s="917">
        <v>36</v>
      </c>
      <c r="N26" s="918">
        <v>12</v>
      </c>
      <c r="O26" s="917" t="s">
        <v>4803</v>
      </c>
      <c r="P26" s="919" t="s">
        <v>4846</v>
      </c>
      <c r="Q26" s="920">
        <f t="shared" si="0"/>
        <v>-2</v>
      </c>
      <c r="R26" s="957">
        <f t="shared" si="0"/>
        <v>-14.750000000000004</v>
      </c>
      <c r="S26" s="920">
        <f t="shared" si="1"/>
        <v>-6</v>
      </c>
      <c r="T26" s="957">
        <f t="shared" si="2"/>
        <v>-44.240000000000009</v>
      </c>
      <c r="U26" s="964">
        <v>48</v>
      </c>
      <c r="V26" s="910">
        <v>58</v>
      </c>
      <c r="W26" s="910">
        <v>10</v>
      </c>
      <c r="X26" s="962">
        <v>1.2083333333333333</v>
      </c>
      <c r="Y26" s="960">
        <v>10</v>
      </c>
    </row>
    <row r="27" spans="1:25" ht="14.45" customHeight="1" x14ac:dyDescent="0.2">
      <c r="A27" s="924" t="s">
        <v>4847</v>
      </c>
      <c r="B27" s="921">
        <v>3</v>
      </c>
      <c r="C27" s="922">
        <v>25.48</v>
      </c>
      <c r="D27" s="902">
        <v>11.3</v>
      </c>
      <c r="E27" s="912"/>
      <c r="F27" s="913"/>
      <c r="G27" s="900"/>
      <c r="H27" s="917">
        <v>2</v>
      </c>
      <c r="I27" s="913">
        <v>16.989999999999998</v>
      </c>
      <c r="J27" s="903">
        <v>16.5</v>
      </c>
      <c r="K27" s="916">
        <v>8.49</v>
      </c>
      <c r="L27" s="917">
        <v>5</v>
      </c>
      <c r="M27" s="917">
        <v>45</v>
      </c>
      <c r="N27" s="918">
        <v>15</v>
      </c>
      <c r="O27" s="917" t="s">
        <v>4803</v>
      </c>
      <c r="P27" s="919" t="s">
        <v>4848</v>
      </c>
      <c r="Q27" s="920">
        <f t="shared" si="0"/>
        <v>-1</v>
      </c>
      <c r="R27" s="957">
        <f t="shared" si="0"/>
        <v>-8.490000000000002</v>
      </c>
      <c r="S27" s="920">
        <f t="shared" si="1"/>
        <v>2</v>
      </c>
      <c r="T27" s="957">
        <f t="shared" si="2"/>
        <v>16.989999999999998</v>
      </c>
      <c r="U27" s="964">
        <v>30</v>
      </c>
      <c r="V27" s="910">
        <v>33</v>
      </c>
      <c r="W27" s="910">
        <v>3</v>
      </c>
      <c r="X27" s="962">
        <v>1.1000000000000001</v>
      </c>
      <c r="Y27" s="960">
        <v>6</v>
      </c>
    </row>
    <row r="28" spans="1:25" ht="14.45" customHeight="1" x14ac:dyDescent="0.2">
      <c r="A28" s="923" t="s">
        <v>4849</v>
      </c>
      <c r="B28" s="904"/>
      <c r="C28" s="905"/>
      <c r="D28" s="906"/>
      <c r="E28" s="907">
        <v>2</v>
      </c>
      <c r="F28" s="887">
        <v>22.13</v>
      </c>
      <c r="G28" s="888">
        <v>10.5</v>
      </c>
      <c r="H28" s="889">
        <v>6</v>
      </c>
      <c r="I28" s="890">
        <v>41.36</v>
      </c>
      <c r="J28" s="891">
        <v>7</v>
      </c>
      <c r="K28" s="892">
        <v>5.41</v>
      </c>
      <c r="L28" s="893">
        <v>4</v>
      </c>
      <c r="M28" s="893">
        <v>33</v>
      </c>
      <c r="N28" s="894">
        <v>11</v>
      </c>
      <c r="O28" s="893" t="s">
        <v>4803</v>
      </c>
      <c r="P28" s="908" t="s">
        <v>4850</v>
      </c>
      <c r="Q28" s="895">
        <f t="shared" si="0"/>
        <v>6</v>
      </c>
      <c r="R28" s="956">
        <f t="shared" si="0"/>
        <v>41.36</v>
      </c>
      <c r="S28" s="895">
        <f t="shared" si="1"/>
        <v>4</v>
      </c>
      <c r="T28" s="956">
        <f t="shared" si="2"/>
        <v>19.23</v>
      </c>
      <c r="U28" s="963">
        <v>66</v>
      </c>
      <c r="V28" s="904">
        <v>42</v>
      </c>
      <c r="W28" s="904">
        <v>-24</v>
      </c>
      <c r="X28" s="961">
        <v>0.63636363636363635</v>
      </c>
      <c r="Y28" s="959">
        <v>3</v>
      </c>
    </row>
    <row r="29" spans="1:25" ht="14.45" customHeight="1" x14ac:dyDescent="0.2">
      <c r="A29" s="924" t="s">
        <v>4851</v>
      </c>
      <c r="B29" s="910"/>
      <c r="C29" s="911"/>
      <c r="D29" s="909"/>
      <c r="E29" s="912">
        <v>1</v>
      </c>
      <c r="F29" s="913">
        <v>10.4</v>
      </c>
      <c r="G29" s="900">
        <v>10</v>
      </c>
      <c r="H29" s="914"/>
      <c r="I29" s="915"/>
      <c r="J29" s="901"/>
      <c r="K29" s="916">
        <v>7.26</v>
      </c>
      <c r="L29" s="917">
        <v>4</v>
      </c>
      <c r="M29" s="917">
        <v>39</v>
      </c>
      <c r="N29" s="918">
        <v>13</v>
      </c>
      <c r="O29" s="917" t="s">
        <v>4803</v>
      </c>
      <c r="P29" s="919" t="s">
        <v>4852</v>
      </c>
      <c r="Q29" s="920">
        <f t="shared" si="0"/>
        <v>0</v>
      </c>
      <c r="R29" s="957">
        <f t="shared" si="0"/>
        <v>0</v>
      </c>
      <c r="S29" s="920">
        <f t="shared" si="1"/>
        <v>-1</v>
      </c>
      <c r="T29" s="957">
        <f t="shared" si="2"/>
        <v>-10.4</v>
      </c>
      <c r="U29" s="964" t="s">
        <v>329</v>
      </c>
      <c r="V29" s="910" t="s">
        <v>329</v>
      </c>
      <c r="W29" s="910" t="s">
        <v>329</v>
      </c>
      <c r="X29" s="962" t="s">
        <v>329</v>
      </c>
      <c r="Y29" s="960"/>
    </row>
    <row r="30" spans="1:25" ht="14.45" customHeight="1" x14ac:dyDescent="0.2">
      <c r="A30" s="924" t="s">
        <v>4853</v>
      </c>
      <c r="B30" s="910"/>
      <c r="C30" s="911"/>
      <c r="D30" s="909"/>
      <c r="E30" s="912">
        <v>1</v>
      </c>
      <c r="F30" s="913">
        <v>12.77</v>
      </c>
      <c r="G30" s="900">
        <v>24</v>
      </c>
      <c r="H30" s="914"/>
      <c r="I30" s="915"/>
      <c r="J30" s="901"/>
      <c r="K30" s="916">
        <v>9.31</v>
      </c>
      <c r="L30" s="917">
        <v>5</v>
      </c>
      <c r="M30" s="917">
        <v>48</v>
      </c>
      <c r="N30" s="918">
        <v>16</v>
      </c>
      <c r="O30" s="917" t="s">
        <v>4803</v>
      </c>
      <c r="P30" s="919" t="s">
        <v>4854</v>
      </c>
      <c r="Q30" s="920">
        <f t="shared" si="0"/>
        <v>0</v>
      </c>
      <c r="R30" s="957">
        <f t="shared" si="0"/>
        <v>0</v>
      </c>
      <c r="S30" s="920">
        <f t="shared" si="1"/>
        <v>-1</v>
      </c>
      <c r="T30" s="957">
        <f t="shared" si="2"/>
        <v>-12.77</v>
      </c>
      <c r="U30" s="964" t="s">
        <v>329</v>
      </c>
      <c r="V30" s="910" t="s">
        <v>329</v>
      </c>
      <c r="W30" s="910" t="s">
        <v>329</v>
      </c>
      <c r="X30" s="962" t="s">
        <v>329</v>
      </c>
      <c r="Y30" s="960"/>
    </row>
    <row r="31" spans="1:25" ht="14.45" customHeight="1" x14ac:dyDescent="0.2">
      <c r="A31" s="923" t="s">
        <v>4855</v>
      </c>
      <c r="B31" s="904"/>
      <c r="C31" s="905"/>
      <c r="D31" s="906"/>
      <c r="E31" s="889">
        <v>1</v>
      </c>
      <c r="F31" s="890">
        <v>2.58</v>
      </c>
      <c r="G31" s="891">
        <v>2</v>
      </c>
      <c r="H31" s="893"/>
      <c r="I31" s="887"/>
      <c r="J31" s="888"/>
      <c r="K31" s="892">
        <v>4.2300000000000004</v>
      </c>
      <c r="L31" s="893">
        <v>2</v>
      </c>
      <c r="M31" s="893">
        <v>21</v>
      </c>
      <c r="N31" s="894">
        <v>7</v>
      </c>
      <c r="O31" s="893" t="s">
        <v>4803</v>
      </c>
      <c r="P31" s="908" t="s">
        <v>4856</v>
      </c>
      <c r="Q31" s="895">
        <f t="shared" si="0"/>
        <v>0</v>
      </c>
      <c r="R31" s="956">
        <f t="shared" si="0"/>
        <v>0</v>
      </c>
      <c r="S31" s="895">
        <f t="shared" si="1"/>
        <v>-1</v>
      </c>
      <c r="T31" s="956">
        <f t="shared" si="2"/>
        <v>-2.58</v>
      </c>
      <c r="U31" s="963" t="s">
        <v>329</v>
      </c>
      <c r="V31" s="904" t="s">
        <v>329</v>
      </c>
      <c r="W31" s="904" t="s">
        <v>329</v>
      </c>
      <c r="X31" s="961" t="s">
        <v>329</v>
      </c>
      <c r="Y31" s="959"/>
    </row>
    <row r="32" spans="1:25" ht="14.45" customHeight="1" x14ac:dyDescent="0.2">
      <c r="A32" s="923" t="s">
        <v>4857</v>
      </c>
      <c r="B32" s="904">
        <v>2</v>
      </c>
      <c r="C32" s="905">
        <v>13.3</v>
      </c>
      <c r="D32" s="906">
        <v>8.5</v>
      </c>
      <c r="E32" s="889">
        <v>3</v>
      </c>
      <c r="F32" s="890">
        <v>19.02</v>
      </c>
      <c r="G32" s="891">
        <v>8.6999999999999993</v>
      </c>
      <c r="H32" s="893">
        <v>1</v>
      </c>
      <c r="I32" s="887">
        <v>6.62</v>
      </c>
      <c r="J32" s="888">
        <v>7</v>
      </c>
      <c r="K32" s="892">
        <v>6.66</v>
      </c>
      <c r="L32" s="893">
        <v>3</v>
      </c>
      <c r="M32" s="893">
        <v>30</v>
      </c>
      <c r="N32" s="894">
        <v>10</v>
      </c>
      <c r="O32" s="893" t="s">
        <v>4803</v>
      </c>
      <c r="P32" s="908" t="s">
        <v>4858</v>
      </c>
      <c r="Q32" s="895">
        <f t="shared" si="0"/>
        <v>-1</v>
      </c>
      <c r="R32" s="956">
        <f t="shared" si="0"/>
        <v>-6.6800000000000006</v>
      </c>
      <c r="S32" s="895">
        <f t="shared" si="1"/>
        <v>-2</v>
      </c>
      <c r="T32" s="956">
        <f t="shared" si="2"/>
        <v>-12.399999999999999</v>
      </c>
      <c r="U32" s="963">
        <v>10</v>
      </c>
      <c r="V32" s="904">
        <v>7</v>
      </c>
      <c r="W32" s="904">
        <v>-3</v>
      </c>
      <c r="X32" s="961">
        <v>0.7</v>
      </c>
      <c r="Y32" s="959"/>
    </row>
    <row r="33" spans="1:25" ht="14.45" customHeight="1" x14ac:dyDescent="0.2">
      <c r="A33" s="924" t="s">
        <v>4859</v>
      </c>
      <c r="B33" s="910"/>
      <c r="C33" s="911"/>
      <c r="D33" s="909"/>
      <c r="E33" s="914">
        <v>1</v>
      </c>
      <c r="F33" s="915">
        <v>7.01</v>
      </c>
      <c r="G33" s="901">
        <v>9</v>
      </c>
      <c r="H33" s="917">
        <v>3</v>
      </c>
      <c r="I33" s="913">
        <v>23.86</v>
      </c>
      <c r="J33" s="900">
        <v>11.3</v>
      </c>
      <c r="K33" s="916">
        <v>7.01</v>
      </c>
      <c r="L33" s="917">
        <v>5</v>
      </c>
      <c r="M33" s="917">
        <v>42</v>
      </c>
      <c r="N33" s="918">
        <v>14</v>
      </c>
      <c r="O33" s="917" t="s">
        <v>4803</v>
      </c>
      <c r="P33" s="919" t="s">
        <v>4860</v>
      </c>
      <c r="Q33" s="920">
        <f t="shared" si="0"/>
        <v>3</v>
      </c>
      <c r="R33" s="957">
        <f t="shared" si="0"/>
        <v>23.86</v>
      </c>
      <c r="S33" s="920">
        <f t="shared" si="1"/>
        <v>2</v>
      </c>
      <c r="T33" s="957">
        <f t="shared" si="2"/>
        <v>16.850000000000001</v>
      </c>
      <c r="U33" s="964">
        <v>42</v>
      </c>
      <c r="V33" s="910">
        <v>33.900000000000006</v>
      </c>
      <c r="W33" s="910">
        <v>-8.0999999999999943</v>
      </c>
      <c r="X33" s="962">
        <v>0.80714285714285727</v>
      </c>
      <c r="Y33" s="960">
        <v>10</v>
      </c>
    </row>
    <row r="34" spans="1:25" ht="14.45" customHeight="1" x14ac:dyDescent="0.2">
      <c r="A34" s="924" t="s">
        <v>4861</v>
      </c>
      <c r="B34" s="910">
        <v>1</v>
      </c>
      <c r="C34" s="911">
        <v>8.06</v>
      </c>
      <c r="D34" s="909">
        <v>9</v>
      </c>
      <c r="E34" s="914">
        <v>3</v>
      </c>
      <c r="F34" s="915">
        <v>30.11</v>
      </c>
      <c r="G34" s="901">
        <v>8.6999999999999993</v>
      </c>
      <c r="H34" s="917"/>
      <c r="I34" s="913"/>
      <c r="J34" s="900"/>
      <c r="K34" s="916">
        <v>10.38</v>
      </c>
      <c r="L34" s="917">
        <v>6</v>
      </c>
      <c r="M34" s="917">
        <v>51</v>
      </c>
      <c r="N34" s="918">
        <v>17</v>
      </c>
      <c r="O34" s="917" t="s">
        <v>4803</v>
      </c>
      <c r="P34" s="919" t="s">
        <v>4862</v>
      </c>
      <c r="Q34" s="920">
        <f t="shared" si="0"/>
        <v>-1</v>
      </c>
      <c r="R34" s="957">
        <f t="shared" si="0"/>
        <v>-8.06</v>
      </c>
      <c r="S34" s="920">
        <f t="shared" si="1"/>
        <v>-3</v>
      </c>
      <c r="T34" s="957">
        <f t="shared" si="2"/>
        <v>-30.11</v>
      </c>
      <c r="U34" s="964" t="s">
        <v>329</v>
      </c>
      <c r="V34" s="910" t="s">
        <v>329</v>
      </c>
      <c r="W34" s="910" t="s">
        <v>329</v>
      </c>
      <c r="X34" s="962" t="s">
        <v>329</v>
      </c>
      <c r="Y34" s="960"/>
    </row>
    <row r="35" spans="1:25" ht="14.45" customHeight="1" x14ac:dyDescent="0.2">
      <c r="A35" s="923" t="s">
        <v>4863</v>
      </c>
      <c r="B35" s="904"/>
      <c r="C35" s="905"/>
      <c r="D35" s="906"/>
      <c r="E35" s="907"/>
      <c r="F35" s="887"/>
      <c r="G35" s="888"/>
      <c r="H35" s="889">
        <v>6</v>
      </c>
      <c r="I35" s="890">
        <v>17.079999999999998</v>
      </c>
      <c r="J35" s="891">
        <v>4.3</v>
      </c>
      <c r="K35" s="892">
        <v>2.12</v>
      </c>
      <c r="L35" s="893">
        <v>3</v>
      </c>
      <c r="M35" s="893">
        <v>24</v>
      </c>
      <c r="N35" s="894">
        <v>8</v>
      </c>
      <c r="O35" s="893" t="s">
        <v>4803</v>
      </c>
      <c r="P35" s="908" t="s">
        <v>4864</v>
      </c>
      <c r="Q35" s="895">
        <f t="shared" si="0"/>
        <v>6</v>
      </c>
      <c r="R35" s="956">
        <f t="shared" si="0"/>
        <v>17.079999999999998</v>
      </c>
      <c r="S35" s="895">
        <f t="shared" si="1"/>
        <v>6</v>
      </c>
      <c r="T35" s="956">
        <f t="shared" si="2"/>
        <v>17.079999999999998</v>
      </c>
      <c r="U35" s="963">
        <v>48</v>
      </c>
      <c r="V35" s="904">
        <v>25.799999999999997</v>
      </c>
      <c r="W35" s="904">
        <v>-22.200000000000003</v>
      </c>
      <c r="X35" s="961">
        <v>0.53749999999999998</v>
      </c>
      <c r="Y35" s="959"/>
    </row>
    <row r="36" spans="1:25" ht="14.45" customHeight="1" x14ac:dyDescent="0.2">
      <c r="A36" s="924" t="s">
        <v>4865</v>
      </c>
      <c r="B36" s="910"/>
      <c r="C36" s="911"/>
      <c r="D36" s="909"/>
      <c r="E36" s="912"/>
      <c r="F36" s="913"/>
      <c r="G36" s="900"/>
      <c r="H36" s="914">
        <v>1</v>
      </c>
      <c r="I36" s="915">
        <v>2.86</v>
      </c>
      <c r="J36" s="901">
        <v>9</v>
      </c>
      <c r="K36" s="916">
        <v>2.86</v>
      </c>
      <c r="L36" s="917">
        <v>4</v>
      </c>
      <c r="M36" s="917">
        <v>36</v>
      </c>
      <c r="N36" s="918">
        <v>12</v>
      </c>
      <c r="O36" s="917" t="s">
        <v>4803</v>
      </c>
      <c r="P36" s="919" t="s">
        <v>4866</v>
      </c>
      <c r="Q36" s="920">
        <f t="shared" si="0"/>
        <v>1</v>
      </c>
      <c r="R36" s="957">
        <f t="shared" si="0"/>
        <v>2.86</v>
      </c>
      <c r="S36" s="920">
        <f t="shared" si="1"/>
        <v>1</v>
      </c>
      <c r="T36" s="957">
        <f t="shared" si="2"/>
        <v>2.86</v>
      </c>
      <c r="U36" s="964">
        <v>12</v>
      </c>
      <c r="V36" s="910">
        <v>9</v>
      </c>
      <c r="W36" s="910">
        <v>-3</v>
      </c>
      <c r="X36" s="962">
        <v>0.75</v>
      </c>
      <c r="Y36" s="960"/>
    </row>
    <row r="37" spans="1:25" ht="14.45" customHeight="1" x14ac:dyDescent="0.2">
      <c r="A37" s="924" t="s">
        <v>4867</v>
      </c>
      <c r="B37" s="910"/>
      <c r="C37" s="911"/>
      <c r="D37" s="909"/>
      <c r="E37" s="912"/>
      <c r="F37" s="913"/>
      <c r="G37" s="900"/>
      <c r="H37" s="914">
        <v>1</v>
      </c>
      <c r="I37" s="915">
        <v>3.81</v>
      </c>
      <c r="J37" s="901">
        <v>7</v>
      </c>
      <c r="K37" s="916">
        <v>3.81</v>
      </c>
      <c r="L37" s="917">
        <v>4</v>
      </c>
      <c r="M37" s="917">
        <v>39</v>
      </c>
      <c r="N37" s="918">
        <v>13</v>
      </c>
      <c r="O37" s="917" t="s">
        <v>4803</v>
      </c>
      <c r="P37" s="919" t="s">
        <v>4868</v>
      </c>
      <c r="Q37" s="920">
        <f t="shared" si="0"/>
        <v>1</v>
      </c>
      <c r="R37" s="957">
        <f t="shared" si="0"/>
        <v>3.81</v>
      </c>
      <c r="S37" s="920">
        <f t="shared" si="1"/>
        <v>1</v>
      </c>
      <c r="T37" s="957">
        <f t="shared" si="2"/>
        <v>3.81</v>
      </c>
      <c r="U37" s="964">
        <v>13</v>
      </c>
      <c r="V37" s="910">
        <v>7</v>
      </c>
      <c r="W37" s="910">
        <v>-6</v>
      </c>
      <c r="X37" s="962">
        <v>0.53846153846153844</v>
      </c>
      <c r="Y37" s="960"/>
    </row>
    <row r="38" spans="1:25" ht="14.45" customHeight="1" x14ac:dyDescent="0.2">
      <c r="A38" s="923" t="s">
        <v>4869</v>
      </c>
      <c r="B38" s="904"/>
      <c r="C38" s="905"/>
      <c r="D38" s="906"/>
      <c r="E38" s="907"/>
      <c r="F38" s="887"/>
      <c r="G38" s="888"/>
      <c r="H38" s="889">
        <v>1</v>
      </c>
      <c r="I38" s="890">
        <v>0.53</v>
      </c>
      <c r="J38" s="891">
        <v>3</v>
      </c>
      <c r="K38" s="892">
        <v>0.53</v>
      </c>
      <c r="L38" s="893">
        <v>1</v>
      </c>
      <c r="M38" s="893">
        <v>9</v>
      </c>
      <c r="N38" s="894">
        <v>3</v>
      </c>
      <c r="O38" s="893" t="s">
        <v>4803</v>
      </c>
      <c r="P38" s="908" t="s">
        <v>4870</v>
      </c>
      <c r="Q38" s="895">
        <f t="shared" si="0"/>
        <v>1</v>
      </c>
      <c r="R38" s="956">
        <f t="shared" si="0"/>
        <v>0.53</v>
      </c>
      <c r="S38" s="895">
        <f t="shared" si="1"/>
        <v>1</v>
      </c>
      <c r="T38" s="956">
        <f t="shared" si="2"/>
        <v>0.53</v>
      </c>
      <c r="U38" s="963">
        <v>3</v>
      </c>
      <c r="V38" s="904">
        <v>3</v>
      </c>
      <c r="W38" s="904">
        <v>0</v>
      </c>
      <c r="X38" s="961">
        <v>1</v>
      </c>
      <c r="Y38" s="959"/>
    </row>
    <row r="39" spans="1:25" ht="14.45" customHeight="1" x14ac:dyDescent="0.2">
      <c r="A39" s="924" t="s">
        <v>4871</v>
      </c>
      <c r="B39" s="910"/>
      <c r="C39" s="911"/>
      <c r="D39" s="909"/>
      <c r="E39" s="912"/>
      <c r="F39" s="913"/>
      <c r="G39" s="900"/>
      <c r="H39" s="914">
        <v>1</v>
      </c>
      <c r="I39" s="915">
        <v>0.57999999999999996</v>
      </c>
      <c r="J39" s="901">
        <v>2</v>
      </c>
      <c r="K39" s="916">
        <v>0.57999999999999996</v>
      </c>
      <c r="L39" s="917">
        <v>1</v>
      </c>
      <c r="M39" s="917">
        <v>12</v>
      </c>
      <c r="N39" s="918">
        <v>4</v>
      </c>
      <c r="O39" s="917" t="s">
        <v>4803</v>
      </c>
      <c r="P39" s="919" t="s">
        <v>4872</v>
      </c>
      <c r="Q39" s="920">
        <f t="shared" si="0"/>
        <v>1</v>
      </c>
      <c r="R39" s="957">
        <f t="shared" si="0"/>
        <v>0.57999999999999996</v>
      </c>
      <c r="S39" s="920">
        <f t="shared" si="1"/>
        <v>1</v>
      </c>
      <c r="T39" s="957">
        <f t="shared" si="2"/>
        <v>0.57999999999999996</v>
      </c>
      <c r="U39" s="964">
        <v>4</v>
      </c>
      <c r="V39" s="910">
        <v>2</v>
      </c>
      <c r="W39" s="910">
        <v>-2</v>
      </c>
      <c r="X39" s="962">
        <v>0.5</v>
      </c>
      <c r="Y39" s="960"/>
    </row>
    <row r="40" spans="1:25" ht="14.45" customHeight="1" x14ac:dyDescent="0.2">
      <c r="A40" s="923" t="s">
        <v>4873</v>
      </c>
      <c r="B40" s="904"/>
      <c r="C40" s="905"/>
      <c r="D40" s="906"/>
      <c r="E40" s="907"/>
      <c r="F40" s="887"/>
      <c r="G40" s="888"/>
      <c r="H40" s="889">
        <v>1</v>
      </c>
      <c r="I40" s="890">
        <v>6.39</v>
      </c>
      <c r="J40" s="899">
        <v>17</v>
      </c>
      <c r="K40" s="892">
        <v>6.39</v>
      </c>
      <c r="L40" s="893">
        <v>2</v>
      </c>
      <c r="M40" s="893">
        <v>21</v>
      </c>
      <c r="N40" s="894">
        <v>7</v>
      </c>
      <c r="O40" s="893" t="s">
        <v>3701</v>
      </c>
      <c r="P40" s="908" t="s">
        <v>4874</v>
      </c>
      <c r="Q40" s="895">
        <f t="shared" si="0"/>
        <v>1</v>
      </c>
      <c r="R40" s="956">
        <f t="shared" si="0"/>
        <v>6.39</v>
      </c>
      <c r="S40" s="895">
        <f t="shared" si="1"/>
        <v>1</v>
      </c>
      <c r="T40" s="956">
        <f t="shared" si="2"/>
        <v>6.39</v>
      </c>
      <c r="U40" s="963">
        <v>7</v>
      </c>
      <c r="V40" s="904">
        <v>17</v>
      </c>
      <c r="W40" s="904">
        <v>10</v>
      </c>
      <c r="X40" s="961">
        <v>2.4285714285714284</v>
      </c>
      <c r="Y40" s="959">
        <v>10</v>
      </c>
    </row>
    <row r="41" spans="1:25" ht="14.45" customHeight="1" x14ac:dyDescent="0.2">
      <c r="A41" s="923" t="s">
        <v>4875</v>
      </c>
      <c r="B41" s="904"/>
      <c r="C41" s="905"/>
      <c r="D41" s="906"/>
      <c r="E41" s="907"/>
      <c r="F41" s="887"/>
      <c r="G41" s="888"/>
      <c r="H41" s="889">
        <v>1</v>
      </c>
      <c r="I41" s="890">
        <v>3.28</v>
      </c>
      <c r="J41" s="891">
        <v>3</v>
      </c>
      <c r="K41" s="892">
        <v>3.28</v>
      </c>
      <c r="L41" s="893">
        <v>1</v>
      </c>
      <c r="M41" s="893">
        <v>12</v>
      </c>
      <c r="N41" s="894">
        <v>4</v>
      </c>
      <c r="O41" s="893" t="s">
        <v>3701</v>
      </c>
      <c r="P41" s="908" t="s">
        <v>4876</v>
      </c>
      <c r="Q41" s="895">
        <f t="shared" si="0"/>
        <v>1</v>
      </c>
      <c r="R41" s="956">
        <f t="shared" si="0"/>
        <v>3.28</v>
      </c>
      <c r="S41" s="895">
        <f t="shared" si="1"/>
        <v>1</v>
      </c>
      <c r="T41" s="956">
        <f t="shared" si="2"/>
        <v>3.28</v>
      </c>
      <c r="U41" s="963">
        <v>4</v>
      </c>
      <c r="V41" s="904">
        <v>3</v>
      </c>
      <c r="W41" s="904">
        <v>-1</v>
      </c>
      <c r="X41" s="961">
        <v>0.75</v>
      </c>
      <c r="Y41" s="959"/>
    </row>
    <row r="42" spans="1:25" ht="14.45" customHeight="1" x14ac:dyDescent="0.2">
      <c r="A42" s="923" t="s">
        <v>4877</v>
      </c>
      <c r="B42" s="904"/>
      <c r="C42" s="905"/>
      <c r="D42" s="906"/>
      <c r="E42" s="907">
        <v>1</v>
      </c>
      <c r="F42" s="887">
        <v>2.94</v>
      </c>
      <c r="G42" s="888">
        <v>2</v>
      </c>
      <c r="H42" s="889">
        <v>1</v>
      </c>
      <c r="I42" s="890">
        <v>2.94</v>
      </c>
      <c r="J42" s="899">
        <v>5</v>
      </c>
      <c r="K42" s="892">
        <v>2.94</v>
      </c>
      <c r="L42" s="893">
        <v>1</v>
      </c>
      <c r="M42" s="893">
        <v>9</v>
      </c>
      <c r="N42" s="894">
        <v>3</v>
      </c>
      <c r="O42" s="893" t="s">
        <v>3701</v>
      </c>
      <c r="P42" s="908" t="s">
        <v>4878</v>
      </c>
      <c r="Q42" s="895">
        <f t="shared" si="0"/>
        <v>1</v>
      </c>
      <c r="R42" s="956">
        <f t="shared" si="0"/>
        <v>2.94</v>
      </c>
      <c r="S42" s="895">
        <f t="shared" si="1"/>
        <v>0</v>
      </c>
      <c r="T42" s="956">
        <f t="shared" si="2"/>
        <v>0</v>
      </c>
      <c r="U42" s="963">
        <v>3</v>
      </c>
      <c r="V42" s="904">
        <v>5</v>
      </c>
      <c r="W42" s="904">
        <v>2</v>
      </c>
      <c r="X42" s="961">
        <v>1.6666666666666667</v>
      </c>
      <c r="Y42" s="959">
        <v>2</v>
      </c>
    </row>
    <row r="43" spans="1:25" ht="14.45" customHeight="1" x14ac:dyDescent="0.2">
      <c r="A43" s="923" t="s">
        <v>4879</v>
      </c>
      <c r="B43" s="896">
        <v>1</v>
      </c>
      <c r="C43" s="897">
        <v>0.73</v>
      </c>
      <c r="D43" s="898">
        <v>5</v>
      </c>
      <c r="E43" s="907"/>
      <c r="F43" s="887"/>
      <c r="G43" s="888"/>
      <c r="H43" s="893"/>
      <c r="I43" s="887"/>
      <c r="J43" s="888"/>
      <c r="K43" s="892">
        <v>0.73</v>
      </c>
      <c r="L43" s="893">
        <v>1</v>
      </c>
      <c r="M43" s="893">
        <v>12</v>
      </c>
      <c r="N43" s="894">
        <v>4</v>
      </c>
      <c r="O43" s="893" t="s">
        <v>4803</v>
      </c>
      <c r="P43" s="908" t="s">
        <v>4880</v>
      </c>
      <c r="Q43" s="895">
        <f t="shared" si="0"/>
        <v>-1</v>
      </c>
      <c r="R43" s="956">
        <f t="shared" si="0"/>
        <v>-0.73</v>
      </c>
      <c r="S43" s="895">
        <f t="shared" si="1"/>
        <v>0</v>
      </c>
      <c r="T43" s="956">
        <f t="shared" si="2"/>
        <v>0</v>
      </c>
      <c r="U43" s="963" t="s">
        <v>329</v>
      </c>
      <c r="V43" s="904" t="s">
        <v>329</v>
      </c>
      <c r="W43" s="904" t="s">
        <v>329</v>
      </c>
      <c r="X43" s="961" t="s">
        <v>329</v>
      </c>
      <c r="Y43" s="959"/>
    </row>
    <row r="44" spans="1:25" ht="14.45" customHeight="1" x14ac:dyDescent="0.2">
      <c r="A44" s="923" t="s">
        <v>4881</v>
      </c>
      <c r="B44" s="896">
        <v>2</v>
      </c>
      <c r="C44" s="897">
        <v>0.84</v>
      </c>
      <c r="D44" s="898">
        <v>2</v>
      </c>
      <c r="E44" s="907"/>
      <c r="F44" s="887"/>
      <c r="G44" s="888"/>
      <c r="H44" s="893">
        <v>1</v>
      </c>
      <c r="I44" s="887">
        <v>0.42</v>
      </c>
      <c r="J44" s="888">
        <v>2</v>
      </c>
      <c r="K44" s="892">
        <v>0.42</v>
      </c>
      <c r="L44" s="893">
        <v>1</v>
      </c>
      <c r="M44" s="893">
        <v>6</v>
      </c>
      <c r="N44" s="894">
        <v>2</v>
      </c>
      <c r="O44" s="893" t="s">
        <v>4803</v>
      </c>
      <c r="P44" s="908" t="s">
        <v>4882</v>
      </c>
      <c r="Q44" s="895">
        <f t="shared" si="0"/>
        <v>-1</v>
      </c>
      <c r="R44" s="956">
        <f t="shared" si="0"/>
        <v>-0.42</v>
      </c>
      <c r="S44" s="895">
        <f t="shared" si="1"/>
        <v>1</v>
      </c>
      <c r="T44" s="956">
        <f t="shared" si="2"/>
        <v>0.42</v>
      </c>
      <c r="U44" s="963">
        <v>2</v>
      </c>
      <c r="V44" s="904">
        <v>2</v>
      </c>
      <c r="W44" s="904">
        <v>0</v>
      </c>
      <c r="X44" s="961">
        <v>1</v>
      </c>
      <c r="Y44" s="959"/>
    </row>
    <row r="45" spans="1:25" ht="14.45" customHeight="1" x14ac:dyDescent="0.2">
      <c r="A45" s="923" t="s">
        <v>4883</v>
      </c>
      <c r="B45" s="896">
        <v>2</v>
      </c>
      <c r="C45" s="897">
        <v>0.99</v>
      </c>
      <c r="D45" s="898">
        <v>2.5</v>
      </c>
      <c r="E45" s="907">
        <v>1</v>
      </c>
      <c r="F45" s="887">
        <v>1.04</v>
      </c>
      <c r="G45" s="888">
        <v>14</v>
      </c>
      <c r="H45" s="893"/>
      <c r="I45" s="887"/>
      <c r="J45" s="888"/>
      <c r="K45" s="892">
        <v>0.49</v>
      </c>
      <c r="L45" s="893">
        <v>1</v>
      </c>
      <c r="M45" s="893">
        <v>9</v>
      </c>
      <c r="N45" s="894">
        <v>3</v>
      </c>
      <c r="O45" s="893" t="s">
        <v>4803</v>
      </c>
      <c r="P45" s="908" t="s">
        <v>4884</v>
      </c>
      <c r="Q45" s="895">
        <f t="shared" si="0"/>
        <v>-2</v>
      </c>
      <c r="R45" s="956">
        <f t="shared" si="0"/>
        <v>-0.99</v>
      </c>
      <c r="S45" s="895">
        <f t="shared" si="1"/>
        <v>-1</v>
      </c>
      <c r="T45" s="956">
        <f t="shared" si="2"/>
        <v>-1.04</v>
      </c>
      <c r="U45" s="963" t="s">
        <v>329</v>
      </c>
      <c r="V45" s="904" t="s">
        <v>329</v>
      </c>
      <c r="W45" s="904" t="s">
        <v>329</v>
      </c>
      <c r="X45" s="961" t="s">
        <v>329</v>
      </c>
      <c r="Y45" s="959"/>
    </row>
    <row r="46" spans="1:25" ht="14.45" customHeight="1" x14ac:dyDescent="0.2">
      <c r="A46" s="924" t="s">
        <v>4885</v>
      </c>
      <c r="B46" s="921"/>
      <c r="C46" s="922"/>
      <c r="D46" s="902"/>
      <c r="E46" s="912"/>
      <c r="F46" s="913"/>
      <c r="G46" s="900"/>
      <c r="H46" s="917">
        <v>1</v>
      </c>
      <c r="I46" s="913">
        <v>0.88</v>
      </c>
      <c r="J46" s="903">
        <v>16</v>
      </c>
      <c r="K46" s="916">
        <v>0.79</v>
      </c>
      <c r="L46" s="917">
        <v>2</v>
      </c>
      <c r="M46" s="917">
        <v>15</v>
      </c>
      <c r="N46" s="918">
        <v>5</v>
      </c>
      <c r="O46" s="917" t="s">
        <v>4803</v>
      </c>
      <c r="P46" s="919" t="s">
        <v>4886</v>
      </c>
      <c r="Q46" s="920">
        <f t="shared" si="0"/>
        <v>1</v>
      </c>
      <c r="R46" s="957">
        <f t="shared" si="0"/>
        <v>0.88</v>
      </c>
      <c r="S46" s="920">
        <f t="shared" si="1"/>
        <v>1</v>
      </c>
      <c r="T46" s="957">
        <f t="shared" si="2"/>
        <v>0.88</v>
      </c>
      <c r="U46" s="964">
        <v>5</v>
      </c>
      <c r="V46" s="910">
        <v>16</v>
      </c>
      <c r="W46" s="910">
        <v>11</v>
      </c>
      <c r="X46" s="962">
        <v>3.2</v>
      </c>
      <c r="Y46" s="960">
        <v>11</v>
      </c>
    </row>
    <row r="47" spans="1:25" ht="14.45" customHeight="1" x14ac:dyDescent="0.2">
      <c r="A47" s="923" t="s">
        <v>4887</v>
      </c>
      <c r="B47" s="904"/>
      <c r="C47" s="905"/>
      <c r="D47" s="906"/>
      <c r="E47" s="907"/>
      <c r="F47" s="887"/>
      <c r="G47" s="888"/>
      <c r="H47" s="889">
        <v>1</v>
      </c>
      <c r="I47" s="890">
        <v>3.11</v>
      </c>
      <c r="J47" s="899">
        <v>31</v>
      </c>
      <c r="K47" s="892">
        <v>3.11</v>
      </c>
      <c r="L47" s="893">
        <v>7</v>
      </c>
      <c r="M47" s="893">
        <v>63</v>
      </c>
      <c r="N47" s="894">
        <v>21</v>
      </c>
      <c r="O47" s="893" t="s">
        <v>4803</v>
      </c>
      <c r="P47" s="908" t="s">
        <v>4888</v>
      </c>
      <c r="Q47" s="895">
        <f t="shared" si="0"/>
        <v>1</v>
      </c>
      <c r="R47" s="956">
        <f t="shared" si="0"/>
        <v>3.11</v>
      </c>
      <c r="S47" s="895">
        <f t="shared" si="1"/>
        <v>1</v>
      </c>
      <c r="T47" s="956">
        <f t="shared" si="2"/>
        <v>3.11</v>
      </c>
      <c r="U47" s="963">
        <v>21</v>
      </c>
      <c r="V47" s="904">
        <v>31</v>
      </c>
      <c r="W47" s="904">
        <v>10</v>
      </c>
      <c r="X47" s="961">
        <v>1.4761904761904763</v>
      </c>
      <c r="Y47" s="959">
        <v>10</v>
      </c>
    </row>
    <row r="48" spans="1:25" ht="14.45" customHeight="1" x14ac:dyDescent="0.2">
      <c r="A48" s="923" t="s">
        <v>4889</v>
      </c>
      <c r="B48" s="904"/>
      <c r="C48" s="905"/>
      <c r="D48" s="906"/>
      <c r="E48" s="907"/>
      <c r="F48" s="887"/>
      <c r="G48" s="888"/>
      <c r="H48" s="889">
        <v>1</v>
      </c>
      <c r="I48" s="890">
        <v>0.68</v>
      </c>
      <c r="J48" s="891">
        <v>4</v>
      </c>
      <c r="K48" s="892">
        <v>0.68</v>
      </c>
      <c r="L48" s="893">
        <v>3</v>
      </c>
      <c r="M48" s="893">
        <v>27</v>
      </c>
      <c r="N48" s="894">
        <v>9</v>
      </c>
      <c r="O48" s="893" t="s">
        <v>4803</v>
      </c>
      <c r="P48" s="908" t="s">
        <v>4890</v>
      </c>
      <c r="Q48" s="895">
        <f t="shared" si="0"/>
        <v>1</v>
      </c>
      <c r="R48" s="956">
        <f t="shared" si="0"/>
        <v>0.68</v>
      </c>
      <c r="S48" s="895">
        <f t="shared" si="1"/>
        <v>1</v>
      </c>
      <c r="T48" s="956">
        <f t="shared" si="2"/>
        <v>0.68</v>
      </c>
      <c r="U48" s="963">
        <v>9</v>
      </c>
      <c r="V48" s="904">
        <v>4</v>
      </c>
      <c r="W48" s="904">
        <v>-5</v>
      </c>
      <c r="X48" s="961">
        <v>0.44444444444444442</v>
      </c>
      <c r="Y48" s="959"/>
    </row>
    <row r="49" spans="1:25" ht="14.45" customHeight="1" x14ac:dyDescent="0.2">
      <c r="A49" s="923" t="s">
        <v>4891</v>
      </c>
      <c r="B49" s="904"/>
      <c r="C49" s="905"/>
      <c r="D49" s="906"/>
      <c r="E49" s="907"/>
      <c r="F49" s="887"/>
      <c r="G49" s="888"/>
      <c r="H49" s="889">
        <v>3</v>
      </c>
      <c r="I49" s="890">
        <v>1.26</v>
      </c>
      <c r="J49" s="899">
        <v>6.7</v>
      </c>
      <c r="K49" s="892">
        <v>0.42</v>
      </c>
      <c r="L49" s="893">
        <v>2</v>
      </c>
      <c r="M49" s="893">
        <v>18</v>
      </c>
      <c r="N49" s="894">
        <v>6</v>
      </c>
      <c r="O49" s="893" t="s">
        <v>4803</v>
      </c>
      <c r="P49" s="908" t="s">
        <v>4892</v>
      </c>
      <c r="Q49" s="895">
        <f t="shared" si="0"/>
        <v>3</v>
      </c>
      <c r="R49" s="956">
        <f t="shared" si="0"/>
        <v>1.26</v>
      </c>
      <c r="S49" s="895">
        <f t="shared" si="1"/>
        <v>3</v>
      </c>
      <c r="T49" s="956">
        <f t="shared" si="2"/>
        <v>1.26</v>
      </c>
      <c r="U49" s="963">
        <v>18</v>
      </c>
      <c r="V49" s="904">
        <v>20.100000000000001</v>
      </c>
      <c r="W49" s="904">
        <v>2.1000000000000014</v>
      </c>
      <c r="X49" s="961">
        <v>1.1166666666666667</v>
      </c>
      <c r="Y49" s="959">
        <v>5</v>
      </c>
    </row>
    <row r="50" spans="1:25" ht="14.45" customHeight="1" x14ac:dyDescent="0.2">
      <c r="A50" s="924" t="s">
        <v>4893</v>
      </c>
      <c r="B50" s="910">
        <v>1</v>
      </c>
      <c r="C50" s="911">
        <v>0.65</v>
      </c>
      <c r="D50" s="909">
        <v>21</v>
      </c>
      <c r="E50" s="912"/>
      <c r="F50" s="913"/>
      <c r="G50" s="900"/>
      <c r="H50" s="914">
        <v>1</v>
      </c>
      <c r="I50" s="915">
        <v>0.38</v>
      </c>
      <c r="J50" s="901">
        <v>2</v>
      </c>
      <c r="K50" s="916">
        <v>0.54</v>
      </c>
      <c r="L50" s="917">
        <v>3</v>
      </c>
      <c r="M50" s="917">
        <v>24</v>
      </c>
      <c r="N50" s="918">
        <v>8</v>
      </c>
      <c r="O50" s="917" t="s">
        <v>4803</v>
      </c>
      <c r="P50" s="919" t="s">
        <v>4894</v>
      </c>
      <c r="Q50" s="920">
        <f t="shared" si="0"/>
        <v>0</v>
      </c>
      <c r="R50" s="957">
        <f t="shared" si="0"/>
        <v>-0.27</v>
      </c>
      <c r="S50" s="920">
        <f t="shared" si="1"/>
        <v>1</v>
      </c>
      <c r="T50" s="957">
        <f t="shared" si="2"/>
        <v>0.38</v>
      </c>
      <c r="U50" s="964">
        <v>8</v>
      </c>
      <c r="V50" s="910">
        <v>2</v>
      </c>
      <c r="W50" s="910">
        <v>-6</v>
      </c>
      <c r="X50" s="962">
        <v>0.25</v>
      </c>
      <c r="Y50" s="960"/>
    </row>
    <row r="51" spans="1:25" ht="14.45" customHeight="1" x14ac:dyDescent="0.2">
      <c r="A51" s="923" t="s">
        <v>4895</v>
      </c>
      <c r="B51" s="896">
        <v>7</v>
      </c>
      <c r="C51" s="897">
        <v>2.4900000000000002</v>
      </c>
      <c r="D51" s="898">
        <v>2.6</v>
      </c>
      <c r="E51" s="907">
        <v>2</v>
      </c>
      <c r="F51" s="887">
        <v>0.71</v>
      </c>
      <c r="G51" s="888">
        <v>2.5</v>
      </c>
      <c r="H51" s="893">
        <v>1</v>
      </c>
      <c r="I51" s="887">
        <v>0.18</v>
      </c>
      <c r="J51" s="888">
        <v>1</v>
      </c>
      <c r="K51" s="892">
        <v>0.36</v>
      </c>
      <c r="L51" s="893">
        <v>2</v>
      </c>
      <c r="M51" s="893">
        <v>15</v>
      </c>
      <c r="N51" s="894">
        <v>5</v>
      </c>
      <c r="O51" s="893" t="s">
        <v>4803</v>
      </c>
      <c r="P51" s="908" t="s">
        <v>4896</v>
      </c>
      <c r="Q51" s="895">
        <f t="shared" si="0"/>
        <v>-6</v>
      </c>
      <c r="R51" s="956">
        <f t="shared" si="0"/>
        <v>-2.31</v>
      </c>
      <c r="S51" s="895">
        <f t="shared" si="1"/>
        <v>-1</v>
      </c>
      <c r="T51" s="956">
        <f t="shared" si="2"/>
        <v>-0.53</v>
      </c>
      <c r="U51" s="963">
        <v>5</v>
      </c>
      <c r="V51" s="904">
        <v>1</v>
      </c>
      <c r="W51" s="904">
        <v>-4</v>
      </c>
      <c r="X51" s="961">
        <v>0.2</v>
      </c>
      <c r="Y51" s="959"/>
    </row>
    <row r="52" spans="1:25" ht="14.45" customHeight="1" x14ac:dyDescent="0.2">
      <c r="A52" s="924" t="s">
        <v>4897</v>
      </c>
      <c r="B52" s="921">
        <v>2</v>
      </c>
      <c r="C52" s="922">
        <v>0.95</v>
      </c>
      <c r="D52" s="902">
        <v>3.5</v>
      </c>
      <c r="E52" s="912"/>
      <c r="F52" s="913"/>
      <c r="G52" s="900"/>
      <c r="H52" s="917"/>
      <c r="I52" s="913"/>
      <c r="J52" s="900"/>
      <c r="K52" s="916">
        <v>0.48</v>
      </c>
      <c r="L52" s="917">
        <v>2</v>
      </c>
      <c r="M52" s="917">
        <v>21</v>
      </c>
      <c r="N52" s="918">
        <v>7</v>
      </c>
      <c r="O52" s="917" t="s">
        <v>4803</v>
      </c>
      <c r="P52" s="919" t="s">
        <v>4898</v>
      </c>
      <c r="Q52" s="920">
        <f t="shared" si="0"/>
        <v>-2</v>
      </c>
      <c r="R52" s="957">
        <f t="shared" si="0"/>
        <v>-0.95</v>
      </c>
      <c r="S52" s="920">
        <f t="shared" si="1"/>
        <v>0</v>
      </c>
      <c r="T52" s="957">
        <f t="shared" si="2"/>
        <v>0</v>
      </c>
      <c r="U52" s="964" t="s">
        <v>329</v>
      </c>
      <c r="V52" s="910" t="s">
        <v>329</v>
      </c>
      <c r="W52" s="910" t="s">
        <v>329</v>
      </c>
      <c r="X52" s="962" t="s">
        <v>329</v>
      </c>
      <c r="Y52" s="960"/>
    </row>
    <row r="53" spans="1:25" ht="14.45" customHeight="1" x14ac:dyDescent="0.2">
      <c r="A53" s="923" t="s">
        <v>4899</v>
      </c>
      <c r="B53" s="904">
        <v>1</v>
      </c>
      <c r="C53" s="905">
        <v>0.39</v>
      </c>
      <c r="D53" s="906">
        <v>4</v>
      </c>
      <c r="E53" s="889">
        <v>3</v>
      </c>
      <c r="F53" s="890">
        <v>0.98</v>
      </c>
      <c r="G53" s="891">
        <v>1.7</v>
      </c>
      <c r="H53" s="893"/>
      <c r="I53" s="887"/>
      <c r="J53" s="888"/>
      <c r="K53" s="892">
        <v>0.39</v>
      </c>
      <c r="L53" s="893">
        <v>2</v>
      </c>
      <c r="M53" s="893">
        <v>15</v>
      </c>
      <c r="N53" s="894">
        <v>5</v>
      </c>
      <c r="O53" s="893" t="s">
        <v>4803</v>
      </c>
      <c r="P53" s="908" t="s">
        <v>4900</v>
      </c>
      <c r="Q53" s="895">
        <f t="shared" si="0"/>
        <v>-1</v>
      </c>
      <c r="R53" s="956">
        <f t="shared" si="0"/>
        <v>-0.39</v>
      </c>
      <c r="S53" s="895">
        <f t="shared" si="1"/>
        <v>-3</v>
      </c>
      <c r="T53" s="956">
        <f t="shared" si="2"/>
        <v>-0.98</v>
      </c>
      <c r="U53" s="963" t="s">
        <v>329</v>
      </c>
      <c r="V53" s="904" t="s">
        <v>329</v>
      </c>
      <c r="W53" s="904" t="s">
        <v>329</v>
      </c>
      <c r="X53" s="961" t="s">
        <v>329</v>
      </c>
      <c r="Y53" s="959"/>
    </row>
    <row r="54" spans="1:25" ht="14.45" customHeight="1" x14ac:dyDescent="0.2">
      <c r="A54" s="924" t="s">
        <v>4901</v>
      </c>
      <c r="B54" s="910">
        <v>1</v>
      </c>
      <c r="C54" s="911">
        <v>0.53</v>
      </c>
      <c r="D54" s="909">
        <v>7</v>
      </c>
      <c r="E54" s="914"/>
      <c r="F54" s="915"/>
      <c r="G54" s="901"/>
      <c r="H54" s="917"/>
      <c r="I54" s="913"/>
      <c r="J54" s="900"/>
      <c r="K54" s="916">
        <v>0.53</v>
      </c>
      <c r="L54" s="917">
        <v>2</v>
      </c>
      <c r="M54" s="917">
        <v>21</v>
      </c>
      <c r="N54" s="918">
        <v>7</v>
      </c>
      <c r="O54" s="917" t="s">
        <v>4803</v>
      </c>
      <c r="P54" s="919" t="s">
        <v>4902</v>
      </c>
      <c r="Q54" s="920">
        <f t="shared" si="0"/>
        <v>-1</v>
      </c>
      <c r="R54" s="957">
        <f t="shared" si="0"/>
        <v>-0.53</v>
      </c>
      <c r="S54" s="920">
        <f t="shared" si="1"/>
        <v>0</v>
      </c>
      <c r="T54" s="957">
        <f t="shared" si="2"/>
        <v>0</v>
      </c>
      <c r="U54" s="964" t="s">
        <v>329</v>
      </c>
      <c r="V54" s="910" t="s">
        <v>329</v>
      </c>
      <c r="W54" s="910" t="s">
        <v>329</v>
      </c>
      <c r="X54" s="962" t="s">
        <v>329</v>
      </c>
      <c r="Y54" s="960"/>
    </row>
    <row r="55" spans="1:25" ht="14.45" customHeight="1" x14ac:dyDescent="0.2">
      <c r="A55" s="923" t="s">
        <v>4903</v>
      </c>
      <c r="B55" s="896">
        <v>3</v>
      </c>
      <c r="C55" s="897">
        <v>1.1000000000000001</v>
      </c>
      <c r="D55" s="898">
        <v>2.2999999999999998</v>
      </c>
      <c r="E55" s="907">
        <v>2</v>
      </c>
      <c r="F55" s="887">
        <v>0.73</v>
      </c>
      <c r="G55" s="888">
        <v>2.5</v>
      </c>
      <c r="H55" s="893">
        <v>2</v>
      </c>
      <c r="I55" s="887">
        <v>0.73</v>
      </c>
      <c r="J55" s="888">
        <v>2</v>
      </c>
      <c r="K55" s="892">
        <v>0.37</v>
      </c>
      <c r="L55" s="893">
        <v>1</v>
      </c>
      <c r="M55" s="893">
        <v>12</v>
      </c>
      <c r="N55" s="894">
        <v>4</v>
      </c>
      <c r="O55" s="893" t="s">
        <v>4803</v>
      </c>
      <c r="P55" s="908" t="s">
        <v>4904</v>
      </c>
      <c r="Q55" s="895">
        <f t="shared" si="0"/>
        <v>-1</v>
      </c>
      <c r="R55" s="956">
        <f t="shared" si="0"/>
        <v>-0.37000000000000011</v>
      </c>
      <c r="S55" s="895">
        <f t="shared" si="1"/>
        <v>0</v>
      </c>
      <c r="T55" s="956">
        <f t="shared" si="2"/>
        <v>0</v>
      </c>
      <c r="U55" s="963">
        <v>8</v>
      </c>
      <c r="V55" s="904">
        <v>4</v>
      </c>
      <c r="W55" s="904">
        <v>-4</v>
      </c>
      <c r="X55" s="961">
        <v>0.5</v>
      </c>
      <c r="Y55" s="959"/>
    </row>
    <row r="56" spans="1:25" ht="14.45" customHeight="1" x14ac:dyDescent="0.2">
      <c r="A56" s="924" t="s">
        <v>4905</v>
      </c>
      <c r="B56" s="921">
        <v>2</v>
      </c>
      <c r="C56" s="922">
        <v>1.1200000000000001</v>
      </c>
      <c r="D56" s="902">
        <v>2</v>
      </c>
      <c r="E56" s="912">
        <v>1</v>
      </c>
      <c r="F56" s="913">
        <v>0.56000000000000005</v>
      </c>
      <c r="G56" s="900">
        <v>2</v>
      </c>
      <c r="H56" s="917"/>
      <c r="I56" s="913"/>
      <c r="J56" s="900"/>
      <c r="K56" s="916">
        <v>0.56000000000000005</v>
      </c>
      <c r="L56" s="917">
        <v>2</v>
      </c>
      <c r="M56" s="917">
        <v>18</v>
      </c>
      <c r="N56" s="918">
        <v>6</v>
      </c>
      <c r="O56" s="917" t="s">
        <v>4803</v>
      </c>
      <c r="P56" s="919" t="s">
        <v>4906</v>
      </c>
      <c r="Q56" s="920">
        <f t="shared" si="0"/>
        <v>-2</v>
      </c>
      <c r="R56" s="957">
        <f t="shared" si="0"/>
        <v>-1.1200000000000001</v>
      </c>
      <c r="S56" s="920">
        <f t="shared" si="1"/>
        <v>-1</v>
      </c>
      <c r="T56" s="957">
        <f t="shared" si="2"/>
        <v>-0.56000000000000005</v>
      </c>
      <c r="U56" s="964" t="s">
        <v>329</v>
      </c>
      <c r="V56" s="910" t="s">
        <v>329</v>
      </c>
      <c r="W56" s="910" t="s">
        <v>329</v>
      </c>
      <c r="X56" s="962" t="s">
        <v>329</v>
      </c>
      <c r="Y56" s="960"/>
    </row>
    <row r="57" spans="1:25" ht="14.45" customHeight="1" x14ac:dyDescent="0.2">
      <c r="A57" s="923" t="s">
        <v>4907</v>
      </c>
      <c r="B57" s="904"/>
      <c r="C57" s="905"/>
      <c r="D57" s="906"/>
      <c r="E57" s="907"/>
      <c r="F57" s="887"/>
      <c r="G57" s="888"/>
      <c r="H57" s="889">
        <v>1</v>
      </c>
      <c r="I57" s="890">
        <v>0.2</v>
      </c>
      <c r="J57" s="891">
        <v>1</v>
      </c>
      <c r="K57" s="892">
        <v>0.39</v>
      </c>
      <c r="L57" s="893">
        <v>2</v>
      </c>
      <c r="M57" s="893">
        <v>15</v>
      </c>
      <c r="N57" s="894">
        <v>5</v>
      </c>
      <c r="O57" s="893" t="s">
        <v>4803</v>
      </c>
      <c r="P57" s="908" t="s">
        <v>4908</v>
      </c>
      <c r="Q57" s="895">
        <f t="shared" si="0"/>
        <v>1</v>
      </c>
      <c r="R57" s="956">
        <f t="shared" si="0"/>
        <v>0.2</v>
      </c>
      <c r="S57" s="895">
        <f t="shared" si="1"/>
        <v>1</v>
      </c>
      <c r="T57" s="956">
        <f t="shared" si="2"/>
        <v>0.2</v>
      </c>
      <c r="U57" s="963">
        <v>5</v>
      </c>
      <c r="V57" s="904">
        <v>1</v>
      </c>
      <c r="W57" s="904">
        <v>-4</v>
      </c>
      <c r="X57" s="961">
        <v>0.2</v>
      </c>
      <c r="Y57" s="959"/>
    </row>
    <row r="58" spans="1:25" ht="14.45" customHeight="1" x14ac:dyDescent="0.2">
      <c r="A58" s="923" t="s">
        <v>4909</v>
      </c>
      <c r="B58" s="896">
        <v>2</v>
      </c>
      <c r="C58" s="897">
        <v>0.95</v>
      </c>
      <c r="D58" s="898">
        <v>7</v>
      </c>
      <c r="E58" s="907">
        <v>1</v>
      </c>
      <c r="F58" s="887">
        <v>0.49</v>
      </c>
      <c r="G58" s="888">
        <v>9</v>
      </c>
      <c r="H58" s="893"/>
      <c r="I58" s="887"/>
      <c r="J58" s="888"/>
      <c r="K58" s="892">
        <v>0.45</v>
      </c>
      <c r="L58" s="893">
        <v>2</v>
      </c>
      <c r="M58" s="893">
        <v>18</v>
      </c>
      <c r="N58" s="894">
        <v>6</v>
      </c>
      <c r="O58" s="893" t="s">
        <v>4803</v>
      </c>
      <c r="P58" s="908" t="s">
        <v>4910</v>
      </c>
      <c r="Q58" s="895">
        <f t="shared" si="0"/>
        <v>-2</v>
      </c>
      <c r="R58" s="956">
        <f t="shared" si="0"/>
        <v>-0.95</v>
      </c>
      <c r="S58" s="895">
        <f t="shared" si="1"/>
        <v>-1</v>
      </c>
      <c r="T58" s="956">
        <f t="shared" si="2"/>
        <v>-0.49</v>
      </c>
      <c r="U58" s="963" t="s">
        <v>329</v>
      </c>
      <c r="V58" s="904" t="s">
        <v>329</v>
      </c>
      <c r="W58" s="904" t="s">
        <v>329</v>
      </c>
      <c r="X58" s="961" t="s">
        <v>329</v>
      </c>
      <c r="Y58" s="959"/>
    </row>
    <row r="59" spans="1:25" ht="14.45" customHeight="1" x14ac:dyDescent="0.2">
      <c r="A59" s="923" t="s">
        <v>4911</v>
      </c>
      <c r="B59" s="904"/>
      <c r="C59" s="905"/>
      <c r="D59" s="906"/>
      <c r="E59" s="907"/>
      <c r="F59" s="887"/>
      <c r="G59" s="888"/>
      <c r="H59" s="889">
        <v>2</v>
      </c>
      <c r="I59" s="890">
        <v>8.5299999999999994</v>
      </c>
      <c r="J59" s="891">
        <v>5</v>
      </c>
      <c r="K59" s="892">
        <v>4.2699999999999996</v>
      </c>
      <c r="L59" s="893">
        <v>2</v>
      </c>
      <c r="M59" s="893">
        <v>21</v>
      </c>
      <c r="N59" s="894">
        <v>7</v>
      </c>
      <c r="O59" s="893" t="s">
        <v>4803</v>
      </c>
      <c r="P59" s="908" t="s">
        <v>4912</v>
      </c>
      <c r="Q59" s="895">
        <f t="shared" si="0"/>
        <v>2</v>
      </c>
      <c r="R59" s="956">
        <f t="shared" si="0"/>
        <v>8.5299999999999994</v>
      </c>
      <c r="S59" s="895">
        <f t="shared" si="1"/>
        <v>2</v>
      </c>
      <c r="T59" s="956">
        <f t="shared" si="2"/>
        <v>8.5299999999999994</v>
      </c>
      <c r="U59" s="963">
        <v>14</v>
      </c>
      <c r="V59" s="904">
        <v>10</v>
      </c>
      <c r="W59" s="904">
        <v>-4</v>
      </c>
      <c r="X59" s="961">
        <v>0.7142857142857143</v>
      </c>
      <c r="Y59" s="959"/>
    </row>
    <row r="60" spans="1:25" ht="14.45" customHeight="1" x14ac:dyDescent="0.2">
      <c r="A60" s="923" t="s">
        <v>4913</v>
      </c>
      <c r="B60" s="904"/>
      <c r="C60" s="905"/>
      <c r="D60" s="906"/>
      <c r="E60" s="907"/>
      <c r="F60" s="887"/>
      <c r="G60" s="888"/>
      <c r="H60" s="889">
        <v>1</v>
      </c>
      <c r="I60" s="890">
        <v>2.0499999999999998</v>
      </c>
      <c r="J60" s="891">
        <v>5</v>
      </c>
      <c r="K60" s="892">
        <v>2.0499999999999998</v>
      </c>
      <c r="L60" s="893">
        <v>2</v>
      </c>
      <c r="M60" s="893">
        <v>15</v>
      </c>
      <c r="N60" s="894">
        <v>5</v>
      </c>
      <c r="O60" s="893" t="s">
        <v>4803</v>
      </c>
      <c r="P60" s="908" t="s">
        <v>4914</v>
      </c>
      <c r="Q60" s="895">
        <f t="shared" si="0"/>
        <v>1</v>
      </c>
      <c r="R60" s="956">
        <f t="shared" si="0"/>
        <v>2.0499999999999998</v>
      </c>
      <c r="S60" s="895">
        <f t="shared" si="1"/>
        <v>1</v>
      </c>
      <c r="T60" s="956">
        <f t="shared" si="2"/>
        <v>2.0499999999999998</v>
      </c>
      <c r="U60" s="963">
        <v>5</v>
      </c>
      <c r="V60" s="904">
        <v>5</v>
      </c>
      <c r="W60" s="904">
        <v>0</v>
      </c>
      <c r="X60" s="961">
        <v>1</v>
      </c>
      <c r="Y60" s="959"/>
    </row>
    <row r="61" spans="1:25" ht="14.45" customHeight="1" x14ac:dyDescent="0.2">
      <c r="A61" s="923" t="s">
        <v>4915</v>
      </c>
      <c r="B61" s="904"/>
      <c r="C61" s="905"/>
      <c r="D61" s="906"/>
      <c r="E61" s="907"/>
      <c r="F61" s="887"/>
      <c r="G61" s="888"/>
      <c r="H61" s="889">
        <v>1</v>
      </c>
      <c r="I61" s="890">
        <v>0.56000000000000005</v>
      </c>
      <c r="J61" s="891">
        <v>3</v>
      </c>
      <c r="K61" s="892">
        <v>0.56000000000000005</v>
      </c>
      <c r="L61" s="893">
        <v>2</v>
      </c>
      <c r="M61" s="893">
        <v>21</v>
      </c>
      <c r="N61" s="894">
        <v>7</v>
      </c>
      <c r="O61" s="893" t="s">
        <v>4803</v>
      </c>
      <c r="P61" s="908" t="s">
        <v>4916</v>
      </c>
      <c r="Q61" s="895">
        <f t="shared" si="0"/>
        <v>1</v>
      </c>
      <c r="R61" s="956">
        <f t="shared" si="0"/>
        <v>0.56000000000000005</v>
      </c>
      <c r="S61" s="895">
        <f t="shared" si="1"/>
        <v>1</v>
      </c>
      <c r="T61" s="956">
        <f t="shared" si="2"/>
        <v>0.56000000000000005</v>
      </c>
      <c r="U61" s="963">
        <v>7</v>
      </c>
      <c r="V61" s="904">
        <v>3</v>
      </c>
      <c r="W61" s="904">
        <v>-4</v>
      </c>
      <c r="X61" s="961">
        <v>0.42857142857142855</v>
      </c>
      <c r="Y61" s="959"/>
    </row>
    <row r="62" spans="1:25" ht="14.45" customHeight="1" x14ac:dyDescent="0.2">
      <c r="A62" s="923" t="s">
        <v>4917</v>
      </c>
      <c r="B62" s="904"/>
      <c r="C62" s="905"/>
      <c r="D62" s="906"/>
      <c r="E62" s="907"/>
      <c r="F62" s="887"/>
      <c r="G62" s="888"/>
      <c r="H62" s="889">
        <v>38</v>
      </c>
      <c r="I62" s="890">
        <v>49.52</v>
      </c>
      <c r="J62" s="891">
        <v>4.2</v>
      </c>
      <c r="K62" s="892">
        <v>1.3</v>
      </c>
      <c r="L62" s="893">
        <v>2</v>
      </c>
      <c r="M62" s="893">
        <v>18</v>
      </c>
      <c r="N62" s="894">
        <v>6</v>
      </c>
      <c r="O62" s="893" t="s">
        <v>4803</v>
      </c>
      <c r="P62" s="908" t="s">
        <v>4918</v>
      </c>
      <c r="Q62" s="895">
        <f t="shared" si="0"/>
        <v>38</v>
      </c>
      <c r="R62" s="956">
        <f t="shared" si="0"/>
        <v>49.52</v>
      </c>
      <c r="S62" s="895">
        <f t="shared" si="1"/>
        <v>38</v>
      </c>
      <c r="T62" s="956">
        <f t="shared" si="2"/>
        <v>49.52</v>
      </c>
      <c r="U62" s="963">
        <v>228</v>
      </c>
      <c r="V62" s="904">
        <v>159.6</v>
      </c>
      <c r="W62" s="904">
        <v>-68.400000000000006</v>
      </c>
      <c r="X62" s="961">
        <v>0.7</v>
      </c>
      <c r="Y62" s="959">
        <v>1</v>
      </c>
    </row>
    <row r="63" spans="1:25" ht="14.45" customHeight="1" x14ac:dyDescent="0.2">
      <c r="A63" s="924" t="s">
        <v>4919</v>
      </c>
      <c r="B63" s="910"/>
      <c r="C63" s="911"/>
      <c r="D63" s="909"/>
      <c r="E63" s="912"/>
      <c r="F63" s="913"/>
      <c r="G63" s="900"/>
      <c r="H63" s="914">
        <v>2</v>
      </c>
      <c r="I63" s="915">
        <v>3.05</v>
      </c>
      <c r="J63" s="901">
        <v>5</v>
      </c>
      <c r="K63" s="916">
        <v>1.52</v>
      </c>
      <c r="L63" s="917">
        <v>2</v>
      </c>
      <c r="M63" s="917">
        <v>21</v>
      </c>
      <c r="N63" s="918">
        <v>7</v>
      </c>
      <c r="O63" s="917" t="s">
        <v>4803</v>
      </c>
      <c r="P63" s="919" t="s">
        <v>4920</v>
      </c>
      <c r="Q63" s="920">
        <f t="shared" si="0"/>
        <v>2</v>
      </c>
      <c r="R63" s="957">
        <f t="shared" si="0"/>
        <v>3.05</v>
      </c>
      <c r="S63" s="920">
        <f t="shared" si="1"/>
        <v>2</v>
      </c>
      <c r="T63" s="957">
        <f t="shared" si="2"/>
        <v>3.05</v>
      </c>
      <c r="U63" s="964">
        <v>14</v>
      </c>
      <c r="V63" s="910">
        <v>10</v>
      </c>
      <c r="W63" s="910">
        <v>-4</v>
      </c>
      <c r="X63" s="962">
        <v>0.7142857142857143</v>
      </c>
      <c r="Y63" s="960"/>
    </row>
    <row r="64" spans="1:25" ht="14.45" customHeight="1" x14ac:dyDescent="0.2">
      <c r="A64" s="923" t="s">
        <v>4921</v>
      </c>
      <c r="B64" s="904"/>
      <c r="C64" s="905"/>
      <c r="D64" s="906"/>
      <c r="E64" s="907"/>
      <c r="F64" s="887"/>
      <c r="G64" s="888"/>
      <c r="H64" s="889">
        <v>7</v>
      </c>
      <c r="I64" s="890">
        <v>9.81</v>
      </c>
      <c r="J64" s="891">
        <v>4.4000000000000004</v>
      </c>
      <c r="K64" s="892">
        <v>1.26</v>
      </c>
      <c r="L64" s="893">
        <v>2</v>
      </c>
      <c r="M64" s="893">
        <v>18</v>
      </c>
      <c r="N64" s="894">
        <v>6</v>
      </c>
      <c r="O64" s="893" t="s">
        <v>4803</v>
      </c>
      <c r="P64" s="908" t="s">
        <v>4922</v>
      </c>
      <c r="Q64" s="895">
        <f t="shared" si="0"/>
        <v>7</v>
      </c>
      <c r="R64" s="956">
        <f t="shared" si="0"/>
        <v>9.81</v>
      </c>
      <c r="S64" s="895">
        <f t="shared" si="1"/>
        <v>7</v>
      </c>
      <c r="T64" s="956">
        <f t="shared" si="2"/>
        <v>9.81</v>
      </c>
      <c r="U64" s="963">
        <v>42</v>
      </c>
      <c r="V64" s="904">
        <v>30.800000000000004</v>
      </c>
      <c r="W64" s="904">
        <v>-11.199999999999996</v>
      </c>
      <c r="X64" s="961">
        <v>0.73333333333333339</v>
      </c>
      <c r="Y64" s="959"/>
    </row>
    <row r="65" spans="1:25" ht="14.45" customHeight="1" x14ac:dyDescent="0.2">
      <c r="A65" s="924" t="s">
        <v>4923</v>
      </c>
      <c r="B65" s="910"/>
      <c r="C65" s="911"/>
      <c r="D65" s="909"/>
      <c r="E65" s="912"/>
      <c r="F65" s="913"/>
      <c r="G65" s="900"/>
      <c r="H65" s="914">
        <v>3</v>
      </c>
      <c r="I65" s="915">
        <v>8.57</v>
      </c>
      <c r="J65" s="901">
        <v>5.3</v>
      </c>
      <c r="K65" s="916">
        <v>3.32</v>
      </c>
      <c r="L65" s="917">
        <v>5</v>
      </c>
      <c r="M65" s="917">
        <v>45</v>
      </c>
      <c r="N65" s="918">
        <v>15</v>
      </c>
      <c r="O65" s="917" t="s">
        <v>4803</v>
      </c>
      <c r="P65" s="919" t="s">
        <v>4924</v>
      </c>
      <c r="Q65" s="920">
        <f t="shared" si="0"/>
        <v>3</v>
      </c>
      <c r="R65" s="957">
        <f t="shared" si="0"/>
        <v>8.57</v>
      </c>
      <c r="S65" s="920">
        <f t="shared" si="1"/>
        <v>3</v>
      </c>
      <c r="T65" s="957">
        <f t="shared" si="2"/>
        <v>8.57</v>
      </c>
      <c r="U65" s="964">
        <v>45</v>
      </c>
      <c r="V65" s="910">
        <v>15.899999999999999</v>
      </c>
      <c r="W65" s="910">
        <v>-29.1</v>
      </c>
      <c r="X65" s="962">
        <v>0.35333333333333328</v>
      </c>
      <c r="Y65" s="960"/>
    </row>
    <row r="66" spans="1:25" ht="14.45" customHeight="1" x14ac:dyDescent="0.2">
      <c r="A66" s="923" t="s">
        <v>4925</v>
      </c>
      <c r="B66" s="904"/>
      <c r="C66" s="905"/>
      <c r="D66" s="906"/>
      <c r="E66" s="907"/>
      <c r="F66" s="887"/>
      <c r="G66" s="888"/>
      <c r="H66" s="889">
        <v>7</v>
      </c>
      <c r="I66" s="890">
        <v>3.82</v>
      </c>
      <c r="J66" s="891">
        <v>3</v>
      </c>
      <c r="K66" s="892">
        <v>0.55000000000000004</v>
      </c>
      <c r="L66" s="893">
        <v>1</v>
      </c>
      <c r="M66" s="893">
        <v>9</v>
      </c>
      <c r="N66" s="894">
        <v>3</v>
      </c>
      <c r="O66" s="893" t="s">
        <v>4803</v>
      </c>
      <c r="P66" s="908" t="s">
        <v>4926</v>
      </c>
      <c r="Q66" s="895">
        <f t="shared" si="0"/>
        <v>7</v>
      </c>
      <c r="R66" s="956">
        <f t="shared" si="0"/>
        <v>3.82</v>
      </c>
      <c r="S66" s="895">
        <f t="shared" si="1"/>
        <v>7</v>
      </c>
      <c r="T66" s="956">
        <f t="shared" si="2"/>
        <v>3.82</v>
      </c>
      <c r="U66" s="963">
        <v>21</v>
      </c>
      <c r="V66" s="904">
        <v>21</v>
      </c>
      <c r="W66" s="904">
        <v>0</v>
      </c>
      <c r="X66" s="961">
        <v>1</v>
      </c>
      <c r="Y66" s="959">
        <v>2</v>
      </c>
    </row>
    <row r="67" spans="1:25" ht="14.45" customHeight="1" x14ac:dyDescent="0.2">
      <c r="A67" s="924" t="s">
        <v>4927</v>
      </c>
      <c r="B67" s="910"/>
      <c r="C67" s="911"/>
      <c r="D67" s="909"/>
      <c r="E67" s="912"/>
      <c r="F67" s="913"/>
      <c r="G67" s="900"/>
      <c r="H67" s="914">
        <v>1</v>
      </c>
      <c r="I67" s="915">
        <v>0.79</v>
      </c>
      <c r="J67" s="901">
        <v>3</v>
      </c>
      <c r="K67" s="916">
        <v>0.79</v>
      </c>
      <c r="L67" s="917">
        <v>2</v>
      </c>
      <c r="M67" s="917">
        <v>15</v>
      </c>
      <c r="N67" s="918">
        <v>5</v>
      </c>
      <c r="O67" s="917" t="s">
        <v>4803</v>
      </c>
      <c r="P67" s="919" t="s">
        <v>4926</v>
      </c>
      <c r="Q67" s="920">
        <f t="shared" si="0"/>
        <v>1</v>
      </c>
      <c r="R67" s="957">
        <f t="shared" si="0"/>
        <v>0.79</v>
      </c>
      <c r="S67" s="920">
        <f t="shared" si="1"/>
        <v>1</v>
      </c>
      <c r="T67" s="957">
        <f t="shared" si="2"/>
        <v>0.79</v>
      </c>
      <c r="U67" s="964">
        <v>5</v>
      </c>
      <c r="V67" s="910">
        <v>3</v>
      </c>
      <c r="W67" s="910">
        <v>-2</v>
      </c>
      <c r="X67" s="962">
        <v>0.6</v>
      </c>
      <c r="Y67" s="960"/>
    </row>
    <row r="68" spans="1:25" ht="14.45" customHeight="1" x14ac:dyDescent="0.2">
      <c r="A68" s="923" t="s">
        <v>4928</v>
      </c>
      <c r="B68" s="904">
        <v>1</v>
      </c>
      <c r="C68" s="905">
        <v>0.46</v>
      </c>
      <c r="D68" s="906">
        <v>3</v>
      </c>
      <c r="E68" s="907"/>
      <c r="F68" s="887"/>
      <c r="G68" s="888"/>
      <c r="H68" s="889">
        <v>1</v>
      </c>
      <c r="I68" s="890">
        <v>0.46</v>
      </c>
      <c r="J68" s="891">
        <v>2</v>
      </c>
      <c r="K68" s="892">
        <v>0.46</v>
      </c>
      <c r="L68" s="893">
        <v>2</v>
      </c>
      <c r="M68" s="893">
        <v>18</v>
      </c>
      <c r="N68" s="894">
        <v>6</v>
      </c>
      <c r="O68" s="893" t="s">
        <v>4803</v>
      </c>
      <c r="P68" s="908" t="s">
        <v>4929</v>
      </c>
      <c r="Q68" s="895">
        <f t="shared" si="0"/>
        <v>0</v>
      </c>
      <c r="R68" s="956">
        <f t="shared" si="0"/>
        <v>0</v>
      </c>
      <c r="S68" s="895">
        <f t="shared" si="1"/>
        <v>1</v>
      </c>
      <c r="T68" s="956">
        <f t="shared" si="2"/>
        <v>0.46</v>
      </c>
      <c r="U68" s="963">
        <v>6</v>
      </c>
      <c r="V68" s="904">
        <v>2</v>
      </c>
      <c r="W68" s="904">
        <v>-4</v>
      </c>
      <c r="X68" s="961">
        <v>0.33333333333333331</v>
      </c>
      <c r="Y68" s="959"/>
    </row>
    <row r="69" spans="1:25" ht="14.45" customHeight="1" x14ac:dyDescent="0.2">
      <c r="A69" s="923" t="s">
        <v>4930</v>
      </c>
      <c r="B69" s="904"/>
      <c r="C69" s="905"/>
      <c r="D69" s="906"/>
      <c r="E69" s="907"/>
      <c r="F69" s="887"/>
      <c r="G69" s="888"/>
      <c r="H69" s="889">
        <v>2</v>
      </c>
      <c r="I69" s="890">
        <v>6.09</v>
      </c>
      <c r="J69" s="891">
        <v>4.5</v>
      </c>
      <c r="K69" s="892">
        <v>3.04</v>
      </c>
      <c r="L69" s="893">
        <v>4</v>
      </c>
      <c r="M69" s="893">
        <v>36</v>
      </c>
      <c r="N69" s="894">
        <v>12</v>
      </c>
      <c r="O69" s="893" t="s">
        <v>4803</v>
      </c>
      <c r="P69" s="908" t="s">
        <v>4931</v>
      </c>
      <c r="Q69" s="895">
        <f t="shared" si="0"/>
        <v>2</v>
      </c>
      <c r="R69" s="956">
        <f t="shared" si="0"/>
        <v>6.09</v>
      </c>
      <c r="S69" s="895">
        <f t="shared" si="1"/>
        <v>2</v>
      </c>
      <c r="T69" s="956">
        <f t="shared" si="2"/>
        <v>6.09</v>
      </c>
      <c r="U69" s="963">
        <v>24</v>
      </c>
      <c r="V69" s="904">
        <v>9</v>
      </c>
      <c r="W69" s="904">
        <v>-15</v>
      </c>
      <c r="X69" s="961">
        <v>0.375</v>
      </c>
      <c r="Y69" s="959"/>
    </row>
    <row r="70" spans="1:25" ht="14.45" customHeight="1" x14ac:dyDescent="0.2">
      <c r="A70" s="923" t="s">
        <v>4932</v>
      </c>
      <c r="B70" s="896">
        <v>1</v>
      </c>
      <c r="C70" s="897">
        <v>1.43</v>
      </c>
      <c r="D70" s="898">
        <v>7</v>
      </c>
      <c r="E70" s="907"/>
      <c r="F70" s="887"/>
      <c r="G70" s="888"/>
      <c r="H70" s="893"/>
      <c r="I70" s="887"/>
      <c r="J70" s="888"/>
      <c r="K70" s="892">
        <v>1.43</v>
      </c>
      <c r="L70" s="893">
        <v>4</v>
      </c>
      <c r="M70" s="893">
        <v>36</v>
      </c>
      <c r="N70" s="894">
        <v>12</v>
      </c>
      <c r="O70" s="893" t="s">
        <v>4803</v>
      </c>
      <c r="P70" s="908" t="s">
        <v>4933</v>
      </c>
      <c r="Q70" s="895">
        <f t="shared" ref="Q70:R77" si="3">H70-B70</f>
        <v>-1</v>
      </c>
      <c r="R70" s="956">
        <f t="shared" si="3"/>
        <v>-1.43</v>
      </c>
      <c r="S70" s="895">
        <f t="shared" ref="S70:S77" si="4">H70-E70</f>
        <v>0</v>
      </c>
      <c r="T70" s="956">
        <f t="shared" ref="T70:T77" si="5">I70-F70</f>
        <v>0</v>
      </c>
      <c r="U70" s="963" t="s">
        <v>329</v>
      </c>
      <c r="V70" s="904" t="s">
        <v>329</v>
      </c>
      <c r="W70" s="904" t="s">
        <v>329</v>
      </c>
      <c r="X70" s="961" t="s">
        <v>329</v>
      </c>
      <c r="Y70" s="959"/>
    </row>
    <row r="71" spans="1:25" ht="14.45" customHeight="1" x14ac:dyDescent="0.2">
      <c r="A71" s="924" t="s">
        <v>4934</v>
      </c>
      <c r="B71" s="921">
        <v>1</v>
      </c>
      <c r="C71" s="922">
        <v>1.81</v>
      </c>
      <c r="D71" s="902">
        <v>12</v>
      </c>
      <c r="E71" s="912"/>
      <c r="F71" s="913"/>
      <c r="G71" s="900"/>
      <c r="H71" s="917"/>
      <c r="I71" s="913"/>
      <c r="J71" s="900"/>
      <c r="K71" s="916">
        <v>1.81</v>
      </c>
      <c r="L71" s="917">
        <v>5</v>
      </c>
      <c r="M71" s="917">
        <v>45</v>
      </c>
      <c r="N71" s="918">
        <v>15</v>
      </c>
      <c r="O71" s="917" t="s">
        <v>4803</v>
      </c>
      <c r="P71" s="919" t="s">
        <v>4935</v>
      </c>
      <c r="Q71" s="920">
        <f t="shared" si="3"/>
        <v>-1</v>
      </c>
      <c r="R71" s="957">
        <f t="shared" si="3"/>
        <v>-1.81</v>
      </c>
      <c r="S71" s="920">
        <f t="shared" si="4"/>
        <v>0</v>
      </c>
      <c r="T71" s="957">
        <f t="shared" si="5"/>
        <v>0</v>
      </c>
      <c r="U71" s="964" t="s">
        <v>329</v>
      </c>
      <c r="V71" s="910" t="s">
        <v>329</v>
      </c>
      <c r="W71" s="910" t="s">
        <v>329</v>
      </c>
      <c r="X71" s="962" t="s">
        <v>329</v>
      </c>
      <c r="Y71" s="960"/>
    </row>
    <row r="72" spans="1:25" ht="14.45" customHeight="1" x14ac:dyDescent="0.2">
      <c r="A72" s="924" t="s">
        <v>4936</v>
      </c>
      <c r="B72" s="921"/>
      <c r="C72" s="922"/>
      <c r="D72" s="902"/>
      <c r="E72" s="912"/>
      <c r="F72" s="913"/>
      <c r="G72" s="900"/>
      <c r="H72" s="917">
        <v>1</v>
      </c>
      <c r="I72" s="913">
        <v>8.9</v>
      </c>
      <c r="J72" s="900">
        <v>19</v>
      </c>
      <c r="K72" s="916">
        <v>3.72</v>
      </c>
      <c r="L72" s="917">
        <v>8</v>
      </c>
      <c r="M72" s="917">
        <v>69</v>
      </c>
      <c r="N72" s="918">
        <v>23</v>
      </c>
      <c r="O72" s="917" t="s">
        <v>4803</v>
      </c>
      <c r="P72" s="919" t="s">
        <v>4937</v>
      </c>
      <c r="Q72" s="920">
        <f t="shared" si="3"/>
        <v>1</v>
      </c>
      <c r="R72" s="957">
        <f t="shared" si="3"/>
        <v>8.9</v>
      </c>
      <c r="S72" s="920">
        <f t="shared" si="4"/>
        <v>1</v>
      </c>
      <c r="T72" s="957">
        <f t="shared" si="5"/>
        <v>8.9</v>
      </c>
      <c r="U72" s="964">
        <v>23</v>
      </c>
      <c r="V72" s="910">
        <v>19</v>
      </c>
      <c r="W72" s="910">
        <v>-4</v>
      </c>
      <c r="X72" s="962">
        <v>0.82608695652173914</v>
      </c>
      <c r="Y72" s="960"/>
    </row>
    <row r="73" spans="1:25" ht="14.45" customHeight="1" x14ac:dyDescent="0.2">
      <c r="A73" s="923" t="s">
        <v>4938</v>
      </c>
      <c r="B73" s="896">
        <v>1</v>
      </c>
      <c r="C73" s="897">
        <v>0.6</v>
      </c>
      <c r="D73" s="898">
        <v>6</v>
      </c>
      <c r="E73" s="907"/>
      <c r="F73" s="887"/>
      <c r="G73" s="888"/>
      <c r="H73" s="893"/>
      <c r="I73" s="887"/>
      <c r="J73" s="888"/>
      <c r="K73" s="892">
        <v>0.6</v>
      </c>
      <c r="L73" s="893">
        <v>2</v>
      </c>
      <c r="M73" s="893">
        <v>18</v>
      </c>
      <c r="N73" s="894">
        <v>6</v>
      </c>
      <c r="O73" s="893" t="s">
        <v>4803</v>
      </c>
      <c r="P73" s="908" t="s">
        <v>4939</v>
      </c>
      <c r="Q73" s="895">
        <f t="shared" si="3"/>
        <v>-1</v>
      </c>
      <c r="R73" s="956">
        <f t="shared" si="3"/>
        <v>-0.6</v>
      </c>
      <c r="S73" s="895">
        <f t="shared" si="4"/>
        <v>0</v>
      </c>
      <c r="T73" s="956">
        <f t="shared" si="5"/>
        <v>0</v>
      </c>
      <c r="U73" s="963" t="s">
        <v>329</v>
      </c>
      <c r="V73" s="904" t="s">
        <v>329</v>
      </c>
      <c r="W73" s="904" t="s">
        <v>329</v>
      </c>
      <c r="X73" s="961" t="s">
        <v>329</v>
      </c>
      <c r="Y73" s="959"/>
    </row>
    <row r="74" spans="1:25" ht="14.45" customHeight="1" x14ac:dyDescent="0.2">
      <c r="A74" s="923" t="s">
        <v>4940</v>
      </c>
      <c r="B74" s="904">
        <v>1</v>
      </c>
      <c r="C74" s="905">
        <v>3.54</v>
      </c>
      <c r="D74" s="906">
        <v>15</v>
      </c>
      <c r="E74" s="907"/>
      <c r="F74" s="887"/>
      <c r="G74" s="888"/>
      <c r="H74" s="889"/>
      <c r="I74" s="890"/>
      <c r="J74" s="891"/>
      <c r="K74" s="892">
        <v>1.28</v>
      </c>
      <c r="L74" s="893">
        <v>3</v>
      </c>
      <c r="M74" s="893">
        <v>24</v>
      </c>
      <c r="N74" s="894">
        <v>8</v>
      </c>
      <c r="O74" s="893" t="s">
        <v>4803</v>
      </c>
      <c r="P74" s="908" t="s">
        <v>4941</v>
      </c>
      <c r="Q74" s="895">
        <f t="shared" si="3"/>
        <v>-1</v>
      </c>
      <c r="R74" s="956">
        <f t="shared" si="3"/>
        <v>-3.54</v>
      </c>
      <c r="S74" s="895">
        <f t="shared" si="4"/>
        <v>0</v>
      </c>
      <c r="T74" s="956">
        <f t="shared" si="5"/>
        <v>0</v>
      </c>
      <c r="U74" s="963" t="s">
        <v>329</v>
      </c>
      <c r="V74" s="904" t="s">
        <v>329</v>
      </c>
      <c r="W74" s="904" t="s">
        <v>329</v>
      </c>
      <c r="X74" s="961" t="s">
        <v>329</v>
      </c>
      <c r="Y74" s="959"/>
    </row>
    <row r="75" spans="1:25" ht="14.45" customHeight="1" x14ac:dyDescent="0.2">
      <c r="A75" s="924" t="s">
        <v>4942</v>
      </c>
      <c r="B75" s="910"/>
      <c r="C75" s="911"/>
      <c r="D75" s="909"/>
      <c r="E75" s="912"/>
      <c r="F75" s="913"/>
      <c r="G75" s="900"/>
      <c r="H75" s="914">
        <v>1</v>
      </c>
      <c r="I75" s="915">
        <v>2.36</v>
      </c>
      <c r="J75" s="901">
        <v>7</v>
      </c>
      <c r="K75" s="916">
        <v>2.36</v>
      </c>
      <c r="L75" s="917">
        <v>4</v>
      </c>
      <c r="M75" s="917">
        <v>39</v>
      </c>
      <c r="N75" s="918">
        <v>13</v>
      </c>
      <c r="O75" s="917" t="s">
        <v>4803</v>
      </c>
      <c r="P75" s="919" t="s">
        <v>4943</v>
      </c>
      <c r="Q75" s="920">
        <f t="shared" si="3"/>
        <v>1</v>
      </c>
      <c r="R75" s="957">
        <f t="shared" si="3"/>
        <v>2.36</v>
      </c>
      <c r="S75" s="920">
        <f t="shared" si="4"/>
        <v>1</v>
      </c>
      <c r="T75" s="957">
        <f t="shared" si="5"/>
        <v>2.36</v>
      </c>
      <c r="U75" s="964">
        <v>13</v>
      </c>
      <c r="V75" s="910">
        <v>7</v>
      </c>
      <c r="W75" s="910">
        <v>-6</v>
      </c>
      <c r="X75" s="962">
        <v>0.53846153846153844</v>
      </c>
      <c r="Y75" s="960"/>
    </row>
    <row r="76" spans="1:25" ht="14.45" customHeight="1" x14ac:dyDescent="0.2">
      <c r="A76" s="923" t="s">
        <v>4944</v>
      </c>
      <c r="B76" s="896">
        <v>1</v>
      </c>
      <c r="C76" s="897">
        <v>0.64</v>
      </c>
      <c r="D76" s="898">
        <v>3</v>
      </c>
      <c r="E76" s="907"/>
      <c r="F76" s="887"/>
      <c r="G76" s="888"/>
      <c r="H76" s="893"/>
      <c r="I76" s="887"/>
      <c r="J76" s="888"/>
      <c r="K76" s="892">
        <v>0.64</v>
      </c>
      <c r="L76" s="893">
        <v>2</v>
      </c>
      <c r="M76" s="893">
        <v>21</v>
      </c>
      <c r="N76" s="894">
        <v>7</v>
      </c>
      <c r="O76" s="893" t="s">
        <v>4803</v>
      </c>
      <c r="P76" s="908" t="s">
        <v>4945</v>
      </c>
      <c r="Q76" s="895">
        <f t="shared" si="3"/>
        <v>-1</v>
      </c>
      <c r="R76" s="956">
        <f t="shared" si="3"/>
        <v>-0.64</v>
      </c>
      <c r="S76" s="895">
        <f t="shared" si="4"/>
        <v>0</v>
      </c>
      <c r="T76" s="956">
        <f t="shared" si="5"/>
        <v>0</v>
      </c>
      <c r="U76" s="963" t="s">
        <v>329</v>
      </c>
      <c r="V76" s="904" t="s">
        <v>329</v>
      </c>
      <c r="W76" s="904" t="s">
        <v>329</v>
      </c>
      <c r="X76" s="961" t="s">
        <v>329</v>
      </c>
      <c r="Y76" s="959"/>
    </row>
    <row r="77" spans="1:25" ht="14.45" customHeight="1" thickBot="1" x14ac:dyDescent="0.25">
      <c r="A77" s="940" t="s">
        <v>4946</v>
      </c>
      <c r="B77" s="941"/>
      <c r="C77" s="942"/>
      <c r="D77" s="943"/>
      <c r="E77" s="944"/>
      <c r="F77" s="945"/>
      <c r="G77" s="946"/>
      <c r="H77" s="947">
        <v>1</v>
      </c>
      <c r="I77" s="948">
        <v>3.69</v>
      </c>
      <c r="J77" s="949">
        <v>1</v>
      </c>
      <c r="K77" s="950">
        <v>3.18</v>
      </c>
      <c r="L77" s="951">
        <v>1</v>
      </c>
      <c r="M77" s="951">
        <v>5</v>
      </c>
      <c r="N77" s="952">
        <v>2</v>
      </c>
      <c r="O77" s="951" t="s">
        <v>4803</v>
      </c>
      <c r="P77" s="953" t="s">
        <v>4947</v>
      </c>
      <c r="Q77" s="954">
        <f t="shared" si="3"/>
        <v>1</v>
      </c>
      <c r="R77" s="958">
        <f t="shared" si="3"/>
        <v>3.69</v>
      </c>
      <c r="S77" s="954">
        <f t="shared" si="4"/>
        <v>1</v>
      </c>
      <c r="T77" s="958">
        <f t="shared" si="5"/>
        <v>3.69</v>
      </c>
      <c r="U77" s="968">
        <v>2</v>
      </c>
      <c r="V77" s="941">
        <v>1</v>
      </c>
      <c r="W77" s="941">
        <v>-1</v>
      </c>
      <c r="X77" s="969">
        <v>0.5</v>
      </c>
      <c r="Y77" s="970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8:Q1048576">
    <cfRule type="cellIs" dxfId="14" priority="11" stopIfTrue="1" operator="lessThan">
      <formula>0</formula>
    </cfRule>
  </conditionalFormatting>
  <conditionalFormatting sqref="W78:W1048576">
    <cfRule type="cellIs" dxfId="13" priority="10" stopIfTrue="1" operator="greaterThan">
      <formula>0</formula>
    </cfRule>
  </conditionalFormatting>
  <conditionalFormatting sqref="X78:X1048576">
    <cfRule type="cellIs" dxfId="12" priority="9" stopIfTrue="1" operator="greaterThan">
      <formula>1</formula>
    </cfRule>
  </conditionalFormatting>
  <conditionalFormatting sqref="X78:X1048576">
    <cfRule type="cellIs" dxfId="11" priority="6" stopIfTrue="1" operator="greaterThan">
      <formula>1</formula>
    </cfRule>
  </conditionalFormatting>
  <conditionalFormatting sqref="W78:W1048576">
    <cfRule type="cellIs" dxfId="10" priority="7" stopIfTrue="1" operator="greaterThan">
      <formula>0</formula>
    </cfRule>
  </conditionalFormatting>
  <conditionalFormatting sqref="Q7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7">
    <cfRule type="cellIs" dxfId="7" priority="4" stopIfTrue="1" operator="lessThan">
      <formula>0</formula>
    </cfRule>
  </conditionalFormatting>
  <conditionalFormatting sqref="X5:X77">
    <cfRule type="cellIs" dxfId="6" priority="2" stopIfTrue="1" operator="greaterThan">
      <formula>1</formula>
    </cfRule>
  </conditionalFormatting>
  <conditionalFormatting sqref="W5:W77">
    <cfRule type="cellIs" dxfId="5" priority="3" stopIfTrue="1" operator="greaterThan">
      <formula>0</formula>
    </cfRule>
  </conditionalFormatting>
  <conditionalFormatting sqref="S5:S77">
    <cfRule type="cellIs" dxfId="4" priority="1" stopIfTrue="1" operator="lessThan">
      <formula>0</formula>
    </cfRule>
  </conditionalFormatting>
  <hyperlinks>
    <hyperlink ref="A2" location="Obsah!A1" display="Zpět na Obsah  KL 01  1.-4.měsíc" xr:uid="{9243F3C8-B0F3-46C6-AB06-D9B265E0C6FC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11085561.439999999</v>
      </c>
      <c r="C3" s="343">
        <f t="shared" ref="C3:L3" si="0">SUBTOTAL(9,C6:C1048576)</f>
        <v>0</v>
      </c>
      <c r="D3" s="343">
        <f t="shared" si="0"/>
        <v>11573514.439999999</v>
      </c>
      <c r="E3" s="343">
        <f t="shared" si="0"/>
        <v>0</v>
      </c>
      <c r="F3" s="343">
        <f t="shared" si="0"/>
        <v>3435619</v>
      </c>
      <c r="G3" s="346">
        <f>IF(D3&lt;&gt;0,F3/D3,"")</f>
        <v>0.2968518350939216</v>
      </c>
      <c r="H3" s="342">
        <f t="shared" si="0"/>
        <v>840397.93</v>
      </c>
      <c r="I3" s="343">
        <f t="shared" si="0"/>
        <v>0</v>
      </c>
      <c r="J3" s="343">
        <f t="shared" si="0"/>
        <v>3283625.850000001</v>
      </c>
      <c r="K3" s="343">
        <f t="shared" si="0"/>
        <v>0</v>
      </c>
      <c r="L3" s="343">
        <f t="shared" si="0"/>
        <v>1639220.4499999997</v>
      </c>
      <c r="M3" s="344">
        <f>IF(J3&lt;&gt;0,L3/J3,"")</f>
        <v>0.49921048404464208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1"/>
      <c r="B5" s="972">
        <v>2019</v>
      </c>
      <c r="C5" s="973"/>
      <c r="D5" s="973">
        <v>2020</v>
      </c>
      <c r="E5" s="973"/>
      <c r="F5" s="973">
        <v>2021</v>
      </c>
      <c r="G5" s="881" t="s">
        <v>2</v>
      </c>
      <c r="H5" s="972">
        <v>2019</v>
      </c>
      <c r="I5" s="973"/>
      <c r="J5" s="973">
        <v>2020</v>
      </c>
      <c r="K5" s="973"/>
      <c r="L5" s="973">
        <v>2021</v>
      </c>
      <c r="M5" s="881" t="s">
        <v>2</v>
      </c>
    </row>
    <row r="6" spans="1:13" ht="14.45" customHeight="1" x14ac:dyDescent="0.2">
      <c r="A6" s="835" t="s">
        <v>4949</v>
      </c>
      <c r="B6" s="863">
        <v>35842</v>
      </c>
      <c r="C6" s="807"/>
      <c r="D6" s="863">
        <v>40544</v>
      </c>
      <c r="E6" s="807"/>
      <c r="F6" s="863">
        <v>2361</v>
      </c>
      <c r="G6" s="812"/>
      <c r="H6" s="863">
        <v>22416.2</v>
      </c>
      <c r="I6" s="807"/>
      <c r="J6" s="863">
        <v>26746.58</v>
      </c>
      <c r="K6" s="807"/>
      <c r="L6" s="863">
        <v>895.44</v>
      </c>
      <c r="M6" s="231"/>
    </row>
    <row r="7" spans="1:13" ht="14.45" customHeight="1" x14ac:dyDescent="0.2">
      <c r="A7" s="836" t="s">
        <v>3806</v>
      </c>
      <c r="B7" s="865">
        <v>851250.44</v>
      </c>
      <c r="C7" s="822"/>
      <c r="D7" s="865">
        <v>768908.44</v>
      </c>
      <c r="E7" s="822"/>
      <c r="F7" s="865">
        <v>159005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4950</v>
      </c>
      <c r="B8" s="865">
        <v>6032249</v>
      </c>
      <c r="C8" s="822"/>
      <c r="D8" s="865">
        <v>5427272</v>
      </c>
      <c r="E8" s="822"/>
      <c r="F8" s="865">
        <v>1271803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4951</v>
      </c>
      <c r="B9" s="865">
        <v>1350853</v>
      </c>
      <c r="C9" s="822"/>
      <c r="D9" s="865">
        <v>2120205</v>
      </c>
      <c r="E9" s="822"/>
      <c r="F9" s="865">
        <v>1138132</v>
      </c>
      <c r="G9" s="827"/>
      <c r="H9" s="865">
        <v>817981.7300000001</v>
      </c>
      <c r="I9" s="822"/>
      <c r="J9" s="865">
        <v>3256879.2700000009</v>
      </c>
      <c r="K9" s="822"/>
      <c r="L9" s="865">
        <v>1638325.0099999998</v>
      </c>
      <c r="M9" s="828"/>
    </row>
    <row r="10" spans="1:13" ht="14.45" customHeight="1" x14ac:dyDescent="0.2">
      <c r="A10" s="836" t="s">
        <v>4952</v>
      </c>
      <c r="B10" s="865">
        <v>1869164</v>
      </c>
      <c r="C10" s="822"/>
      <c r="D10" s="865">
        <v>1962506</v>
      </c>
      <c r="E10" s="822"/>
      <c r="F10" s="865">
        <v>511247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4953</v>
      </c>
      <c r="B11" s="865">
        <v>263598</v>
      </c>
      <c r="C11" s="822"/>
      <c r="D11" s="865">
        <v>395230</v>
      </c>
      <c r="E11" s="822"/>
      <c r="F11" s="865">
        <v>165649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4954</v>
      </c>
      <c r="B12" s="865">
        <v>614672</v>
      </c>
      <c r="C12" s="822"/>
      <c r="D12" s="865">
        <v>786496</v>
      </c>
      <c r="E12" s="822"/>
      <c r="F12" s="865">
        <v>175466</v>
      </c>
      <c r="G12" s="827"/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4955</v>
      </c>
      <c r="B13" s="865">
        <v>17262</v>
      </c>
      <c r="C13" s="822"/>
      <c r="D13" s="865">
        <v>24666</v>
      </c>
      <c r="E13" s="822"/>
      <c r="F13" s="865">
        <v>10646</v>
      </c>
      <c r="G13" s="827"/>
      <c r="H13" s="865"/>
      <c r="I13" s="822"/>
      <c r="J13" s="865"/>
      <c r="K13" s="822"/>
      <c r="L13" s="865"/>
      <c r="M13" s="828"/>
    </row>
    <row r="14" spans="1:13" ht="14.45" customHeight="1" thickBot="1" x14ac:dyDescent="0.25">
      <c r="A14" s="869" t="s">
        <v>4956</v>
      </c>
      <c r="B14" s="867">
        <v>50671</v>
      </c>
      <c r="C14" s="814"/>
      <c r="D14" s="867">
        <v>47687</v>
      </c>
      <c r="E14" s="814"/>
      <c r="F14" s="867">
        <v>1310</v>
      </c>
      <c r="G14" s="819"/>
      <c r="H14" s="867"/>
      <c r="I14" s="814"/>
      <c r="J14" s="867"/>
      <c r="K14" s="814"/>
      <c r="L14" s="867"/>
      <c r="M14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FA6C9F4E-4AE2-4DA0-B541-02AA29ABFBFF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2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5723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159475.99</v>
      </c>
      <c r="G3" s="211">
        <f t="shared" si="0"/>
        <v>11925959.370000001</v>
      </c>
      <c r="H3" s="212"/>
      <c r="I3" s="212"/>
      <c r="J3" s="207">
        <f t="shared" si="0"/>
        <v>144505.22</v>
      </c>
      <c r="K3" s="211">
        <f t="shared" si="0"/>
        <v>14857140.289999999</v>
      </c>
      <c r="L3" s="212"/>
      <c r="M3" s="212"/>
      <c r="N3" s="207">
        <f t="shared" si="0"/>
        <v>32219.119999999999</v>
      </c>
      <c r="O3" s="211">
        <f t="shared" si="0"/>
        <v>5074839.4499999993</v>
      </c>
      <c r="P3" s="177">
        <f>IF(K3=0,"",O3/K3)</f>
        <v>0.34157579123189391</v>
      </c>
      <c r="Q3" s="209">
        <f>IF(N3=0,"",O3/N3)</f>
        <v>157.51018184233459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4957</v>
      </c>
      <c r="B6" s="807" t="s">
        <v>4958</v>
      </c>
      <c r="C6" s="807" t="s">
        <v>4083</v>
      </c>
      <c r="D6" s="807" t="s">
        <v>4959</v>
      </c>
      <c r="E6" s="807" t="s">
        <v>4960</v>
      </c>
      <c r="F6" s="225">
        <v>1</v>
      </c>
      <c r="G6" s="225">
        <v>1763.77</v>
      </c>
      <c r="H6" s="225"/>
      <c r="I6" s="225">
        <v>1763.77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4957</v>
      </c>
      <c r="B7" s="822" t="s">
        <v>4958</v>
      </c>
      <c r="C7" s="822" t="s">
        <v>4158</v>
      </c>
      <c r="D7" s="822" t="s">
        <v>4961</v>
      </c>
      <c r="E7" s="822" t="s">
        <v>4962</v>
      </c>
      <c r="F7" s="831"/>
      <c r="G7" s="831"/>
      <c r="H7" s="831"/>
      <c r="I7" s="831"/>
      <c r="J7" s="831">
        <v>328</v>
      </c>
      <c r="K7" s="831">
        <v>2345.1999999999998</v>
      </c>
      <c r="L7" s="831"/>
      <c r="M7" s="831">
        <v>7.1499999999999995</v>
      </c>
      <c r="N7" s="831"/>
      <c r="O7" s="831"/>
      <c r="P7" s="827"/>
      <c r="Q7" s="832"/>
    </row>
    <row r="8" spans="1:17" ht="14.45" customHeight="1" x14ac:dyDescent="0.2">
      <c r="A8" s="821" t="s">
        <v>4957</v>
      </c>
      <c r="B8" s="822" t="s">
        <v>4958</v>
      </c>
      <c r="C8" s="822" t="s">
        <v>4158</v>
      </c>
      <c r="D8" s="822" t="s">
        <v>4963</v>
      </c>
      <c r="E8" s="822" t="s">
        <v>4964</v>
      </c>
      <c r="F8" s="831">
        <v>2223</v>
      </c>
      <c r="G8" s="831">
        <v>11576.51</v>
      </c>
      <c r="H8" s="831"/>
      <c r="I8" s="831">
        <v>5.2076068376068374</v>
      </c>
      <c r="J8" s="831">
        <v>1063</v>
      </c>
      <c r="K8" s="831">
        <v>5498.9</v>
      </c>
      <c r="L8" s="831"/>
      <c r="M8" s="831">
        <v>5.1730009407337718</v>
      </c>
      <c r="N8" s="831">
        <v>168</v>
      </c>
      <c r="O8" s="831">
        <v>895.44</v>
      </c>
      <c r="P8" s="827"/>
      <c r="Q8" s="832">
        <v>5.33</v>
      </c>
    </row>
    <row r="9" spans="1:17" ht="14.45" customHeight="1" x14ac:dyDescent="0.2">
      <c r="A9" s="821" t="s">
        <v>4957</v>
      </c>
      <c r="B9" s="822" t="s">
        <v>4958</v>
      </c>
      <c r="C9" s="822" t="s">
        <v>4158</v>
      </c>
      <c r="D9" s="822" t="s">
        <v>4965</v>
      </c>
      <c r="E9" s="822" t="s">
        <v>4966</v>
      </c>
      <c r="F9" s="831">
        <v>266</v>
      </c>
      <c r="G9" s="831">
        <v>9075.92</v>
      </c>
      <c r="H9" s="831"/>
      <c r="I9" s="831">
        <v>34.119999999999997</v>
      </c>
      <c r="J9" s="831">
        <v>554</v>
      </c>
      <c r="K9" s="831">
        <v>18902.48</v>
      </c>
      <c r="L9" s="831"/>
      <c r="M9" s="831">
        <v>34.119999999999997</v>
      </c>
      <c r="N9" s="831"/>
      <c r="O9" s="831"/>
      <c r="P9" s="827"/>
      <c r="Q9" s="832"/>
    </row>
    <row r="10" spans="1:17" ht="14.45" customHeight="1" x14ac:dyDescent="0.2">
      <c r="A10" s="821" t="s">
        <v>4957</v>
      </c>
      <c r="B10" s="822" t="s">
        <v>4958</v>
      </c>
      <c r="C10" s="822" t="s">
        <v>3701</v>
      </c>
      <c r="D10" s="822" t="s">
        <v>4967</v>
      </c>
      <c r="E10" s="822" t="s">
        <v>4968</v>
      </c>
      <c r="F10" s="831">
        <v>10</v>
      </c>
      <c r="G10" s="831">
        <v>18310</v>
      </c>
      <c r="H10" s="831"/>
      <c r="I10" s="831">
        <v>1831</v>
      </c>
      <c r="J10" s="831">
        <v>5</v>
      </c>
      <c r="K10" s="831">
        <v>9175</v>
      </c>
      <c r="L10" s="831"/>
      <c r="M10" s="831">
        <v>1835</v>
      </c>
      <c r="N10" s="831">
        <v>1</v>
      </c>
      <c r="O10" s="831">
        <v>1909</v>
      </c>
      <c r="P10" s="827"/>
      <c r="Q10" s="832">
        <v>1909</v>
      </c>
    </row>
    <row r="11" spans="1:17" ht="14.45" customHeight="1" x14ac:dyDescent="0.2">
      <c r="A11" s="821" t="s">
        <v>4957</v>
      </c>
      <c r="B11" s="822" t="s">
        <v>4958</v>
      </c>
      <c r="C11" s="822" t="s">
        <v>3701</v>
      </c>
      <c r="D11" s="822" t="s">
        <v>4969</v>
      </c>
      <c r="E11" s="822" t="s">
        <v>4970</v>
      </c>
      <c r="F11" s="831">
        <v>7</v>
      </c>
      <c r="G11" s="831">
        <v>3017</v>
      </c>
      <c r="H11" s="831"/>
      <c r="I11" s="831">
        <v>431</v>
      </c>
      <c r="J11" s="831">
        <v>3</v>
      </c>
      <c r="K11" s="831">
        <v>1299</v>
      </c>
      <c r="L11" s="831"/>
      <c r="M11" s="831">
        <v>433</v>
      </c>
      <c r="N11" s="831">
        <v>1</v>
      </c>
      <c r="O11" s="831">
        <v>452</v>
      </c>
      <c r="P11" s="827"/>
      <c r="Q11" s="832">
        <v>452</v>
      </c>
    </row>
    <row r="12" spans="1:17" ht="14.45" customHeight="1" x14ac:dyDescent="0.2">
      <c r="A12" s="821" t="s">
        <v>4957</v>
      </c>
      <c r="B12" s="822" t="s">
        <v>4958</v>
      </c>
      <c r="C12" s="822" t="s">
        <v>3701</v>
      </c>
      <c r="D12" s="822" t="s">
        <v>4971</v>
      </c>
      <c r="E12" s="822" t="s">
        <v>4972</v>
      </c>
      <c r="F12" s="831">
        <v>1</v>
      </c>
      <c r="G12" s="831">
        <v>14515</v>
      </c>
      <c r="H12" s="831"/>
      <c r="I12" s="831">
        <v>14515</v>
      </c>
      <c r="J12" s="831">
        <v>2</v>
      </c>
      <c r="K12" s="831">
        <v>29042</v>
      </c>
      <c r="L12" s="831"/>
      <c r="M12" s="831">
        <v>14521</v>
      </c>
      <c r="N12" s="831"/>
      <c r="O12" s="831"/>
      <c r="P12" s="827"/>
      <c r="Q12" s="832"/>
    </row>
    <row r="13" spans="1:17" ht="14.45" customHeight="1" x14ac:dyDescent="0.2">
      <c r="A13" s="821" t="s">
        <v>4957</v>
      </c>
      <c r="B13" s="822" t="s">
        <v>4958</v>
      </c>
      <c r="C13" s="822" t="s">
        <v>3701</v>
      </c>
      <c r="D13" s="822" t="s">
        <v>4973</v>
      </c>
      <c r="E13" s="822" t="s">
        <v>4974</v>
      </c>
      <c r="F13" s="831"/>
      <c r="G13" s="831"/>
      <c r="H13" s="831"/>
      <c r="I13" s="831"/>
      <c r="J13" s="831">
        <v>2</v>
      </c>
      <c r="K13" s="831">
        <v>1028</v>
      </c>
      <c r="L13" s="831"/>
      <c r="M13" s="831">
        <v>514</v>
      </c>
      <c r="N13" s="831"/>
      <c r="O13" s="831"/>
      <c r="P13" s="827"/>
      <c r="Q13" s="832"/>
    </row>
    <row r="14" spans="1:17" ht="14.45" customHeight="1" x14ac:dyDescent="0.2">
      <c r="A14" s="821" t="s">
        <v>3844</v>
      </c>
      <c r="B14" s="822" t="s">
        <v>4975</v>
      </c>
      <c r="C14" s="822" t="s">
        <v>3701</v>
      </c>
      <c r="D14" s="822" t="s">
        <v>4976</v>
      </c>
      <c r="E14" s="822" t="s">
        <v>4977</v>
      </c>
      <c r="F14" s="831"/>
      <c r="G14" s="831"/>
      <c r="H14" s="831"/>
      <c r="I14" s="831"/>
      <c r="J14" s="831">
        <v>1</v>
      </c>
      <c r="K14" s="831">
        <v>51</v>
      </c>
      <c r="L14" s="831"/>
      <c r="M14" s="831">
        <v>51</v>
      </c>
      <c r="N14" s="831"/>
      <c r="O14" s="831"/>
      <c r="P14" s="827"/>
      <c r="Q14" s="832"/>
    </row>
    <row r="15" spans="1:17" ht="14.45" customHeight="1" x14ac:dyDescent="0.2">
      <c r="A15" s="821" t="s">
        <v>3844</v>
      </c>
      <c r="B15" s="822" t="s">
        <v>4978</v>
      </c>
      <c r="C15" s="822" t="s">
        <v>3701</v>
      </c>
      <c r="D15" s="822" t="s">
        <v>4979</v>
      </c>
      <c r="E15" s="822" t="s">
        <v>4980</v>
      </c>
      <c r="F15" s="831"/>
      <c r="G15" s="831"/>
      <c r="H15" s="831"/>
      <c r="I15" s="831"/>
      <c r="J15" s="831">
        <v>1</v>
      </c>
      <c r="K15" s="831">
        <v>304</v>
      </c>
      <c r="L15" s="831"/>
      <c r="M15" s="831">
        <v>304</v>
      </c>
      <c r="N15" s="831"/>
      <c r="O15" s="831"/>
      <c r="P15" s="827"/>
      <c r="Q15" s="832"/>
    </row>
    <row r="16" spans="1:17" ht="14.45" customHeight="1" x14ac:dyDescent="0.2">
      <c r="A16" s="821" t="s">
        <v>3844</v>
      </c>
      <c r="B16" s="822" t="s">
        <v>4978</v>
      </c>
      <c r="C16" s="822" t="s">
        <v>3701</v>
      </c>
      <c r="D16" s="822" t="s">
        <v>4981</v>
      </c>
      <c r="E16" s="822" t="s">
        <v>4982</v>
      </c>
      <c r="F16" s="831"/>
      <c r="G16" s="831"/>
      <c r="H16" s="831"/>
      <c r="I16" s="831"/>
      <c r="J16" s="831">
        <v>12</v>
      </c>
      <c r="K16" s="831">
        <v>126360</v>
      </c>
      <c r="L16" s="831"/>
      <c r="M16" s="831">
        <v>10530</v>
      </c>
      <c r="N16" s="831"/>
      <c r="O16" s="831"/>
      <c r="P16" s="827"/>
      <c r="Q16" s="832"/>
    </row>
    <row r="17" spans="1:17" ht="14.45" customHeight="1" x14ac:dyDescent="0.2">
      <c r="A17" s="821" t="s">
        <v>3844</v>
      </c>
      <c r="B17" s="822" t="s">
        <v>4978</v>
      </c>
      <c r="C17" s="822" t="s">
        <v>3701</v>
      </c>
      <c r="D17" s="822" t="s">
        <v>4983</v>
      </c>
      <c r="E17" s="822" t="s">
        <v>4984</v>
      </c>
      <c r="F17" s="831"/>
      <c r="G17" s="831"/>
      <c r="H17" s="831"/>
      <c r="I17" s="831"/>
      <c r="J17" s="831">
        <v>1</v>
      </c>
      <c r="K17" s="831">
        <v>11531</v>
      </c>
      <c r="L17" s="831"/>
      <c r="M17" s="831">
        <v>11531</v>
      </c>
      <c r="N17" s="831"/>
      <c r="O17" s="831"/>
      <c r="P17" s="827"/>
      <c r="Q17" s="832"/>
    </row>
    <row r="18" spans="1:17" ht="14.45" customHeight="1" x14ac:dyDescent="0.2">
      <c r="A18" s="821" t="s">
        <v>3844</v>
      </c>
      <c r="B18" s="822" t="s">
        <v>4978</v>
      </c>
      <c r="C18" s="822" t="s">
        <v>3701</v>
      </c>
      <c r="D18" s="822" t="s">
        <v>4985</v>
      </c>
      <c r="E18" s="822" t="s">
        <v>4986</v>
      </c>
      <c r="F18" s="831"/>
      <c r="G18" s="831"/>
      <c r="H18" s="831"/>
      <c r="I18" s="831"/>
      <c r="J18" s="831">
        <v>1</v>
      </c>
      <c r="K18" s="831">
        <v>1114</v>
      </c>
      <c r="L18" s="831"/>
      <c r="M18" s="831">
        <v>1114</v>
      </c>
      <c r="N18" s="831"/>
      <c r="O18" s="831"/>
      <c r="P18" s="827"/>
      <c r="Q18" s="832"/>
    </row>
    <row r="19" spans="1:17" ht="14.45" customHeight="1" x14ac:dyDescent="0.2">
      <c r="A19" s="821" t="s">
        <v>3844</v>
      </c>
      <c r="B19" s="822" t="s">
        <v>4978</v>
      </c>
      <c r="C19" s="822" t="s">
        <v>3701</v>
      </c>
      <c r="D19" s="822" t="s">
        <v>4987</v>
      </c>
      <c r="E19" s="822" t="s">
        <v>4988</v>
      </c>
      <c r="F19" s="831">
        <v>1</v>
      </c>
      <c r="G19" s="831">
        <v>1610</v>
      </c>
      <c r="H19" s="831"/>
      <c r="I19" s="831">
        <v>1610</v>
      </c>
      <c r="J19" s="831">
        <v>1</v>
      </c>
      <c r="K19" s="831">
        <v>1610</v>
      </c>
      <c r="L19" s="831"/>
      <c r="M19" s="831">
        <v>1610</v>
      </c>
      <c r="N19" s="831"/>
      <c r="O19" s="831"/>
      <c r="P19" s="827"/>
      <c r="Q19" s="832"/>
    </row>
    <row r="20" spans="1:17" ht="14.45" customHeight="1" x14ac:dyDescent="0.2">
      <c r="A20" s="821" t="s">
        <v>3844</v>
      </c>
      <c r="B20" s="822" t="s">
        <v>4978</v>
      </c>
      <c r="C20" s="822" t="s">
        <v>3701</v>
      </c>
      <c r="D20" s="822" t="s">
        <v>4989</v>
      </c>
      <c r="E20" s="822" t="s">
        <v>4990</v>
      </c>
      <c r="F20" s="831">
        <v>1</v>
      </c>
      <c r="G20" s="831">
        <v>1610</v>
      </c>
      <c r="H20" s="831"/>
      <c r="I20" s="831">
        <v>1610</v>
      </c>
      <c r="J20" s="831">
        <v>1</v>
      </c>
      <c r="K20" s="831">
        <v>1610</v>
      </c>
      <c r="L20" s="831"/>
      <c r="M20" s="831">
        <v>1610</v>
      </c>
      <c r="N20" s="831"/>
      <c r="O20" s="831"/>
      <c r="P20" s="827"/>
      <c r="Q20" s="832"/>
    </row>
    <row r="21" spans="1:17" ht="14.45" customHeight="1" x14ac:dyDescent="0.2">
      <c r="A21" s="821" t="s">
        <v>3844</v>
      </c>
      <c r="B21" s="822" t="s">
        <v>4978</v>
      </c>
      <c r="C21" s="822" t="s">
        <v>3701</v>
      </c>
      <c r="D21" s="822" t="s">
        <v>4991</v>
      </c>
      <c r="E21" s="822" t="s">
        <v>4992</v>
      </c>
      <c r="F21" s="831"/>
      <c r="G21" s="831"/>
      <c r="H21" s="831"/>
      <c r="I21" s="831"/>
      <c r="J21" s="831">
        <v>1</v>
      </c>
      <c r="K21" s="831">
        <v>39860</v>
      </c>
      <c r="L21" s="831"/>
      <c r="M21" s="831">
        <v>39860</v>
      </c>
      <c r="N21" s="831"/>
      <c r="O21" s="831"/>
      <c r="P21" s="827"/>
      <c r="Q21" s="832"/>
    </row>
    <row r="22" spans="1:17" ht="14.45" customHeight="1" x14ac:dyDescent="0.2">
      <c r="A22" s="821" t="s">
        <v>3844</v>
      </c>
      <c r="B22" s="822" t="s">
        <v>4978</v>
      </c>
      <c r="C22" s="822" t="s">
        <v>3701</v>
      </c>
      <c r="D22" s="822" t="s">
        <v>4993</v>
      </c>
      <c r="E22" s="822" t="s">
        <v>4994</v>
      </c>
      <c r="F22" s="831">
        <v>1</v>
      </c>
      <c r="G22" s="831">
        <v>1084.44</v>
      </c>
      <c r="H22" s="831"/>
      <c r="I22" s="831">
        <v>1084.44</v>
      </c>
      <c r="J22" s="831">
        <v>1</v>
      </c>
      <c r="K22" s="831">
        <v>1084.44</v>
      </c>
      <c r="L22" s="831"/>
      <c r="M22" s="831">
        <v>1084.44</v>
      </c>
      <c r="N22" s="831"/>
      <c r="O22" s="831"/>
      <c r="P22" s="827"/>
      <c r="Q22" s="832"/>
    </row>
    <row r="23" spans="1:17" ht="14.45" customHeight="1" x14ac:dyDescent="0.2">
      <c r="A23" s="821" t="s">
        <v>3844</v>
      </c>
      <c r="B23" s="822" t="s">
        <v>4995</v>
      </c>
      <c r="C23" s="822" t="s">
        <v>3701</v>
      </c>
      <c r="D23" s="822" t="s">
        <v>4996</v>
      </c>
      <c r="E23" s="822" t="s">
        <v>4997</v>
      </c>
      <c r="F23" s="831">
        <v>26</v>
      </c>
      <c r="G23" s="831">
        <v>5798</v>
      </c>
      <c r="H23" s="831"/>
      <c r="I23" s="831">
        <v>223</v>
      </c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3844</v>
      </c>
      <c r="B24" s="822" t="s">
        <v>4995</v>
      </c>
      <c r="C24" s="822" t="s">
        <v>3701</v>
      </c>
      <c r="D24" s="822" t="s">
        <v>4998</v>
      </c>
      <c r="E24" s="822" t="s">
        <v>4999</v>
      </c>
      <c r="F24" s="831">
        <v>26</v>
      </c>
      <c r="G24" s="831">
        <v>13338</v>
      </c>
      <c r="H24" s="831"/>
      <c r="I24" s="831">
        <v>513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3844</v>
      </c>
      <c r="B25" s="822" t="s">
        <v>4995</v>
      </c>
      <c r="C25" s="822" t="s">
        <v>3701</v>
      </c>
      <c r="D25" s="822" t="s">
        <v>5000</v>
      </c>
      <c r="E25" s="822" t="s">
        <v>5001</v>
      </c>
      <c r="F25" s="831">
        <v>47</v>
      </c>
      <c r="G25" s="831">
        <v>16685</v>
      </c>
      <c r="H25" s="831"/>
      <c r="I25" s="831">
        <v>355</v>
      </c>
      <c r="J25" s="831">
        <v>38</v>
      </c>
      <c r="K25" s="831">
        <v>13490</v>
      </c>
      <c r="L25" s="831"/>
      <c r="M25" s="831">
        <v>355</v>
      </c>
      <c r="N25" s="831">
        <v>19</v>
      </c>
      <c r="O25" s="831">
        <v>6802</v>
      </c>
      <c r="P25" s="827"/>
      <c r="Q25" s="832">
        <v>358</v>
      </c>
    </row>
    <row r="26" spans="1:17" ht="14.45" customHeight="1" x14ac:dyDescent="0.2">
      <c r="A26" s="821" t="s">
        <v>3844</v>
      </c>
      <c r="B26" s="822" t="s">
        <v>4995</v>
      </c>
      <c r="C26" s="822" t="s">
        <v>3701</v>
      </c>
      <c r="D26" s="822" t="s">
        <v>5002</v>
      </c>
      <c r="E26" s="822" t="s">
        <v>5003</v>
      </c>
      <c r="F26" s="831">
        <v>115</v>
      </c>
      <c r="G26" s="831">
        <v>7475</v>
      </c>
      <c r="H26" s="831"/>
      <c r="I26" s="831">
        <v>65</v>
      </c>
      <c r="J26" s="831">
        <v>100</v>
      </c>
      <c r="K26" s="831">
        <v>6600</v>
      </c>
      <c r="L26" s="831"/>
      <c r="M26" s="831">
        <v>66</v>
      </c>
      <c r="N26" s="831">
        <v>39</v>
      </c>
      <c r="O26" s="831">
        <v>2574</v>
      </c>
      <c r="P26" s="827"/>
      <c r="Q26" s="832">
        <v>66</v>
      </c>
    </row>
    <row r="27" spans="1:17" ht="14.45" customHeight="1" x14ac:dyDescent="0.2">
      <c r="A27" s="821" t="s">
        <v>3844</v>
      </c>
      <c r="B27" s="822" t="s">
        <v>4995</v>
      </c>
      <c r="C27" s="822" t="s">
        <v>3701</v>
      </c>
      <c r="D27" s="822" t="s">
        <v>5004</v>
      </c>
      <c r="E27" s="822" t="s">
        <v>5005</v>
      </c>
      <c r="F27" s="831">
        <v>2</v>
      </c>
      <c r="G27" s="831">
        <v>1188</v>
      </c>
      <c r="H27" s="831"/>
      <c r="I27" s="831">
        <v>594</v>
      </c>
      <c r="J27" s="831">
        <v>1</v>
      </c>
      <c r="K27" s="831">
        <v>595</v>
      </c>
      <c r="L27" s="831"/>
      <c r="M27" s="831">
        <v>595</v>
      </c>
      <c r="N27" s="831"/>
      <c r="O27" s="831"/>
      <c r="P27" s="827"/>
      <c r="Q27" s="832"/>
    </row>
    <row r="28" spans="1:17" ht="14.45" customHeight="1" x14ac:dyDescent="0.2">
      <c r="A28" s="821" t="s">
        <v>3844</v>
      </c>
      <c r="B28" s="822" t="s">
        <v>4995</v>
      </c>
      <c r="C28" s="822" t="s">
        <v>3701</v>
      </c>
      <c r="D28" s="822" t="s">
        <v>5006</v>
      </c>
      <c r="E28" s="822" t="s">
        <v>5007</v>
      </c>
      <c r="F28" s="831">
        <v>2</v>
      </c>
      <c r="G28" s="831">
        <v>1236</v>
      </c>
      <c r="H28" s="831"/>
      <c r="I28" s="831">
        <v>618</v>
      </c>
      <c r="J28" s="831">
        <v>1</v>
      </c>
      <c r="K28" s="831">
        <v>619</v>
      </c>
      <c r="L28" s="831"/>
      <c r="M28" s="831">
        <v>619</v>
      </c>
      <c r="N28" s="831"/>
      <c r="O28" s="831"/>
      <c r="P28" s="827"/>
      <c r="Q28" s="832"/>
    </row>
    <row r="29" spans="1:17" ht="14.45" customHeight="1" x14ac:dyDescent="0.2">
      <c r="A29" s="821" t="s">
        <v>3844</v>
      </c>
      <c r="B29" s="822" t="s">
        <v>4995</v>
      </c>
      <c r="C29" s="822" t="s">
        <v>3701</v>
      </c>
      <c r="D29" s="822" t="s">
        <v>5008</v>
      </c>
      <c r="E29" s="822" t="s">
        <v>5009</v>
      </c>
      <c r="F29" s="831">
        <v>180</v>
      </c>
      <c r="G29" s="831">
        <v>27720</v>
      </c>
      <c r="H29" s="831"/>
      <c r="I29" s="831">
        <v>154</v>
      </c>
      <c r="J29" s="831"/>
      <c r="K29" s="831"/>
      <c r="L29" s="831"/>
      <c r="M29" s="831"/>
      <c r="N29" s="831">
        <v>1</v>
      </c>
      <c r="O29" s="831">
        <v>157</v>
      </c>
      <c r="P29" s="827"/>
      <c r="Q29" s="832">
        <v>157</v>
      </c>
    </row>
    <row r="30" spans="1:17" ht="14.45" customHeight="1" x14ac:dyDescent="0.2">
      <c r="A30" s="821" t="s">
        <v>3844</v>
      </c>
      <c r="B30" s="822" t="s">
        <v>4995</v>
      </c>
      <c r="C30" s="822" t="s">
        <v>3701</v>
      </c>
      <c r="D30" s="822" t="s">
        <v>5010</v>
      </c>
      <c r="E30" s="822" t="s">
        <v>5011</v>
      </c>
      <c r="F30" s="831">
        <v>68</v>
      </c>
      <c r="G30" s="831">
        <v>1768</v>
      </c>
      <c r="H30" s="831"/>
      <c r="I30" s="831">
        <v>26</v>
      </c>
      <c r="J30" s="831">
        <v>48</v>
      </c>
      <c r="K30" s="831">
        <v>1248</v>
      </c>
      <c r="L30" s="831"/>
      <c r="M30" s="831">
        <v>26</v>
      </c>
      <c r="N30" s="831">
        <v>7</v>
      </c>
      <c r="O30" s="831">
        <v>182</v>
      </c>
      <c r="P30" s="827"/>
      <c r="Q30" s="832">
        <v>26</v>
      </c>
    </row>
    <row r="31" spans="1:17" ht="14.45" customHeight="1" x14ac:dyDescent="0.2">
      <c r="A31" s="821" t="s">
        <v>3844</v>
      </c>
      <c r="B31" s="822" t="s">
        <v>4995</v>
      </c>
      <c r="C31" s="822" t="s">
        <v>3701</v>
      </c>
      <c r="D31" s="822" t="s">
        <v>5012</v>
      </c>
      <c r="E31" s="822" t="s">
        <v>5013</v>
      </c>
      <c r="F31" s="831">
        <v>183</v>
      </c>
      <c r="G31" s="831">
        <v>10065</v>
      </c>
      <c r="H31" s="831"/>
      <c r="I31" s="831">
        <v>55</v>
      </c>
      <c r="J31" s="831">
        <v>163</v>
      </c>
      <c r="K31" s="831">
        <v>8965</v>
      </c>
      <c r="L31" s="831"/>
      <c r="M31" s="831">
        <v>55</v>
      </c>
      <c r="N31" s="831">
        <v>48</v>
      </c>
      <c r="O31" s="831">
        <v>2688</v>
      </c>
      <c r="P31" s="827"/>
      <c r="Q31" s="832">
        <v>56</v>
      </c>
    </row>
    <row r="32" spans="1:17" ht="14.45" customHeight="1" x14ac:dyDescent="0.2">
      <c r="A32" s="821" t="s">
        <v>3844</v>
      </c>
      <c r="B32" s="822" t="s">
        <v>4995</v>
      </c>
      <c r="C32" s="822" t="s">
        <v>3701</v>
      </c>
      <c r="D32" s="822" t="s">
        <v>5014</v>
      </c>
      <c r="E32" s="822" t="s">
        <v>5015</v>
      </c>
      <c r="F32" s="831">
        <v>2914</v>
      </c>
      <c r="G32" s="831">
        <v>227292</v>
      </c>
      <c r="H32" s="831"/>
      <c r="I32" s="831">
        <v>78</v>
      </c>
      <c r="J32" s="831">
        <v>2837</v>
      </c>
      <c r="K32" s="831">
        <v>221286</v>
      </c>
      <c r="L32" s="831"/>
      <c r="M32" s="831">
        <v>78</v>
      </c>
      <c r="N32" s="831">
        <v>664</v>
      </c>
      <c r="O32" s="831">
        <v>51792</v>
      </c>
      <c r="P32" s="827"/>
      <c r="Q32" s="832">
        <v>78</v>
      </c>
    </row>
    <row r="33" spans="1:17" ht="14.45" customHeight="1" x14ac:dyDescent="0.2">
      <c r="A33" s="821" t="s">
        <v>3844</v>
      </c>
      <c r="B33" s="822" t="s">
        <v>4995</v>
      </c>
      <c r="C33" s="822" t="s">
        <v>3701</v>
      </c>
      <c r="D33" s="822" t="s">
        <v>5016</v>
      </c>
      <c r="E33" s="822" t="s">
        <v>5017</v>
      </c>
      <c r="F33" s="831">
        <v>85</v>
      </c>
      <c r="G33" s="831">
        <v>2040</v>
      </c>
      <c r="H33" s="831"/>
      <c r="I33" s="831">
        <v>24</v>
      </c>
      <c r="J33" s="831">
        <v>69</v>
      </c>
      <c r="K33" s="831">
        <v>1725</v>
      </c>
      <c r="L33" s="831"/>
      <c r="M33" s="831">
        <v>25</v>
      </c>
      <c r="N33" s="831">
        <v>17</v>
      </c>
      <c r="O33" s="831">
        <v>442</v>
      </c>
      <c r="P33" s="827"/>
      <c r="Q33" s="832">
        <v>26</v>
      </c>
    </row>
    <row r="34" spans="1:17" ht="14.45" customHeight="1" x14ac:dyDescent="0.2">
      <c r="A34" s="821" t="s">
        <v>3844</v>
      </c>
      <c r="B34" s="822" t="s">
        <v>4995</v>
      </c>
      <c r="C34" s="822" t="s">
        <v>3701</v>
      </c>
      <c r="D34" s="822" t="s">
        <v>5018</v>
      </c>
      <c r="E34" s="822" t="s">
        <v>5019</v>
      </c>
      <c r="F34" s="831">
        <v>165</v>
      </c>
      <c r="G34" s="831">
        <v>10890</v>
      </c>
      <c r="H34" s="831"/>
      <c r="I34" s="831">
        <v>66</v>
      </c>
      <c r="J34" s="831">
        <v>68</v>
      </c>
      <c r="K34" s="831">
        <v>4488</v>
      </c>
      <c r="L34" s="831"/>
      <c r="M34" s="831">
        <v>66</v>
      </c>
      <c r="N34" s="831">
        <v>3</v>
      </c>
      <c r="O34" s="831">
        <v>201</v>
      </c>
      <c r="P34" s="827"/>
      <c r="Q34" s="832">
        <v>67</v>
      </c>
    </row>
    <row r="35" spans="1:17" ht="14.45" customHeight="1" x14ac:dyDescent="0.2">
      <c r="A35" s="821" t="s">
        <v>3844</v>
      </c>
      <c r="B35" s="822" t="s">
        <v>4995</v>
      </c>
      <c r="C35" s="822" t="s">
        <v>3701</v>
      </c>
      <c r="D35" s="822" t="s">
        <v>5020</v>
      </c>
      <c r="E35" s="822" t="s">
        <v>5021</v>
      </c>
      <c r="F35" s="831">
        <v>5</v>
      </c>
      <c r="G35" s="831">
        <v>1505</v>
      </c>
      <c r="H35" s="831"/>
      <c r="I35" s="831">
        <v>301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3844</v>
      </c>
      <c r="B36" s="822" t="s">
        <v>4995</v>
      </c>
      <c r="C36" s="822" t="s">
        <v>3701</v>
      </c>
      <c r="D36" s="822" t="s">
        <v>5022</v>
      </c>
      <c r="E36" s="822" t="s">
        <v>5023</v>
      </c>
      <c r="F36" s="831">
        <v>469</v>
      </c>
      <c r="G36" s="831">
        <v>164619</v>
      </c>
      <c r="H36" s="831"/>
      <c r="I36" s="831">
        <v>351</v>
      </c>
      <c r="J36" s="831">
        <v>56</v>
      </c>
      <c r="K36" s="831">
        <v>19712</v>
      </c>
      <c r="L36" s="831"/>
      <c r="M36" s="831">
        <v>352</v>
      </c>
      <c r="N36" s="831">
        <v>44</v>
      </c>
      <c r="O36" s="831">
        <v>15576</v>
      </c>
      <c r="P36" s="827"/>
      <c r="Q36" s="832">
        <v>354</v>
      </c>
    </row>
    <row r="37" spans="1:17" ht="14.45" customHeight="1" x14ac:dyDescent="0.2">
      <c r="A37" s="821" t="s">
        <v>3844</v>
      </c>
      <c r="B37" s="822" t="s">
        <v>4995</v>
      </c>
      <c r="C37" s="822" t="s">
        <v>3701</v>
      </c>
      <c r="D37" s="822" t="s">
        <v>5024</v>
      </c>
      <c r="E37" s="822" t="s">
        <v>5025</v>
      </c>
      <c r="F37" s="831">
        <v>16</v>
      </c>
      <c r="G37" s="831">
        <v>400</v>
      </c>
      <c r="H37" s="831"/>
      <c r="I37" s="831">
        <v>25</v>
      </c>
      <c r="J37" s="831">
        <v>21</v>
      </c>
      <c r="K37" s="831">
        <v>546</v>
      </c>
      <c r="L37" s="831"/>
      <c r="M37" s="831">
        <v>26</v>
      </c>
      <c r="N37" s="831">
        <v>9</v>
      </c>
      <c r="O37" s="831">
        <v>243</v>
      </c>
      <c r="P37" s="827"/>
      <c r="Q37" s="832">
        <v>27</v>
      </c>
    </row>
    <row r="38" spans="1:17" ht="14.45" customHeight="1" x14ac:dyDescent="0.2">
      <c r="A38" s="821" t="s">
        <v>3844</v>
      </c>
      <c r="B38" s="822" t="s">
        <v>4995</v>
      </c>
      <c r="C38" s="822" t="s">
        <v>3701</v>
      </c>
      <c r="D38" s="822" t="s">
        <v>5026</v>
      </c>
      <c r="E38" s="822" t="s">
        <v>5027</v>
      </c>
      <c r="F38" s="831">
        <v>2</v>
      </c>
      <c r="G38" s="831">
        <v>1484</v>
      </c>
      <c r="H38" s="831"/>
      <c r="I38" s="831">
        <v>742</v>
      </c>
      <c r="J38" s="831">
        <v>1</v>
      </c>
      <c r="K38" s="831">
        <v>743</v>
      </c>
      <c r="L38" s="831"/>
      <c r="M38" s="831">
        <v>743</v>
      </c>
      <c r="N38" s="831"/>
      <c r="O38" s="831"/>
      <c r="P38" s="827"/>
      <c r="Q38" s="832"/>
    </row>
    <row r="39" spans="1:17" ht="14.45" customHeight="1" x14ac:dyDescent="0.2">
      <c r="A39" s="821" t="s">
        <v>3844</v>
      </c>
      <c r="B39" s="822" t="s">
        <v>4995</v>
      </c>
      <c r="C39" s="822" t="s">
        <v>3701</v>
      </c>
      <c r="D39" s="822" t="s">
        <v>5028</v>
      </c>
      <c r="E39" s="822" t="s">
        <v>5029</v>
      </c>
      <c r="F39" s="831">
        <v>258</v>
      </c>
      <c r="G39" s="831">
        <v>46698</v>
      </c>
      <c r="H39" s="831"/>
      <c r="I39" s="831">
        <v>181</v>
      </c>
      <c r="J39" s="831">
        <v>206</v>
      </c>
      <c r="K39" s="831">
        <v>37286</v>
      </c>
      <c r="L39" s="831"/>
      <c r="M39" s="831">
        <v>181</v>
      </c>
      <c r="N39" s="831">
        <v>72</v>
      </c>
      <c r="O39" s="831">
        <v>13176</v>
      </c>
      <c r="P39" s="827"/>
      <c r="Q39" s="832">
        <v>183</v>
      </c>
    </row>
    <row r="40" spans="1:17" ht="14.45" customHeight="1" x14ac:dyDescent="0.2">
      <c r="A40" s="821" t="s">
        <v>3844</v>
      </c>
      <c r="B40" s="822" t="s">
        <v>4995</v>
      </c>
      <c r="C40" s="822" t="s">
        <v>3701</v>
      </c>
      <c r="D40" s="822" t="s">
        <v>5030</v>
      </c>
      <c r="E40" s="822" t="s">
        <v>5031</v>
      </c>
      <c r="F40" s="831">
        <v>137</v>
      </c>
      <c r="G40" s="831">
        <v>34798</v>
      </c>
      <c r="H40" s="831"/>
      <c r="I40" s="831">
        <v>254</v>
      </c>
      <c r="J40" s="831">
        <v>156</v>
      </c>
      <c r="K40" s="831">
        <v>39624</v>
      </c>
      <c r="L40" s="831"/>
      <c r="M40" s="831">
        <v>254</v>
      </c>
      <c r="N40" s="831">
        <v>80</v>
      </c>
      <c r="O40" s="831">
        <v>20480</v>
      </c>
      <c r="P40" s="827"/>
      <c r="Q40" s="832">
        <v>256</v>
      </c>
    </row>
    <row r="41" spans="1:17" ht="14.45" customHeight="1" x14ac:dyDescent="0.2">
      <c r="A41" s="821" t="s">
        <v>3844</v>
      </c>
      <c r="B41" s="822" t="s">
        <v>4995</v>
      </c>
      <c r="C41" s="822" t="s">
        <v>3701</v>
      </c>
      <c r="D41" s="822" t="s">
        <v>5032</v>
      </c>
      <c r="E41" s="822" t="s">
        <v>5033</v>
      </c>
      <c r="F41" s="831">
        <v>2</v>
      </c>
      <c r="G41" s="831">
        <v>538</v>
      </c>
      <c r="H41" s="831"/>
      <c r="I41" s="831">
        <v>269</v>
      </c>
      <c r="J41" s="831">
        <v>1</v>
      </c>
      <c r="K41" s="831">
        <v>269</v>
      </c>
      <c r="L41" s="831"/>
      <c r="M41" s="831">
        <v>269</v>
      </c>
      <c r="N41" s="831"/>
      <c r="O41" s="831"/>
      <c r="P41" s="827"/>
      <c r="Q41" s="832"/>
    </row>
    <row r="42" spans="1:17" ht="14.45" customHeight="1" x14ac:dyDescent="0.2">
      <c r="A42" s="821" t="s">
        <v>3844</v>
      </c>
      <c r="B42" s="822" t="s">
        <v>4995</v>
      </c>
      <c r="C42" s="822" t="s">
        <v>3701</v>
      </c>
      <c r="D42" s="822" t="s">
        <v>5034</v>
      </c>
      <c r="E42" s="822" t="s">
        <v>5035</v>
      </c>
      <c r="F42" s="831">
        <v>1111</v>
      </c>
      <c r="G42" s="831">
        <v>241087</v>
      </c>
      <c r="H42" s="831"/>
      <c r="I42" s="831">
        <v>217</v>
      </c>
      <c r="J42" s="831">
        <v>978</v>
      </c>
      <c r="K42" s="831">
        <v>212226</v>
      </c>
      <c r="L42" s="831"/>
      <c r="M42" s="831">
        <v>217</v>
      </c>
      <c r="N42" s="831">
        <v>190</v>
      </c>
      <c r="O42" s="831">
        <v>41610</v>
      </c>
      <c r="P42" s="827"/>
      <c r="Q42" s="832">
        <v>219</v>
      </c>
    </row>
    <row r="43" spans="1:17" ht="14.45" customHeight="1" x14ac:dyDescent="0.2">
      <c r="A43" s="821" t="s">
        <v>3844</v>
      </c>
      <c r="B43" s="822" t="s">
        <v>4995</v>
      </c>
      <c r="C43" s="822" t="s">
        <v>3701</v>
      </c>
      <c r="D43" s="822" t="s">
        <v>5036</v>
      </c>
      <c r="E43" s="822" t="s">
        <v>5037</v>
      </c>
      <c r="F43" s="831">
        <v>1</v>
      </c>
      <c r="G43" s="831">
        <v>37</v>
      </c>
      <c r="H43" s="831"/>
      <c r="I43" s="831">
        <v>37</v>
      </c>
      <c r="J43" s="831"/>
      <c r="K43" s="831"/>
      <c r="L43" s="831"/>
      <c r="M43" s="831"/>
      <c r="N43" s="831">
        <v>1</v>
      </c>
      <c r="O43" s="831">
        <v>39</v>
      </c>
      <c r="P43" s="827"/>
      <c r="Q43" s="832">
        <v>39</v>
      </c>
    </row>
    <row r="44" spans="1:17" ht="14.45" customHeight="1" x14ac:dyDescent="0.2">
      <c r="A44" s="821" t="s">
        <v>3844</v>
      </c>
      <c r="B44" s="822" t="s">
        <v>4995</v>
      </c>
      <c r="C44" s="822" t="s">
        <v>3701</v>
      </c>
      <c r="D44" s="822" t="s">
        <v>5038</v>
      </c>
      <c r="E44" s="822" t="s">
        <v>5039</v>
      </c>
      <c r="F44" s="831">
        <v>2</v>
      </c>
      <c r="G44" s="831">
        <v>1188</v>
      </c>
      <c r="H44" s="831"/>
      <c r="I44" s="831">
        <v>594</v>
      </c>
      <c r="J44" s="831">
        <v>1</v>
      </c>
      <c r="K44" s="831">
        <v>595</v>
      </c>
      <c r="L44" s="831"/>
      <c r="M44" s="831">
        <v>595</v>
      </c>
      <c r="N44" s="831"/>
      <c r="O44" s="831"/>
      <c r="P44" s="827"/>
      <c r="Q44" s="832"/>
    </row>
    <row r="45" spans="1:17" ht="14.45" customHeight="1" x14ac:dyDescent="0.2">
      <c r="A45" s="821" t="s">
        <v>3844</v>
      </c>
      <c r="B45" s="822" t="s">
        <v>4995</v>
      </c>
      <c r="C45" s="822" t="s">
        <v>3701</v>
      </c>
      <c r="D45" s="822" t="s">
        <v>5040</v>
      </c>
      <c r="E45" s="822" t="s">
        <v>5041</v>
      </c>
      <c r="F45" s="831">
        <v>29</v>
      </c>
      <c r="G45" s="831">
        <v>1450</v>
      </c>
      <c r="H45" s="831"/>
      <c r="I45" s="831">
        <v>50</v>
      </c>
      <c r="J45" s="831">
        <v>18</v>
      </c>
      <c r="K45" s="831">
        <v>900</v>
      </c>
      <c r="L45" s="831"/>
      <c r="M45" s="831">
        <v>50</v>
      </c>
      <c r="N45" s="831">
        <v>16</v>
      </c>
      <c r="O45" s="831">
        <v>816</v>
      </c>
      <c r="P45" s="827"/>
      <c r="Q45" s="832">
        <v>51</v>
      </c>
    </row>
    <row r="46" spans="1:17" ht="14.45" customHeight="1" x14ac:dyDescent="0.2">
      <c r="A46" s="821" t="s">
        <v>3844</v>
      </c>
      <c r="B46" s="822" t="s">
        <v>4995</v>
      </c>
      <c r="C46" s="822" t="s">
        <v>3701</v>
      </c>
      <c r="D46" s="822" t="s">
        <v>5042</v>
      </c>
      <c r="E46" s="822" t="s">
        <v>5043</v>
      </c>
      <c r="F46" s="831">
        <v>2</v>
      </c>
      <c r="G46" s="831">
        <v>1096</v>
      </c>
      <c r="H46" s="831"/>
      <c r="I46" s="831">
        <v>548</v>
      </c>
      <c r="J46" s="831">
        <v>1</v>
      </c>
      <c r="K46" s="831">
        <v>549</v>
      </c>
      <c r="L46" s="831"/>
      <c r="M46" s="831">
        <v>549</v>
      </c>
      <c r="N46" s="831"/>
      <c r="O46" s="831"/>
      <c r="P46" s="827"/>
      <c r="Q46" s="832"/>
    </row>
    <row r="47" spans="1:17" ht="14.45" customHeight="1" x14ac:dyDescent="0.2">
      <c r="A47" s="821" t="s">
        <v>3844</v>
      </c>
      <c r="B47" s="822" t="s">
        <v>4995</v>
      </c>
      <c r="C47" s="822" t="s">
        <v>3701</v>
      </c>
      <c r="D47" s="822" t="s">
        <v>5044</v>
      </c>
      <c r="E47" s="822" t="s">
        <v>5045</v>
      </c>
      <c r="F47" s="831"/>
      <c r="G47" s="831"/>
      <c r="H47" s="831"/>
      <c r="I47" s="831"/>
      <c r="J47" s="831">
        <v>1</v>
      </c>
      <c r="K47" s="831">
        <v>525</v>
      </c>
      <c r="L47" s="831"/>
      <c r="M47" s="831">
        <v>525</v>
      </c>
      <c r="N47" s="831"/>
      <c r="O47" s="831"/>
      <c r="P47" s="827"/>
      <c r="Q47" s="832"/>
    </row>
    <row r="48" spans="1:17" ht="14.45" customHeight="1" x14ac:dyDescent="0.2">
      <c r="A48" s="821" t="s">
        <v>3844</v>
      </c>
      <c r="B48" s="822" t="s">
        <v>4995</v>
      </c>
      <c r="C48" s="822" t="s">
        <v>3701</v>
      </c>
      <c r="D48" s="822" t="s">
        <v>5046</v>
      </c>
      <c r="E48" s="822" t="s">
        <v>5047</v>
      </c>
      <c r="F48" s="831">
        <v>2</v>
      </c>
      <c r="G48" s="831">
        <v>1474</v>
      </c>
      <c r="H48" s="831"/>
      <c r="I48" s="831">
        <v>737</v>
      </c>
      <c r="J48" s="831">
        <v>1</v>
      </c>
      <c r="K48" s="831">
        <v>737</v>
      </c>
      <c r="L48" s="831"/>
      <c r="M48" s="831">
        <v>737</v>
      </c>
      <c r="N48" s="831"/>
      <c r="O48" s="831"/>
      <c r="P48" s="827"/>
      <c r="Q48" s="832"/>
    </row>
    <row r="49" spans="1:17" ht="14.45" customHeight="1" x14ac:dyDescent="0.2">
      <c r="A49" s="821" t="s">
        <v>3844</v>
      </c>
      <c r="B49" s="822" t="s">
        <v>4995</v>
      </c>
      <c r="C49" s="822" t="s">
        <v>3701</v>
      </c>
      <c r="D49" s="822" t="s">
        <v>5048</v>
      </c>
      <c r="E49" s="822" t="s">
        <v>5049</v>
      </c>
      <c r="F49" s="831"/>
      <c r="G49" s="831"/>
      <c r="H49" s="831"/>
      <c r="I49" s="831"/>
      <c r="J49" s="831">
        <v>1</v>
      </c>
      <c r="K49" s="831">
        <v>331</v>
      </c>
      <c r="L49" s="831"/>
      <c r="M49" s="831">
        <v>331</v>
      </c>
      <c r="N49" s="831"/>
      <c r="O49" s="831"/>
      <c r="P49" s="827"/>
      <c r="Q49" s="832"/>
    </row>
    <row r="50" spans="1:17" ht="14.45" customHeight="1" x14ac:dyDescent="0.2">
      <c r="A50" s="821" t="s">
        <v>3844</v>
      </c>
      <c r="B50" s="822" t="s">
        <v>4995</v>
      </c>
      <c r="C50" s="822" t="s">
        <v>3701</v>
      </c>
      <c r="D50" s="822" t="s">
        <v>5050</v>
      </c>
      <c r="E50" s="822" t="s">
        <v>5051</v>
      </c>
      <c r="F50" s="831">
        <v>2</v>
      </c>
      <c r="G50" s="831">
        <v>694</v>
      </c>
      <c r="H50" s="831"/>
      <c r="I50" s="831">
        <v>347</v>
      </c>
      <c r="J50" s="831">
        <v>1</v>
      </c>
      <c r="K50" s="831">
        <v>348</v>
      </c>
      <c r="L50" s="831"/>
      <c r="M50" s="831">
        <v>348</v>
      </c>
      <c r="N50" s="831"/>
      <c r="O50" s="831"/>
      <c r="P50" s="827"/>
      <c r="Q50" s="832"/>
    </row>
    <row r="51" spans="1:17" ht="14.45" customHeight="1" x14ac:dyDescent="0.2">
      <c r="A51" s="821" t="s">
        <v>3844</v>
      </c>
      <c r="B51" s="822" t="s">
        <v>4995</v>
      </c>
      <c r="C51" s="822" t="s">
        <v>3701</v>
      </c>
      <c r="D51" s="822" t="s">
        <v>5052</v>
      </c>
      <c r="E51" s="822" t="s">
        <v>5053</v>
      </c>
      <c r="F51" s="831">
        <v>4</v>
      </c>
      <c r="G51" s="831">
        <v>928</v>
      </c>
      <c r="H51" s="831"/>
      <c r="I51" s="831">
        <v>232</v>
      </c>
      <c r="J51" s="831">
        <v>1</v>
      </c>
      <c r="K51" s="831">
        <v>233</v>
      </c>
      <c r="L51" s="831"/>
      <c r="M51" s="831">
        <v>233</v>
      </c>
      <c r="N51" s="831">
        <v>1</v>
      </c>
      <c r="O51" s="831">
        <v>234</v>
      </c>
      <c r="P51" s="827"/>
      <c r="Q51" s="832">
        <v>234</v>
      </c>
    </row>
    <row r="52" spans="1:17" ht="14.45" customHeight="1" x14ac:dyDescent="0.2">
      <c r="A52" s="821" t="s">
        <v>3844</v>
      </c>
      <c r="B52" s="822" t="s">
        <v>4995</v>
      </c>
      <c r="C52" s="822" t="s">
        <v>3701</v>
      </c>
      <c r="D52" s="822" t="s">
        <v>5054</v>
      </c>
      <c r="E52" s="822" t="s">
        <v>5055</v>
      </c>
      <c r="F52" s="831">
        <v>89</v>
      </c>
      <c r="G52" s="831">
        <v>20826</v>
      </c>
      <c r="H52" s="831"/>
      <c r="I52" s="831">
        <v>234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3844</v>
      </c>
      <c r="B53" s="822" t="s">
        <v>4995</v>
      </c>
      <c r="C53" s="822" t="s">
        <v>3701</v>
      </c>
      <c r="D53" s="822" t="s">
        <v>5056</v>
      </c>
      <c r="E53" s="822" t="s">
        <v>5057</v>
      </c>
      <c r="F53" s="831"/>
      <c r="G53" s="831"/>
      <c r="H53" s="831"/>
      <c r="I53" s="831"/>
      <c r="J53" s="831">
        <v>4</v>
      </c>
      <c r="K53" s="831">
        <v>3164</v>
      </c>
      <c r="L53" s="831"/>
      <c r="M53" s="831">
        <v>791</v>
      </c>
      <c r="N53" s="831"/>
      <c r="O53" s="831"/>
      <c r="P53" s="827"/>
      <c r="Q53" s="832"/>
    </row>
    <row r="54" spans="1:17" ht="14.45" customHeight="1" x14ac:dyDescent="0.2">
      <c r="A54" s="821" t="s">
        <v>3844</v>
      </c>
      <c r="B54" s="822" t="s">
        <v>4995</v>
      </c>
      <c r="C54" s="822" t="s">
        <v>3701</v>
      </c>
      <c r="D54" s="822" t="s">
        <v>5058</v>
      </c>
      <c r="E54" s="822" t="s">
        <v>5059</v>
      </c>
      <c r="F54" s="831"/>
      <c r="G54" s="831"/>
      <c r="H54" s="831"/>
      <c r="I54" s="831"/>
      <c r="J54" s="831">
        <v>1</v>
      </c>
      <c r="K54" s="831">
        <v>226</v>
      </c>
      <c r="L54" s="831"/>
      <c r="M54" s="831">
        <v>226</v>
      </c>
      <c r="N54" s="831"/>
      <c r="O54" s="831"/>
      <c r="P54" s="827"/>
      <c r="Q54" s="832"/>
    </row>
    <row r="55" spans="1:17" ht="14.45" customHeight="1" x14ac:dyDescent="0.2">
      <c r="A55" s="821" t="s">
        <v>3844</v>
      </c>
      <c r="B55" s="822" t="s">
        <v>4995</v>
      </c>
      <c r="C55" s="822" t="s">
        <v>3701</v>
      </c>
      <c r="D55" s="822" t="s">
        <v>5060</v>
      </c>
      <c r="E55" s="822" t="s">
        <v>5061</v>
      </c>
      <c r="F55" s="831">
        <v>1</v>
      </c>
      <c r="G55" s="831">
        <v>920</v>
      </c>
      <c r="H55" s="831"/>
      <c r="I55" s="831">
        <v>920</v>
      </c>
      <c r="J55" s="831">
        <v>1</v>
      </c>
      <c r="K55" s="831">
        <v>921</v>
      </c>
      <c r="L55" s="831"/>
      <c r="M55" s="831">
        <v>921</v>
      </c>
      <c r="N55" s="831"/>
      <c r="O55" s="831"/>
      <c r="P55" s="827"/>
      <c r="Q55" s="832"/>
    </row>
    <row r="56" spans="1:17" ht="14.45" customHeight="1" x14ac:dyDescent="0.2">
      <c r="A56" s="821" t="s">
        <v>3844</v>
      </c>
      <c r="B56" s="822" t="s">
        <v>4995</v>
      </c>
      <c r="C56" s="822" t="s">
        <v>3701</v>
      </c>
      <c r="D56" s="822" t="s">
        <v>5062</v>
      </c>
      <c r="E56" s="822" t="s">
        <v>5063</v>
      </c>
      <c r="F56" s="831">
        <v>1</v>
      </c>
      <c r="G56" s="831">
        <v>897</v>
      </c>
      <c r="H56" s="831"/>
      <c r="I56" s="831">
        <v>897</v>
      </c>
      <c r="J56" s="831">
        <v>1</v>
      </c>
      <c r="K56" s="831">
        <v>898</v>
      </c>
      <c r="L56" s="831"/>
      <c r="M56" s="831">
        <v>898</v>
      </c>
      <c r="N56" s="831"/>
      <c r="O56" s="831"/>
      <c r="P56" s="827"/>
      <c r="Q56" s="832"/>
    </row>
    <row r="57" spans="1:17" ht="14.45" customHeight="1" x14ac:dyDescent="0.2">
      <c r="A57" s="821" t="s">
        <v>3844</v>
      </c>
      <c r="B57" s="822" t="s">
        <v>4995</v>
      </c>
      <c r="C57" s="822" t="s">
        <v>3701</v>
      </c>
      <c r="D57" s="822" t="s">
        <v>5064</v>
      </c>
      <c r="E57" s="822" t="s">
        <v>5065</v>
      </c>
      <c r="F57" s="831"/>
      <c r="G57" s="831"/>
      <c r="H57" s="831"/>
      <c r="I57" s="831"/>
      <c r="J57" s="831">
        <v>1</v>
      </c>
      <c r="K57" s="831">
        <v>94</v>
      </c>
      <c r="L57" s="831"/>
      <c r="M57" s="831">
        <v>94</v>
      </c>
      <c r="N57" s="831"/>
      <c r="O57" s="831"/>
      <c r="P57" s="827"/>
      <c r="Q57" s="832"/>
    </row>
    <row r="58" spans="1:17" ht="14.45" customHeight="1" x14ac:dyDescent="0.2">
      <c r="A58" s="821" t="s">
        <v>3844</v>
      </c>
      <c r="B58" s="822" t="s">
        <v>4995</v>
      </c>
      <c r="C58" s="822" t="s">
        <v>3701</v>
      </c>
      <c r="D58" s="822" t="s">
        <v>5066</v>
      </c>
      <c r="E58" s="822" t="s">
        <v>5067</v>
      </c>
      <c r="F58" s="831"/>
      <c r="G58" s="831"/>
      <c r="H58" s="831"/>
      <c r="I58" s="831"/>
      <c r="J58" s="831">
        <v>5</v>
      </c>
      <c r="K58" s="831">
        <v>1230</v>
      </c>
      <c r="L58" s="831"/>
      <c r="M58" s="831">
        <v>246</v>
      </c>
      <c r="N58" s="831">
        <v>5</v>
      </c>
      <c r="O58" s="831">
        <v>1250</v>
      </c>
      <c r="P58" s="827"/>
      <c r="Q58" s="832">
        <v>250</v>
      </c>
    </row>
    <row r="59" spans="1:17" ht="14.45" customHeight="1" x14ac:dyDescent="0.2">
      <c r="A59" s="821" t="s">
        <v>3844</v>
      </c>
      <c r="B59" s="822" t="s">
        <v>4995</v>
      </c>
      <c r="C59" s="822" t="s">
        <v>3701</v>
      </c>
      <c r="D59" s="822" t="s">
        <v>5068</v>
      </c>
      <c r="E59" s="822" t="s">
        <v>5069</v>
      </c>
      <c r="F59" s="831">
        <v>4</v>
      </c>
      <c r="G59" s="831">
        <v>812</v>
      </c>
      <c r="H59" s="831"/>
      <c r="I59" s="831">
        <v>203</v>
      </c>
      <c r="J59" s="831">
        <v>1</v>
      </c>
      <c r="K59" s="831">
        <v>204</v>
      </c>
      <c r="L59" s="831"/>
      <c r="M59" s="831">
        <v>204</v>
      </c>
      <c r="N59" s="831">
        <v>1</v>
      </c>
      <c r="O59" s="831">
        <v>205</v>
      </c>
      <c r="P59" s="827"/>
      <c r="Q59" s="832">
        <v>205</v>
      </c>
    </row>
    <row r="60" spans="1:17" ht="14.45" customHeight="1" x14ac:dyDescent="0.2">
      <c r="A60" s="821" t="s">
        <v>3844</v>
      </c>
      <c r="B60" s="822" t="s">
        <v>4995</v>
      </c>
      <c r="C60" s="822" t="s">
        <v>3701</v>
      </c>
      <c r="D60" s="822" t="s">
        <v>5070</v>
      </c>
      <c r="E60" s="822" t="s">
        <v>5071</v>
      </c>
      <c r="F60" s="831"/>
      <c r="G60" s="831"/>
      <c r="H60" s="831"/>
      <c r="I60" s="831"/>
      <c r="J60" s="831">
        <v>1</v>
      </c>
      <c r="K60" s="831">
        <v>469</v>
      </c>
      <c r="L60" s="831"/>
      <c r="M60" s="831">
        <v>469</v>
      </c>
      <c r="N60" s="831">
        <v>1</v>
      </c>
      <c r="O60" s="831">
        <v>473</v>
      </c>
      <c r="P60" s="827"/>
      <c r="Q60" s="832">
        <v>473</v>
      </c>
    </row>
    <row r="61" spans="1:17" ht="14.45" customHeight="1" x14ac:dyDescent="0.2">
      <c r="A61" s="821" t="s">
        <v>3844</v>
      </c>
      <c r="B61" s="822" t="s">
        <v>4995</v>
      </c>
      <c r="C61" s="822" t="s">
        <v>3701</v>
      </c>
      <c r="D61" s="822" t="s">
        <v>5072</v>
      </c>
      <c r="E61" s="822" t="s">
        <v>5073</v>
      </c>
      <c r="F61" s="831"/>
      <c r="G61" s="831"/>
      <c r="H61" s="831"/>
      <c r="I61" s="831"/>
      <c r="J61" s="831"/>
      <c r="K61" s="831"/>
      <c r="L61" s="831"/>
      <c r="M61" s="831"/>
      <c r="N61" s="831">
        <v>1</v>
      </c>
      <c r="O61" s="831">
        <v>65</v>
      </c>
      <c r="P61" s="827"/>
      <c r="Q61" s="832">
        <v>65</v>
      </c>
    </row>
    <row r="62" spans="1:17" ht="14.45" customHeight="1" x14ac:dyDescent="0.2">
      <c r="A62" s="821" t="s">
        <v>3844</v>
      </c>
      <c r="B62" s="822" t="s">
        <v>4995</v>
      </c>
      <c r="C62" s="822" t="s">
        <v>3701</v>
      </c>
      <c r="D62" s="822" t="s">
        <v>5074</v>
      </c>
      <c r="E62" s="822" t="s">
        <v>5075</v>
      </c>
      <c r="F62" s="831"/>
      <c r="G62" s="831"/>
      <c r="H62" s="831"/>
      <c r="I62" s="831"/>
      <c r="J62" s="831">
        <v>1</v>
      </c>
      <c r="K62" s="831">
        <v>4538</v>
      </c>
      <c r="L62" s="831"/>
      <c r="M62" s="831">
        <v>4538</v>
      </c>
      <c r="N62" s="831"/>
      <c r="O62" s="831"/>
      <c r="P62" s="827"/>
      <c r="Q62" s="832"/>
    </row>
    <row r="63" spans="1:17" ht="14.45" customHeight="1" x14ac:dyDescent="0.2">
      <c r="A63" s="821" t="s">
        <v>5076</v>
      </c>
      <c r="B63" s="822" t="s">
        <v>5077</v>
      </c>
      <c r="C63" s="822" t="s">
        <v>3701</v>
      </c>
      <c r="D63" s="822" t="s">
        <v>5078</v>
      </c>
      <c r="E63" s="822" t="s">
        <v>5079</v>
      </c>
      <c r="F63" s="831">
        <v>2188</v>
      </c>
      <c r="G63" s="831">
        <v>61264</v>
      </c>
      <c r="H63" s="831"/>
      <c r="I63" s="831">
        <v>28</v>
      </c>
      <c r="J63" s="831">
        <v>1947</v>
      </c>
      <c r="K63" s="831">
        <v>54516</v>
      </c>
      <c r="L63" s="831"/>
      <c r="M63" s="831">
        <v>28</v>
      </c>
      <c r="N63" s="831">
        <v>409</v>
      </c>
      <c r="O63" s="831">
        <v>11861</v>
      </c>
      <c r="P63" s="827"/>
      <c r="Q63" s="832">
        <v>29</v>
      </c>
    </row>
    <row r="64" spans="1:17" ht="14.45" customHeight="1" x14ac:dyDescent="0.2">
      <c r="A64" s="821" t="s">
        <v>5076</v>
      </c>
      <c r="B64" s="822" t="s">
        <v>5077</v>
      </c>
      <c r="C64" s="822" t="s">
        <v>3701</v>
      </c>
      <c r="D64" s="822" t="s">
        <v>5080</v>
      </c>
      <c r="E64" s="822" t="s">
        <v>5081</v>
      </c>
      <c r="F64" s="831">
        <v>27</v>
      </c>
      <c r="G64" s="831">
        <v>1458</v>
      </c>
      <c r="H64" s="831"/>
      <c r="I64" s="831">
        <v>54</v>
      </c>
      <c r="J64" s="831">
        <v>60</v>
      </c>
      <c r="K64" s="831">
        <v>3240</v>
      </c>
      <c r="L64" s="831"/>
      <c r="M64" s="831">
        <v>54</v>
      </c>
      <c r="N64" s="831">
        <v>25</v>
      </c>
      <c r="O64" s="831">
        <v>1375</v>
      </c>
      <c r="P64" s="827"/>
      <c r="Q64" s="832">
        <v>55</v>
      </c>
    </row>
    <row r="65" spans="1:17" ht="14.45" customHeight="1" x14ac:dyDescent="0.2">
      <c r="A65" s="821" t="s">
        <v>5076</v>
      </c>
      <c r="B65" s="822" t="s">
        <v>5077</v>
      </c>
      <c r="C65" s="822" t="s">
        <v>3701</v>
      </c>
      <c r="D65" s="822" t="s">
        <v>5082</v>
      </c>
      <c r="E65" s="822" t="s">
        <v>5083</v>
      </c>
      <c r="F65" s="831">
        <v>2104</v>
      </c>
      <c r="G65" s="831">
        <v>50496</v>
      </c>
      <c r="H65" s="831"/>
      <c r="I65" s="831">
        <v>24</v>
      </c>
      <c r="J65" s="831">
        <v>1883</v>
      </c>
      <c r="K65" s="831">
        <v>45192</v>
      </c>
      <c r="L65" s="831"/>
      <c r="M65" s="831">
        <v>24</v>
      </c>
      <c r="N65" s="831">
        <v>364</v>
      </c>
      <c r="O65" s="831">
        <v>9100</v>
      </c>
      <c r="P65" s="827"/>
      <c r="Q65" s="832">
        <v>25</v>
      </c>
    </row>
    <row r="66" spans="1:17" ht="14.45" customHeight="1" x14ac:dyDescent="0.2">
      <c r="A66" s="821" t="s">
        <v>5076</v>
      </c>
      <c r="B66" s="822" t="s">
        <v>5077</v>
      </c>
      <c r="C66" s="822" t="s">
        <v>3701</v>
      </c>
      <c r="D66" s="822" t="s">
        <v>5084</v>
      </c>
      <c r="E66" s="822" t="s">
        <v>5085</v>
      </c>
      <c r="F66" s="831">
        <v>4306</v>
      </c>
      <c r="G66" s="831">
        <v>116262</v>
      </c>
      <c r="H66" s="831"/>
      <c r="I66" s="831">
        <v>27</v>
      </c>
      <c r="J66" s="831">
        <v>3888</v>
      </c>
      <c r="K66" s="831">
        <v>104976</v>
      </c>
      <c r="L66" s="831"/>
      <c r="M66" s="831">
        <v>27</v>
      </c>
      <c r="N66" s="831">
        <v>829</v>
      </c>
      <c r="O66" s="831">
        <v>23212</v>
      </c>
      <c r="P66" s="827"/>
      <c r="Q66" s="832">
        <v>28</v>
      </c>
    </row>
    <row r="67" spans="1:17" ht="14.45" customHeight="1" x14ac:dyDescent="0.2">
      <c r="A67" s="821" t="s">
        <v>5076</v>
      </c>
      <c r="B67" s="822" t="s">
        <v>5077</v>
      </c>
      <c r="C67" s="822" t="s">
        <v>3701</v>
      </c>
      <c r="D67" s="822" t="s">
        <v>5086</v>
      </c>
      <c r="E67" s="822" t="s">
        <v>5087</v>
      </c>
      <c r="F67" s="831">
        <v>229</v>
      </c>
      <c r="G67" s="831">
        <v>6183</v>
      </c>
      <c r="H67" s="831"/>
      <c r="I67" s="831">
        <v>27</v>
      </c>
      <c r="J67" s="831">
        <v>247</v>
      </c>
      <c r="K67" s="831">
        <v>6669</v>
      </c>
      <c r="L67" s="831"/>
      <c r="M67" s="831">
        <v>27</v>
      </c>
      <c r="N67" s="831">
        <v>97</v>
      </c>
      <c r="O67" s="831">
        <v>2716</v>
      </c>
      <c r="P67" s="827"/>
      <c r="Q67" s="832">
        <v>28</v>
      </c>
    </row>
    <row r="68" spans="1:17" ht="14.45" customHeight="1" x14ac:dyDescent="0.2">
      <c r="A68" s="821" t="s">
        <v>5076</v>
      </c>
      <c r="B68" s="822" t="s">
        <v>5077</v>
      </c>
      <c r="C68" s="822" t="s">
        <v>3701</v>
      </c>
      <c r="D68" s="822" t="s">
        <v>5088</v>
      </c>
      <c r="E68" s="822" t="s">
        <v>5089</v>
      </c>
      <c r="F68" s="831">
        <v>12855</v>
      </c>
      <c r="G68" s="831">
        <v>295665</v>
      </c>
      <c r="H68" s="831"/>
      <c r="I68" s="831">
        <v>23</v>
      </c>
      <c r="J68" s="831">
        <v>11852</v>
      </c>
      <c r="K68" s="831">
        <v>272596</v>
      </c>
      <c r="L68" s="831"/>
      <c r="M68" s="831">
        <v>23</v>
      </c>
      <c r="N68" s="831">
        <v>2778</v>
      </c>
      <c r="O68" s="831">
        <v>66672</v>
      </c>
      <c r="P68" s="827"/>
      <c r="Q68" s="832">
        <v>24</v>
      </c>
    </row>
    <row r="69" spans="1:17" ht="14.45" customHeight="1" x14ac:dyDescent="0.2">
      <c r="A69" s="821" t="s">
        <v>5076</v>
      </c>
      <c r="B69" s="822" t="s">
        <v>5077</v>
      </c>
      <c r="C69" s="822" t="s">
        <v>3701</v>
      </c>
      <c r="D69" s="822" t="s">
        <v>5090</v>
      </c>
      <c r="E69" s="822" t="s">
        <v>5091</v>
      </c>
      <c r="F69" s="831">
        <v>17</v>
      </c>
      <c r="G69" s="831">
        <v>1173</v>
      </c>
      <c r="H69" s="831"/>
      <c r="I69" s="831">
        <v>69</v>
      </c>
      <c r="J69" s="831">
        <v>37</v>
      </c>
      <c r="K69" s="831">
        <v>2553</v>
      </c>
      <c r="L69" s="831"/>
      <c r="M69" s="831">
        <v>69</v>
      </c>
      <c r="N69" s="831">
        <v>5</v>
      </c>
      <c r="O69" s="831">
        <v>350</v>
      </c>
      <c r="P69" s="827"/>
      <c r="Q69" s="832">
        <v>70</v>
      </c>
    </row>
    <row r="70" spans="1:17" ht="14.45" customHeight="1" x14ac:dyDescent="0.2">
      <c r="A70" s="821" t="s">
        <v>5076</v>
      </c>
      <c r="B70" s="822" t="s">
        <v>5077</v>
      </c>
      <c r="C70" s="822" t="s">
        <v>3701</v>
      </c>
      <c r="D70" s="822" t="s">
        <v>5092</v>
      </c>
      <c r="E70" s="822" t="s">
        <v>5093</v>
      </c>
      <c r="F70" s="831">
        <v>15551</v>
      </c>
      <c r="G70" s="831">
        <v>964162</v>
      </c>
      <c r="H70" s="831"/>
      <c r="I70" s="831">
        <v>62</v>
      </c>
      <c r="J70" s="831">
        <v>14167</v>
      </c>
      <c r="K70" s="831">
        <v>892521</v>
      </c>
      <c r="L70" s="831"/>
      <c r="M70" s="831">
        <v>63</v>
      </c>
      <c r="N70" s="831">
        <v>3292</v>
      </c>
      <c r="O70" s="831">
        <v>207396</v>
      </c>
      <c r="P70" s="827"/>
      <c r="Q70" s="832">
        <v>63</v>
      </c>
    </row>
    <row r="71" spans="1:17" ht="14.45" customHeight="1" x14ac:dyDescent="0.2">
      <c r="A71" s="821" t="s">
        <v>5076</v>
      </c>
      <c r="B71" s="822" t="s">
        <v>5077</v>
      </c>
      <c r="C71" s="822" t="s">
        <v>3701</v>
      </c>
      <c r="D71" s="822" t="s">
        <v>5094</v>
      </c>
      <c r="E71" s="822" t="s">
        <v>5095</v>
      </c>
      <c r="F71" s="831"/>
      <c r="G71" s="831"/>
      <c r="H71" s="831"/>
      <c r="I71" s="831"/>
      <c r="J71" s="831">
        <v>1</v>
      </c>
      <c r="K71" s="831">
        <v>395</v>
      </c>
      <c r="L71" s="831"/>
      <c r="M71" s="831">
        <v>395</v>
      </c>
      <c r="N71" s="831"/>
      <c r="O71" s="831"/>
      <c r="P71" s="827"/>
      <c r="Q71" s="832"/>
    </row>
    <row r="72" spans="1:17" ht="14.45" customHeight="1" x14ac:dyDescent="0.2">
      <c r="A72" s="821" t="s">
        <v>5076</v>
      </c>
      <c r="B72" s="822" t="s">
        <v>5077</v>
      </c>
      <c r="C72" s="822" t="s">
        <v>3701</v>
      </c>
      <c r="D72" s="822" t="s">
        <v>5096</v>
      </c>
      <c r="E72" s="822" t="s">
        <v>5097</v>
      </c>
      <c r="F72" s="831"/>
      <c r="G72" s="831"/>
      <c r="H72" s="831"/>
      <c r="I72" s="831"/>
      <c r="J72" s="831">
        <v>1</v>
      </c>
      <c r="K72" s="831">
        <v>85</v>
      </c>
      <c r="L72" s="831"/>
      <c r="M72" s="831">
        <v>85</v>
      </c>
      <c r="N72" s="831">
        <v>4</v>
      </c>
      <c r="O72" s="831">
        <v>344</v>
      </c>
      <c r="P72" s="827"/>
      <c r="Q72" s="832">
        <v>86</v>
      </c>
    </row>
    <row r="73" spans="1:17" ht="14.45" customHeight="1" x14ac:dyDescent="0.2">
      <c r="A73" s="821" t="s">
        <v>5076</v>
      </c>
      <c r="B73" s="822" t="s">
        <v>5077</v>
      </c>
      <c r="C73" s="822" t="s">
        <v>3701</v>
      </c>
      <c r="D73" s="822" t="s">
        <v>5098</v>
      </c>
      <c r="E73" s="822" t="s">
        <v>5099</v>
      </c>
      <c r="F73" s="831">
        <v>622</v>
      </c>
      <c r="G73" s="831">
        <v>614536</v>
      </c>
      <c r="H73" s="831"/>
      <c r="I73" s="831">
        <v>988</v>
      </c>
      <c r="J73" s="831">
        <v>419</v>
      </c>
      <c r="K73" s="831">
        <v>413972</v>
      </c>
      <c r="L73" s="831"/>
      <c r="M73" s="831">
        <v>988</v>
      </c>
      <c r="N73" s="831">
        <v>119</v>
      </c>
      <c r="O73" s="831">
        <v>117810</v>
      </c>
      <c r="P73" s="827"/>
      <c r="Q73" s="832">
        <v>990</v>
      </c>
    </row>
    <row r="74" spans="1:17" ht="14.45" customHeight="1" x14ac:dyDescent="0.2">
      <c r="A74" s="821" t="s">
        <v>5076</v>
      </c>
      <c r="B74" s="822" t="s">
        <v>5077</v>
      </c>
      <c r="C74" s="822" t="s">
        <v>3701</v>
      </c>
      <c r="D74" s="822" t="s">
        <v>5100</v>
      </c>
      <c r="E74" s="822" t="s">
        <v>5101</v>
      </c>
      <c r="F74" s="831">
        <v>2</v>
      </c>
      <c r="G74" s="831">
        <v>128</v>
      </c>
      <c r="H74" s="831"/>
      <c r="I74" s="831">
        <v>64</v>
      </c>
      <c r="J74" s="831">
        <v>2</v>
      </c>
      <c r="K74" s="831">
        <v>128</v>
      </c>
      <c r="L74" s="831"/>
      <c r="M74" s="831">
        <v>64</v>
      </c>
      <c r="N74" s="831"/>
      <c r="O74" s="831"/>
      <c r="P74" s="827"/>
      <c r="Q74" s="832"/>
    </row>
    <row r="75" spans="1:17" ht="14.45" customHeight="1" x14ac:dyDescent="0.2">
      <c r="A75" s="821" t="s">
        <v>5076</v>
      </c>
      <c r="B75" s="822" t="s">
        <v>5077</v>
      </c>
      <c r="C75" s="822" t="s">
        <v>3701</v>
      </c>
      <c r="D75" s="822" t="s">
        <v>5102</v>
      </c>
      <c r="E75" s="822" t="s">
        <v>5103</v>
      </c>
      <c r="F75" s="831">
        <v>1</v>
      </c>
      <c r="G75" s="831">
        <v>17</v>
      </c>
      <c r="H75" s="831"/>
      <c r="I75" s="831">
        <v>17</v>
      </c>
      <c r="J75" s="831">
        <v>5</v>
      </c>
      <c r="K75" s="831">
        <v>85</v>
      </c>
      <c r="L75" s="831"/>
      <c r="M75" s="831">
        <v>17</v>
      </c>
      <c r="N75" s="831">
        <v>2</v>
      </c>
      <c r="O75" s="831">
        <v>34</v>
      </c>
      <c r="P75" s="827"/>
      <c r="Q75" s="832">
        <v>17</v>
      </c>
    </row>
    <row r="76" spans="1:17" ht="14.45" customHeight="1" x14ac:dyDescent="0.2">
      <c r="A76" s="821" t="s">
        <v>5076</v>
      </c>
      <c r="B76" s="822" t="s">
        <v>5077</v>
      </c>
      <c r="C76" s="822" t="s">
        <v>3701</v>
      </c>
      <c r="D76" s="822" t="s">
        <v>5104</v>
      </c>
      <c r="E76" s="822" t="s">
        <v>5105</v>
      </c>
      <c r="F76" s="831">
        <v>2</v>
      </c>
      <c r="G76" s="831">
        <v>130</v>
      </c>
      <c r="H76" s="831"/>
      <c r="I76" s="831">
        <v>65</v>
      </c>
      <c r="J76" s="831">
        <v>4</v>
      </c>
      <c r="K76" s="831">
        <v>264</v>
      </c>
      <c r="L76" s="831"/>
      <c r="M76" s="831">
        <v>66</v>
      </c>
      <c r="N76" s="831"/>
      <c r="O76" s="831"/>
      <c r="P76" s="827"/>
      <c r="Q76" s="832"/>
    </row>
    <row r="77" spans="1:17" ht="14.45" customHeight="1" x14ac:dyDescent="0.2">
      <c r="A77" s="821" t="s">
        <v>5076</v>
      </c>
      <c r="B77" s="822" t="s">
        <v>5077</v>
      </c>
      <c r="C77" s="822" t="s">
        <v>3701</v>
      </c>
      <c r="D77" s="822" t="s">
        <v>5106</v>
      </c>
      <c r="E77" s="822" t="s">
        <v>5107</v>
      </c>
      <c r="F77" s="831">
        <v>21</v>
      </c>
      <c r="G77" s="831">
        <v>987</v>
      </c>
      <c r="H77" s="831"/>
      <c r="I77" s="831">
        <v>47</v>
      </c>
      <c r="J77" s="831">
        <v>11</v>
      </c>
      <c r="K77" s="831">
        <v>517</v>
      </c>
      <c r="L77" s="831"/>
      <c r="M77" s="831">
        <v>47</v>
      </c>
      <c r="N77" s="831">
        <v>3</v>
      </c>
      <c r="O77" s="831">
        <v>141</v>
      </c>
      <c r="P77" s="827"/>
      <c r="Q77" s="832">
        <v>47</v>
      </c>
    </row>
    <row r="78" spans="1:17" ht="14.45" customHeight="1" x14ac:dyDescent="0.2">
      <c r="A78" s="821" t="s">
        <v>5076</v>
      </c>
      <c r="B78" s="822" t="s">
        <v>5077</v>
      </c>
      <c r="C78" s="822" t="s">
        <v>3701</v>
      </c>
      <c r="D78" s="822" t="s">
        <v>5108</v>
      </c>
      <c r="E78" s="822" t="s">
        <v>5109</v>
      </c>
      <c r="F78" s="831">
        <v>824</v>
      </c>
      <c r="G78" s="831">
        <v>50264</v>
      </c>
      <c r="H78" s="831"/>
      <c r="I78" s="831">
        <v>61</v>
      </c>
      <c r="J78" s="831">
        <v>726</v>
      </c>
      <c r="K78" s="831">
        <v>44286</v>
      </c>
      <c r="L78" s="831"/>
      <c r="M78" s="831">
        <v>61</v>
      </c>
      <c r="N78" s="831">
        <v>111</v>
      </c>
      <c r="O78" s="831">
        <v>6882</v>
      </c>
      <c r="P78" s="827"/>
      <c r="Q78" s="832">
        <v>62</v>
      </c>
    </row>
    <row r="79" spans="1:17" ht="14.45" customHeight="1" x14ac:dyDescent="0.2">
      <c r="A79" s="821" t="s">
        <v>5076</v>
      </c>
      <c r="B79" s="822" t="s">
        <v>5077</v>
      </c>
      <c r="C79" s="822" t="s">
        <v>3701</v>
      </c>
      <c r="D79" s="822" t="s">
        <v>5110</v>
      </c>
      <c r="E79" s="822" t="s">
        <v>5111</v>
      </c>
      <c r="F79" s="831">
        <v>8</v>
      </c>
      <c r="G79" s="831">
        <v>152</v>
      </c>
      <c r="H79" s="831"/>
      <c r="I79" s="831">
        <v>19</v>
      </c>
      <c r="J79" s="831">
        <v>9</v>
      </c>
      <c r="K79" s="831">
        <v>171</v>
      </c>
      <c r="L79" s="831"/>
      <c r="M79" s="831">
        <v>19</v>
      </c>
      <c r="N79" s="831">
        <v>3</v>
      </c>
      <c r="O79" s="831">
        <v>57</v>
      </c>
      <c r="P79" s="827"/>
      <c r="Q79" s="832">
        <v>19</v>
      </c>
    </row>
    <row r="80" spans="1:17" ht="14.45" customHeight="1" x14ac:dyDescent="0.2">
      <c r="A80" s="821" t="s">
        <v>5076</v>
      </c>
      <c r="B80" s="822" t="s">
        <v>5077</v>
      </c>
      <c r="C80" s="822" t="s">
        <v>3701</v>
      </c>
      <c r="D80" s="822" t="s">
        <v>5112</v>
      </c>
      <c r="E80" s="822" t="s">
        <v>5113</v>
      </c>
      <c r="F80" s="831"/>
      <c r="G80" s="831"/>
      <c r="H80" s="831"/>
      <c r="I80" s="831"/>
      <c r="J80" s="831">
        <v>2</v>
      </c>
      <c r="K80" s="831">
        <v>784</v>
      </c>
      <c r="L80" s="831"/>
      <c r="M80" s="831">
        <v>392</v>
      </c>
      <c r="N80" s="831"/>
      <c r="O80" s="831"/>
      <c r="P80" s="827"/>
      <c r="Q80" s="832"/>
    </row>
    <row r="81" spans="1:17" ht="14.45" customHeight="1" x14ac:dyDescent="0.2">
      <c r="A81" s="821" t="s">
        <v>5076</v>
      </c>
      <c r="B81" s="822" t="s">
        <v>5077</v>
      </c>
      <c r="C81" s="822" t="s">
        <v>3701</v>
      </c>
      <c r="D81" s="822" t="s">
        <v>5114</v>
      </c>
      <c r="E81" s="822" t="s">
        <v>5115</v>
      </c>
      <c r="F81" s="831"/>
      <c r="G81" s="831"/>
      <c r="H81" s="831"/>
      <c r="I81" s="831"/>
      <c r="J81" s="831"/>
      <c r="K81" s="831"/>
      <c r="L81" s="831"/>
      <c r="M81" s="831"/>
      <c r="N81" s="831">
        <v>1</v>
      </c>
      <c r="O81" s="831">
        <v>467</v>
      </c>
      <c r="P81" s="827"/>
      <c r="Q81" s="832">
        <v>467</v>
      </c>
    </row>
    <row r="82" spans="1:17" ht="14.45" customHeight="1" x14ac:dyDescent="0.2">
      <c r="A82" s="821" t="s">
        <v>5076</v>
      </c>
      <c r="B82" s="822" t="s">
        <v>5077</v>
      </c>
      <c r="C82" s="822" t="s">
        <v>3701</v>
      </c>
      <c r="D82" s="822" t="s">
        <v>5116</v>
      </c>
      <c r="E82" s="822" t="s">
        <v>5117</v>
      </c>
      <c r="F82" s="831">
        <v>3</v>
      </c>
      <c r="G82" s="831">
        <v>939</v>
      </c>
      <c r="H82" s="831"/>
      <c r="I82" s="831">
        <v>313</v>
      </c>
      <c r="J82" s="831">
        <v>1</v>
      </c>
      <c r="K82" s="831">
        <v>313</v>
      </c>
      <c r="L82" s="831"/>
      <c r="M82" s="831">
        <v>313</v>
      </c>
      <c r="N82" s="831">
        <v>1</v>
      </c>
      <c r="O82" s="831">
        <v>315</v>
      </c>
      <c r="P82" s="827"/>
      <c r="Q82" s="832">
        <v>315</v>
      </c>
    </row>
    <row r="83" spans="1:17" ht="14.45" customHeight="1" x14ac:dyDescent="0.2">
      <c r="A83" s="821" t="s">
        <v>5076</v>
      </c>
      <c r="B83" s="822" t="s">
        <v>5077</v>
      </c>
      <c r="C83" s="822" t="s">
        <v>3701</v>
      </c>
      <c r="D83" s="822" t="s">
        <v>5118</v>
      </c>
      <c r="E83" s="822" t="s">
        <v>5119</v>
      </c>
      <c r="F83" s="831">
        <v>49</v>
      </c>
      <c r="G83" s="831">
        <v>41846</v>
      </c>
      <c r="H83" s="831"/>
      <c r="I83" s="831">
        <v>854</v>
      </c>
      <c r="J83" s="831">
        <v>83</v>
      </c>
      <c r="K83" s="831">
        <v>70965</v>
      </c>
      <c r="L83" s="831"/>
      <c r="M83" s="831">
        <v>855</v>
      </c>
      <c r="N83" s="831">
        <v>19</v>
      </c>
      <c r="O83" s="831">
        <v>16283</v>
      </c>
      <c r="P83" s="827"/>
      <c r="Q83" s="832">
        <v>857</v>
      </c>
    </row>
    <row r="84" spans="1:17" ht="14.45" customHeight="1" x14ac:dyDescent="0.2">
      <c r="A84" s="821" t="s">
        <v>5076</v>
      </c>
      <c r="B84" s="822" t="s">
        <v>5077</v>
      </c>
      <c r="C84" s="822" t="s">
        <v>3701</v>
      </c>
      <c r="D84" s="822" t="s">
        <v>5120</v>
      </c>
      <c r="E84" s="822" t="s">
        <v>5121</v>
      </c>
      <c r="F84" s="831">
        <v>21</v>
      </c>
      <c r="G84" s="831">
        <v>3948</v>
      </c>
      <c r="H84" s="831"/>
      <c r="I84" s="831">
        <v>188</v>
      </c>
      <c r="J84" s="831">
        <v>21</v>
      </c>
      <c r="K84" s="831">
        <v>3948</v>
      </c>
      <c r="L84" s="831"/>
      <c r="M84" s="831">
        <v>188</v>
      </c>
      <c r="N84" s="831">
        <v>4</v>
      </c>
      <c r="O84" s="831">
        <v>760</v>
      </c>
      <c r="P84" s="827"/>
      <c r="Q84" s="832">
        <v>190</v>
      </c>
    </row>
    <row r="85" spans="1:17" ht="14.45" customHeight="1" x14ac:dyDescent="0.2">
      <c r="A85" s="821" t="s">
        <v>5076</v>
      </c>
      <c r="B85" s="822" t="s">
        <v>5077</v>
      </c>
      <c r="C85" s="822" t="s">
        <v>3701</v>
      </c>
      <c r="D85" s="822" t="s">
        <v>5122</v>
      </c>
      <c r="E85" s="822" t="s">
        <v>5123</v>
      </c>
      <c r="F85" s="831"/>
      <c r="G85" s="831"/>
      <c r="H85" s="831"/>
      <c r="I85" s="831"/>
      <c r="J85" s="831">
        <v>2</v>
      </c>
      <c r="K85" s="831">
        <v>336</v>
      </c>
      <c r="L85" s="831"/>
      <c r="M85" s="831">
        <v>168</v>
      </c>
      <c r="N85" s="831"/>
      <c r="O85" s="831"/>
      <c r="P85" s="827"/>
      <c r="Q85" s="832"/>
    </row>
    <row r="86" spans="1:17" ht="14.45" customHeight="1" x14ac:dyDescent="0.2">
      <c r="A86" s="821" t="s">
        <v>5076</v>
      </c>
      <c r="B86" s="822" t="s">
        <v>5077</v>
      </c>
      <c r="C86" s="822" t="s">
        <v>3701</v>
      </c>
      <c r="D86" s="822" t="s">
        <v>5124</v>
      </c>
      <c r="E86" s="822" t="s">
        <v>5125</v>
      </c>
      <c r="F86" s="831">
        <v>1</v>
      </c>
      <c r="G86" s="831">
        <v>167</v>
      </c>
      <c r="H86" s="831"/>
      <c r="I86" s="831">
        <v>167</v>
      </c>
      <c r="J86" s="831"/>
      <c r="K86" s="831"/>
      <c r="L86" s="831"/>
      <c r="M86" s="831"/>
      <c r="N86" s="831">
        <v>1</v>
      </c>
      <c r="O86" s="831">
        <v>168</v>
      </c>
      <c r="P86" s="827"/>
      <c r="Q86" s="832">
        <v>168</v>
      </c>
    </row>
    <row r="87" spans="1:17" ht="14.45" customHeight="1" x14ac:dyDescent="0.2">
      <c r="A87" s="821" t="s">
        <v>5076</v>
      </c>
      <c r="B87" s="822" t="s">
        <v>5077</v>
      </c>
      <c r="C87" s="822" t="s">
        <v>3701</v>
      </c>
      <c r="D87" s="822" t="s">
        <v>5126</v>
      </c>
      <c r="E87" s="822" t="s">
        <v>5127</v>
      </c>
      <c r="F87" s="831">
        <v>1</v>
      </c>
      <c r="G87" s="831">
        <v>310</v>
      </c>
      <c r="H87" s="831"/>
      <c r="I87" s="831">
        <v>310</v>
      </c>
      <c r="J87" s="831">
        <v>2</v>
      </c>
      <c r="K87" s="831">
        <v>620</v>
      </c>
      <c r="L87" s="831"/>
      <c r="M87" s="831">
        <v>310</v>
      </c>
      <c r="N87" s="831"/>
      <c r="O87" s="831"/>
      <c r="P87" s="827"/>
      <c r="Q87" s="832"/>
    </row>
    <row r="88" spans="1:17" ht="14.45" customHeight="1" x14ac:dyDescent="0.2">
      <c r="A88" s="821" t="s">
        <v>5076</v>
      </c>
      <c r="B88" s="822" t="s">
        <v>5077</v>
      </c>
      <c r="C88" s="822" t="s">
        <v>3701</v>
      </c>
      <c r="D88" s="822" t="s">
        <v>5126</v>
      </c>
      <c r="E88" s="822" t="s">
        <v>5128</v>
      </c>
      <c r="F88" s="831">
        <v>1</v>
      </c>
      <c r="G88" s="831">
        <v>310</v>
      </c>
      <c r="H88" s="831"/>
      <c r="I88" s="831">
        <v>310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5076</v>
      </c>
      <c r="B89" s="822" t="s">
        <v>5077</v>
      </c>
      <c r="C89" s="822" t="s">
        <v>3701</v>
      </c>
      <c r="D89" s="822" t="s">
        <v>5129</v>
      </c>
      <c r="E89" s="822" t="s">
        <v>5130</v>
      </c>
      <c r="F89" s="831">
        <v>2</v>
      </c>
      <c r="G89" s="831">
        <v>2454</v>
      </c>
      <c r="H89" s="831"/>
      <c r="I89" s="831">
        <v>1227</v>
      </c>
      <c r="J89" s="831">
        <v>2</v>
      </c>
      <c r="K89" s="831">
        <v>2460</v>
      </c>
      <c r="L89" s="831"/>
      <c r="M89" s="831">
        <v>1230</v>
      </c>
      <c r="N89" s="831"/>
      <c r="O89" s="831"/>
      <c r="P89" s="827"/>
      <c r="Q89" s="832"/>
    </row>
    <row r="90" spans="1:17" ht="14.45" customHeight="1" x14ac:dyDescent="0.2">
      <c r="A90" s="821" t="s">
        <v>5076</v>
      </c>
      <c r="B90" s="822" t="s">
        <v>5077</v>
      </c>
      <c r="C90" s="822" t="s">
        <v>3701</v>
      </c>
      <c r="D90" s="822" t="s">
        <v>5131</v>
      </c>
      <c r="E90" s="822" t="s">
        <v>5132</v>
      </c>
      <c r="F90" s="831">
        <v>190</v>
      </c>
      <c r="G90" s="831">
        <v>149910</v>
      </c>
      <c r="H90" s="831"/>
      <c r="I90" s="831">
        <v>789</v>
      </c>
      <c r="J90" s="831">
        <v>183</v>
      </c>
      <c r="K90" s="831">
        <v>144753</v>
      </c>
      <c r="L90" s="831"/>
      <c r="M90" s="831">
        <v>791</v>
      </c>
      <c r="N90" s="831">
        <v>83</v>
      </c>
      <c r="O90" s="831">
        <v>65902</v>
      </c>
      <c r="P90" s="827"/>
      <c r="Q90" s="832">
        <v>794</v>
      </c>
    </row>
    <row r="91" spans="1:17" ht="14.45" customHeight="1" x14ac:dyDescent="0.2">
      <c r="A91" s="821" t="s">
        <v>5076</v>
      </c>
      <c r="B91" s="822" t="s">
        <v>5077</v>
      </c>
      <c r="C91" s="822" t="s">
        <v>3701</v>
      </c>
      <c r="D91" s="822" t="s">
        <v>5133</v>
      </c>
      <c r="E91" s="822" t="s">
        <v>5134</v>
      </c>
      <c r="F91" s="831">
        <v>3</v>
      </c>
      <c r="G91" s="831">
        <v>570</v>
      </c>
      <c r="H91" s="831"/>
      <c r="I91" s="831">
        <v>190</v>
      </c>
      <c r="J91" s="831">
        <v>2</v>
      </c>
      <c r="K91" s="831">
        <v>382</v>
      </c>
      <c r="L91" s="831"/>
      <c r="M91" s="831">
        <v>191</v>
      </c>
      <c r="N91" s="831"/>
      <c r="O91" s="831"/>
      <c r="P91" s="827"/>
      <c r="Q91" s="832"/>
    </row>
    <row r="92" spans="1:17" ht="14.45" customHeight="1" x14ac:dyDescent="0.2">
      <c r="A92" s="821" t="s">
        <v>5076</v>
      </c>
      <c r="B92" s="822" t="s">
        <v>5077</v>
      </c>
      <c r="C92" s="822" t="s">
        <v>3701</v>
      </c>
      <c r="D92" s="822" t="s">
        <v>5135</v>
      </c>
      <c r="E92" s="822" t="s">
        <v>5136</v>
      </c>
      <c r="F92" s="831">
        <v>7</v>
      </c>
      <c r="G92" s="831">
        <v>1603</v>
      </c>
      <c r="H92" s="831"/>
      <c r="I92" s="831">
        <v>229</v>
      </c>
      <c r="J92" s="831">
        <v>5</v>
      </c>
      <c r="K92" s="831">
        <v>1150</v>
      </c>
      <c r="L92" s="831"/>
      <c r="M92" s="831">
        <v>230</v>
      </c>
      <c r="N92" s="831">
        <v>2</v>
      </c>
      <c r="O92" s="831">
        <v>464</v>
      </c>
      <c r="P92" s="827"/>
      <c r="Q92" s="832">
        <v>232</v>
      </c>
    </row>
    <row r="93" spans="1:17" ht="14.45" customHeight="1" x14ac:dyDescent="0.2">
      <c r="A93" s="821" t="s">
        <v>5076</v>
      </c>
      <c r="B93" s="822" t="s">
        <v>5077</v>
      </c>
      <c r="C93" s="822" t="s">
        <v>3701</v>
      </c>
      <c r="D93" s="822" t="s">
        <v>5137</v>
      </c>
      <c r="E93" s="822" t="s">
        <v>5138</v>
      </c>
      <c r="F93" s="831"/>
      <c r="G93" s="831"/>
      <c r="H93" s="831"/>
      <c r="I93" s="831"/>
      <c r="J93" s="831"/>
      <c r="K93" s="831"/>
      <c r="L93" s="831"/>
      <c r="M93" s="831"/>
      <c r="N93" s="831">
        <v>1</v>
      </c>
      <c r="O93" s="831">
        <v>466</v>
      </c>
      <c r="P93" s="827"/>
      <c r="Q93" s="832">
        <v>466</v>
      </c>
    </row>
    <row r="94" spans="1:17" ht="14.45" customHeight="1" x14ac:dyDescent="0.2">
      <c r="A94" s="821" t="s">
        <v>5076</v>
      </c>
      <c r="B94" s="822" t="s">
        <v>5077</v>
      </c>
      <c r="C94" s="822" t="s">
        <v>3701</v>
      </c>
      <c r="D94" s="822" t="s">
        <v>5139</v>
      </c>
      <c r="E94" s="822" t="s">
        <v>5140</v>
      </c>
      <c r="F94" s="831"/>
      <c r="G94" s="831"/>
      <c r="H94" s="831"/>
      <c r="I94" s="831"/>
      <c r="J94" s="831">
        <v>6</v>
      </c>
      <c r="K94" s="831">
        <v>3384</v>
      </c>
      <c r="L94" s="831"/>
      <c r="M94" s="831">
        <v>564</v>
      </c>
      <c r="N94" s="831">
        <v>14</v>
      </c>
      <c r="O94" s="831">
        <v>7924</v>
      </c>
      <c r="P94" s="827"/>
      <c r="Q94" s="832">
        <v>566</v>
      </c>
    </row>
    <row r="95" spans="1:17" ht="14.45" customHeight="1" x14ac:dyDescent="0.2">
      <c r="A95" s="821" t="s">
        <v>5076</v>
      </c>
      <c r="B95" s="822" t="s">
        <v>5077</v>
      </c>
      <c r="C95" s="822" t="s">
        <v>3701</v>
      </c>
      <c r="D95" s="822" t="s">
        <v>5141</v>
      </c>
      <c r="E95" s="822" t="s">
        <v>5142</v>
      </c>
      <c r="F95" s="831">
        <v>2</v>
      </c>
      <c r="G95" s="831">
        <v>268</v>
      </c>
      <c r="H95" s="831"/>
      <c r="I95" s="831">
        <v>134</v>
      </c>
      <c r="J95" s="831">
        <v>4</v>
      </c>
      <c r="K95" s="831">
        <v>540</v>
      </c>
      <c r="L95" s="831"/>
      <c r="M95" s="831">
        <v>135</v>
      </c>
      <c r="N95" s="831"/>
      <c r="O95" s="831"/>
      <c r="P95" s="827"/>
      <c r="Q95" s="832"/>
    </row>
    <row r="96" spans="1:17" ht="14.45" customHeight="1" x14ac:dyDescent="0.2">
      <c r="A96" s="821" t="s">
        <v>5076</v>
      </c>
      <c r="B96" s="822" t="s">
        <v>5077</v>
      </c>
      <c r="C96" s="822" t="s">
        <v>3701</v>
      </c>
      <c r="D96" s="822" t="s">
        <v>5143</v>
      </c>
      <c r="E96" s="822" t="s">
        <v>5144</v>
      </c>
      <c r="F96" s="831"/>
      <c r="G96" s="831"/>
      <c r="H96" s="831"/>
      <c r="I96" s="831"/>
      <c r="J96" s="831">
        <v>3</v>
      </c>
      <c r="K96" s="831">
        <v>1248</v>
      </c>
      <c r="L96" s="831"/>
      <c r="M96" s="831">
        <v>416</v>
      </c>
      <c r="N96" s="831"/>
      <c r="O96" s="831"/>
      <c r="P96" s="827"/>
      <c r="Q96" s="832"/>
    </row>
    <row r="97" spans="1:17" ht="14.45" customHeight="1" x14ac:dyDescent="0.2">
      <c r="A97" s="821" t="s">
        <v>5076</v>
      </c>
      <c r="B97" s="822" t="s">
        <v>5077</v>
      </c>
      <c r="C97" s="822" t="s">
        <v>3701</v>
      </c>
      <c r="D97" s="822" t="s">
        <v>5145</v>
      </c>
      <c r="E97" s="822" t="s">
        <v>5146</v>
      </c>
      <c r="F97" s="831"/>
      <c r="G97" s="831"/>
      <c r="H97" s="831"/>
      <c r="I97" s="831"/>
      <c r="J97" s="831">
        <v>4</v>
      </c>
      <c r="K97" s="831">
        <v>1592</v>
      </c>
      <c r="L97" s="831"/>
      <c r="M97" s="831">
        <v>398</v>
      </c>
      <c r="N97" s="831"/>
      <c r="O97" s="831"/>
      <c r="P97" s="827"/>
      <c r="Q97" s="832"/>
    </row>
    <row r="98" spans="1:17" ht="14.45" customHeight="1" x14ac:dyDescent="0.2">
      <c r="A98" s="821" t="s">
        <v>5076</v>
      </c>
      <c r="B98" s="822" t="s">
        <v>5077</v>
      </c>
      <c r="C98" s="822" t="s">
        <v>3701</v>
      </c>
      <c r="D98" s="822" t="s">
        <v>5147</v>
      </c>
      <c r="E98" s="822" t="s">
        <v>5148</v>
      </c>
      <c r="F98" s="831">
        <v>2</v>
      </c>
      <c r="G98" s="831">
        <v>178</v>
      </c>
      <c r="H98" s="831"/>
      <c r="I98" s="831">
        <v>89</v>
      </c>
      <c r="J98" s="831"/>
      <c r="K98" s="831"/>
      <c r="L98" s="831"/>
      <c r="M98" s="831"/>
      <c r="N98" s="831"/>
      <c r="O98" s="831"/>
      <c r="P98" s="827"/>
      <c r="Q98" s="832"/>
    </row>
    <row r="99" spans="1:17" ht="14.45" customHeight="1" x14ac:dyDescent="0.2">
      <c r="A99" s="821" t="s">
        <v>5076</v>
      </c>
      <c r="B99" s="822" t="s">
        <v>5077</v>
      </c>
      <c r="C99" s="822" t="s">
        <v>3701</v>
      </c>
      <c r="D99" s="822" t="s">
        <v>5149</v>
      </c>
      <c r="E99" s="822" t="s">
        <v>5150</v>
      </c>
      <c r="F99" s="831">
        <v>19814</v>
      </c>
      <c r="G99" s="831">
        <v>594420</v>
      </c>
      <c r="H99" s="831"/>
      <c r="I99" s="831">
        <v>30</v>
      </c>
      <c r="J99" s="831">
        <v>17222</v>
      </c>
      <c r="K99" s="831">
        <v>533882</v>
      </c>
      <c r="L99" s="831"/>
      <c r="M99" s="831">
        <v>31</v>
      </c>
      <c r="N99" s="831">
        <v>4003</v>
      </c>
      <c r="O99" s="831">
        <v>124093</v>
      </c>
      <c r="P99" s="827"/>
      <c r="Q99" s="832">
        <v>31</v>
      </c>
    </row>
    <row r="100" spans="1:17" ht="14.45" customHeight="1" x14ac:dyDescent="0.2">
      <c r="A100" s="821" t="s">
        <v>5076</v>
      </c>
      <c r="B100" s="822" t="s">
        <v>5077</v>
      </c>
      <c r="C100" s="822" t="s">
        <v>3701</v>
      </c>
      <c r="D100" s="822" t="s">
        <v>5151</v>
      </c>
      <c r="E100" s="822" t="s">
        <v>5152</v>
      </c>
      <c r="F100" s="831">
        <v>846</v>
      </c>
      <c r="G100" s="831">
        <v>42300</v>
      </c>
      <c r="H100" s="831"/>
      <c r="I100" s="831">
        <v>50</v>
      </c>
      <c r="J100" s="831">
        <v>740</v>
      </c>
      <c r="K100" s="831">
        <v>37000</v>
      </c>
      <c r="L100" s="831"/>
      <c r="M100" s="831">
        <v>50</v>
      </c>
      <c r="N100" s="831">
        <v>111</v>
      </c>
      <c r="O100" s="831">
        <v>5661</v>
      </c>
      <c r="P100" s="827"/>
      <c r="Q100" s="832">
        <v>51</v>
      </c>
    </row>
    <row r="101" spans="1:17" ht="14.45" customHeight="1" x14ac:dyDescent="0.2">
      <c r="A101" s="821" t="s">
        <v>5076</v>
      </c>
      <c r="B101" s="822" t="s">
        <v>5077</v>
      </c>
      <c r="C101" s="822" t="s">
        <v>3701</v>
      </c>
      <c r="D101" s="822" t="s">
        <v>5153</v>
      </c>
      <c r="E101" s="822" t="s">
        <v>5154</v>
      </c>
      <c r="F101" s="831">
        <v>1854</v>
      </c>
      <c r="G101" s="831">
        <v>24102</v>
      </c>
      <c r="H101" s="831"/>
      <c r="I101" s="831">
        <v>13</v>
      </c>
      <c r="J101" s="831">
        <v>1642</v>
      </c>
      <c r="K101" s="831">
        <v>21346</v>
      </c>
      <c r="L101" s="831"/>
      <c r="M101" s="831">
        <v>13</v>
      </c>
      <c r="N101" s="831">
        <v>322</v>
      </c>
      <c r="O101" s="831">
        <v>4508</v>
      </c>
      <c r="P101" s="827"/>
      <c r="Q101" s="832">
        <v>14</v>
      </c>
    </row>
    <row r="102" spans="1:17" ht="14.45" customHeight="1" x14ac:dyDescent="0.2">
      <c r="A102" s="821" t="s">
        <v>5076</v>
      </c>
      <c r="B102" s="822" t="s">
        <v>5077</v>
      </c>
      <c r="C102" s="822" t="s">
        <v>3701</v>
      </c>
      <c r="D102" s="822" t="s">
        <v>5155</v>
      </c>
      <c r="E102" s="822" t="s">
        <v>5156</v>
      </c>
      <c r="F102" s="831">
        <v>21</v>
      </c>
      <c r="G102" s="831">
        <v>3864</v>
      </c>
      <c r="H102" s="831"/>
      <c r="I102" s="831">
        <v>184</v>
      </c>
      <c r="J102" s="831">
        <v>37</v>
      </c>
      <c r="K102" s="831">
        <v>6845</v>
      </c>
      <c r="L102" s="831"/>
      <c r="M102" s="831">
        <v>185</v>
      </c>
      <c r="N102" s="831">
        <v>7</v>
      </c>
      <c r="O102" s="831">
        <v>1309</v>
      </c>
      <c r="P102" s="827"/>
      <c r="Q102" s="832">
        <v>187</v>
      </c>
    </row>
    <row r="103" spans="1:17" ht="14.45" customHeight="1" x14ac:dyDescent="0.2">
      <c r="A103" s="821" t="s">
        <v>5076</v>
      </c>
      <c r="B103" s="822" t="s">
        <v>5077</v>
      </c>
      <c r="C103" s="822" t="s">
        <v>3701</v>
      </c>
      <c r="D103" s="822" t="s">
        <v>5157</v>
      </c>
      <c r="E103" s="822" t="s">
        <v>5158</v>
      </c>
      <c r="F103" s="831">
        <v>3</v>
      </c>
      <c r="G103" s="831">
        <v>219</v>
      </c>
      <c r="H103" s="831"/>
      <c r="I103" s="831">
        <v>73</v>
      </c>
      <c r="J103" s="831">
        <v>2</v>
      </c>
      <c r="K103" s="831">
        <v>148</v>
      </c>
      <c r="L103" s="831"/>
      <c r="M103" s="831">
        <v>74</v>
      </c>
      <c r="N103" s="831">
        <v>7</v>
      </c>
      <c r="O103" s="831">
        <v>525</v>
      </c>
      <c r="P103" s="827"/>
      <c r="Q103" s="832">
        <v>75</v>
      </c>
    </row>
    <row r="104" spans="1:17" ht="14.45" customHeight="1" x14ac:dyDescent="0.2">
      <c r="A104" s="821" t="s">
        <v>5076</v>
      </c>
      <c r="B104" s="822" t="s">
        <v>5077</v>
      </c>
      <c r="C104" s="822" t="s">
        <v>3701</v>
      </c>
      <c r="D104" s="822" t="s">
        <v>5159</v>
      </c>
      <c r="E104" s="822" t="s">
        <v>5160</v>
      </c>
      <c r="F104" s="831">
        <v>13</v>
      </c>
      <c r="G104" s="831">
        <v>2405</v>
      </c>
      <c r="H104" s="831"/>
      <c r="I104" s="831">
        <v>185</v>
      </c>
      <c r="J104" s="831">
        <v>31</v>
      </c>
      <c r="K104" s="831">
        <v>5766</v>
      </c>
      <c r="L104" s="831"/>
      <c r="M104" s="831">
        <v>186</v>
      </c>
      <c r="N104" s="831">
        <v>5</v>
      </c>
      <c r="O104" s="831">
        <v>940</v>
      </c>
      <c r="P104" s="827"/>
      <c r="Q104" s="832">
        <v>188</v>
      </c>
    </row>
    <row r="105" spans="1:17" ht="14.45" customHeight="1" x14ac:dyDescent="0.2">
      <c r="A105" s="821" t="s">
        <v>5076</v>
      </c>
      <c r="B105" s="822" t="s">
        <v>5077</v>
      </c>
      <c r="C105" s="822" t="s">
        <v>3701</v>
      </c>
      <c r="D105" s="822" t="s">
        <v>5161</v>
      </c>
      <c r="E105" s="822" t="s">
        <v>5162</v>
      </c>
      <c r="F105" s="831">
        <v>6014</v>
      </c>
      <c r="G105" s="831">
        <v>902100</v>
      </c>
      <c r="H105" s="831"/>
      <c r="I105" s="831">
        <v>150</v>
      </c>
      <c r="J105" s="831">
        <v>5359</v>
      </c>
      <c r="K105" s="831">
        <v>803850</v>
      </c>
      <c r="L105" s="831"/>
      <c r="M105" s="831">
        <v>150</v>
      </c>
      <c r="N105" s="831">
        <v>1075</v>
      </c>
      <c r="O105" s="831">
        <v>162325</v>
      </c>
      <c r="P105" s="827"/>
      <c r="Q105" s="832">
        <v>151</v>
      </c>
    </row>
    <row r="106" spans="1:17" ht="14.45" customHeight="1" x14ac:dyDescent="0.2">
      <c r="A106" s="821" t="s">
        <v>5076</v>
      </c>
      <c r="B106" s="822" t="s">
        <v>5077</v>
      </c>
      <c r="C106" s="822" t="s">
        <v>3701</v>
      </c>
      <c r="D106" s="822" t="s">
        <v>5163</v>
      </c>
      <c r="E106" s="822" t="s">
        <v>5164</v>
      </c>
      <c r="F106" s="831">
        <v>18424</v>
      </c>
      <c r="G106" s="831">
        <v>552720</v>
      </c>
      <c r="H106" s="831"/>
      <c r="I106" s="831">
        <v>30</v>
      </c>
      <c r="J106" s="831">
        <v>16438</v>
      </c>
      <c r="K106" s="831">
        <v>509578</v>
      </c>
      <c r="L106" s="831"/>
      <c r="M106" s="831">
        <v>31</v>
      </c>
      <c r="N106" s="831">
        <v>3780</v>
      </c>
      <c r="O106" s="831">
        <v>117180</v>
      </c>
      <c r="P106" s="827"/>
      <c r="Q106" s="832">
        <v>31</v>
      </c>
    </row>
    <row r="107" spans="1:17" ht="14.45" customHeight="1" x14ac:dyDescent="0.2">
      <c r="A107" s="821" t="s">
        <v>5076</v>
      </c>
      <c r="B107" s="822" t="s">
        <v>5077</v>
      </c>
      <c r="C107" s="822" t="s">
        <v>3701</v>
      </c>
      <c r="D107" s="822" t="s">
        <v>5165</v>
      </c>
      <c r="E107" s="822" t="s">
        <v>5166</v>
      </c>
      <c r="F107" s="831">
        <v>324</v>
      </c>
      <c r="G107" s="831">
        <v>10044</v>
      </c>
      <c r="H107" s="831"/>
      <c r="I107" s="831">
        <v>31</v>
      </c>
      <c r="J107" s="831">
        <v>324</v>
      </c>
      <c r="K107" s="831">
        <v>10044</v>
      </c>
      <c r="L107" s="831"/>
      <c r="M107" s="831">
        <v>31</v>
      </c>
      <c r="N107" s="831">
        <v>104</v>
      </c>
      <c r="O107" s="831">
        <v>3328</v>
      </c>
      <c r="P107" s="827"/>
      <c r="Q107" s="832">
        <v>32</v>
      </c>
    </row>
    <row r="108" spans="1:17" ht="14.45" customHeight="1" x14ac:dyDescent="0.2">
      <c r="A108" s="821" t="s">
        <v>5076</v>
      </c>
      <c r="B108" s="822" t="s">
        <v>5077</v>
      </c>
      <c r="C108" s="822" t="s">
        <v>3701</v>
      </c>
      <c r="D108" s="822" t="s">
        <v>5167</v>
      </c>
      <c r="E108" s="822" t="s">
        <v>5168</v>
      </c>
      <c r="F108" s="831">
        <v>2190</v>
      </c>
      <c r="G108" s="831">
        <v>61320</v>
      </c>
      <c r="H108" s="831"/>
      <c r="I108" s="831">
        <v>28</v>
      </c>
      <c r="J108" s="831">
        <v>1947</v>
      </c>
      <c r="K108" s="831">
        <v>54516</v>
      </c>
      <c r="L108" s="831"/>
      <c r="M108" s="831">
        <v>28</v>
      </c>
      <c r="N108" s="831">
        <v>409</v>
      </c>
      <c r="O108" s="831">
        <v>11861</v>
      </c>
      <c r="P108" s="827"/>
      <c r="Q108" s="832">
        <v>29</v>
      </c>
    </row>
    <row r="109" spans="1:17" ht="14.45" customHeight="1" x14ac:dyDescent="0.2">
      <c r="A109" s="821" t="s">
        <v>5076</v>
      </c>
      <c r="B109" s="822" t="s">
        <v>5077</v>
      </c>
      <c r="C109" s="822" t="s">
        <v>3701</v>
      </c>
      <c r="D109" s="822" t="s">
        <v>5169</v>
      </c>
      <c r="E109" s="822" t="s">
        <v>5170</v>
      </c>
      <c r="F109" s="831"/>
      <c r="G109" s="831"/>
      <c r="H109" s="831"/>
      <c r="I109" s="831"/>
      <c r="J109" s="831">
        <v>1</v>
      </c>
      <c r="K109" s="831">
        <v>258</v>
      </c>
      <c r="L109" s="831"/>
      <c r="M109" s="831">
        <v>258</v>
      </c>
      <c r="N109" s="831"/>
      <c r="O109" s="831"/>
      <c r="P109" s="827"/>
      <c r="Q109" s="832"/>
    </row>
    <row r="110" spans="1:17" ht="14.45" customHeight="1" x14ac:dyDescent="0.2">
      <c r="A110" s="821" t="s">
        <v>5076</v>
      </c>
      <c r="B110" s="822" t="s">
        <v>5077</v>
      </c>
      <c r="C110" s="822" t="s">
        <v>3701</v>
      </c>
      <c r="D110" s="822" t="s">
        <v>5171</v>
      </c>
      <c r="E110" s="822" t="s">
        <v>5172</v>
      </c>
      <c r="F110" s="831">
        <v>6</v>
      </c>
      <c r="G110" s="831">
        <v>138</v>
      </c>
      <c r="H110" s="831"/>
      <c r="I110" s="831">
        <v>23</v>
      </c>
      <c r="J110" s="831">
        <v>4</v>
      </c>
      <c r="K110" s="831">
        <v>92</v>
      </c>
      <c r="L110" s="831"/>
      <c r="M110" s="831">
        <v>23</v>
      </c>
      <c r="N110" s="831">
        <v>2</v>
      </c>
      <c r="O110" s="831">
        <v>46</v>
      </c>
      <c r="P110" s="827"/>
      <c r="Q110" s="832">
        <v>23</v>
      </c>
    </row>
    <row r="111" spans="1:17" ht="14.45" customHeight="1" x14ac:dyDescent="0.2">
      <c r="A111" s="821" t="s">
        <v>5076</v>
      </c>
      <c r="B111" s="822" t="s">
        <v>5077</v>
      </c>
      <c r="C111" s="822" t="s">
        <v>3701</v>
      </c>
      <c r="D111" s="822" t="s">
        <v>5173</v>
      </c>
      <c r="E111" s="822" t="s">
        <v>5174</v>
      </c>
      <c r="F111" s="831">
        <v>4309</v>
      </c>
      <c r="G111" s="831">
        <v>112034</v>
      </c>
      <c r="H111" s="831"/>
      <c r="I111" s="831">
        <v>26</v>
      </c>
      <c r="J111" s="831">
        <v>3891</v>
      </c>
      <c r="K111" s="831">
        <v>101166</v>
      </c>
      <c r="L111" s="831"/>
      <c r="M111" s="831">
        <v>26</v>
      </c>
      <c r="N111" s="831">
        <v>827</v>
      </c>
      <c r="O111" s="831">
        <v>22329</v>
      </c>
      <c r="P111" s="827"/>
      <c r="Q111" s="832">
        <v>27</v>
      </c>
    </row>
    <row r="112" spans="1:17" ht="14.45" customHeight="1" x14ac:dyDescent="0.2">
      <c r="A112" s="821" t="s">
        <v>5076</v>
      </c>
      <c r="B112" s="822" t="s">
        <v>5077</v>
      </c>
      <c r="C112" s="822" t="s">
        <v>3701</v>
      </c>
      <c r="D112" s="822" t="s">
        <v>5175</v>
      </c>
      <c r="E112" s="822" t="s">
        <v>5176</v>
      </c>
      <c r="F112" s="831">
        <v>9</v>
      </c>
      <c r="G112" s="831">
        <v>297</v>
      </c>
      <c r="H112" s="831"/>
      <c r="I112" s="831">
        <v>33</v>
      </c>
      <c r="J112" s="831">
        <v>13</v>
      </c>
      <c r="K112" s="831">
        <v>429</v>
      </c>
      <c r="L112" s="831"/>
      <c r="M112" s="831">
        <v>33</v>
      </c>
      <c r="N112" s="831">
        <v>7</v>
      </c>
      <c r="O112" s="831">
        <v>238</v>
      </c>
      <c r="P112" s="827"/>
      <c r="Q112" s="832">
        <v>34</v>
      </c>
    </row>
    <row r="113" spans="1:17" ht="14.45" customHeight="1" x14ac:dyDescent="0.2">
      <c r="A113" s="821" t="s">
        <v>5076</v>
      </c>
      <c r="B113" s="822" t="s">
        <v>5077</v>
      </c>
      <c r="C113" s="822" t="s">
        <v>3701</v>
      </c>
      <c r="D113" s="822" t="s">
        <v>5177</v>
      </c>
      <c r="E113" s="822" t="s">
        <v>5178</v>
      </c>
      <c r="F113" s="831">
        <v>5</v>
      </c>
      <c r="G113" s="831">
        <v>150</v>
      </c>
      <c r="H113" s="831"/>
      <c r="I113" s="831">
        <v>30</v>
      </c>
      <c r="J113" s="831">
        <v>4</v>
      </c>
      <c r="K113" s="831">
        <v>120</v>
      </c>
      <c r="L113" s="831"/>
      <c r="M113" s="831">
        <v>30</v>
      </c>
      <c r="N113" s="831"/>
      <c r="O113" s="831"/>
      <c r="P113" s="827"/>
      <c r="Q113" s="832"/>
    </row>
    <row r="114" spans="1:17" ht="14.45" customHeight="1" x14ac:dyDescent="0.2">
      <c r="A114" s="821" t="s">
        <v>5076</v>
      </c>
      <c r="B114" s="822" t="s">
        <v>5077</v>
      </c>
      <c r="C114" s="822" t="s">
        <v>3701</v>
      </c>
      <c r="D114" s="822" t="s">
        <v>5179</v>
      </c>
      <c r="E114" s="822" t="s">
        <v>5180</v>
      </c>
      <c r="F114" s="831">
        <v>32</v>
      </c>
      <c r="G114" s="831">
        <v>6528</v>
      </c>
      <c r="H114" s="831"/>
      <c r="I114" s="831">
        <v>204</v>
      </c>
      <c r="J114" s="831">
        <v>33</v>
      </c>
      <c r="K114" s="831">
        <v>6732</v>
      </c>
      <c r="L114" s="831"/>
      <c r="M114" s="831">
        <v>204</v>
      </c>
      <c r="N114" s="831">
        <v>4</v>
      </c>
      <c r="O114" s="831">
        <v>824</v>
      </c>
      <c r="P114" s="827"/>
      <c r="Q114" s="832">
        <v>206</v>
      </c>
    </row>
    <row r="115" spans="1:17" ht="14.45" customHeight="1" x14ac:dyDescent="0.2">
      <c r="A115" s="821" t="s">
        <v>5076</v>
      </c>
      <c r="B115" s="822" t="s">
        <v>5077</v>
      </c>
      <c r="C115" s="822" t="s">
        <v>3701</v>
      </c>
      <c r="D115" s="822" t="s">
        <v>5181</v>
      </c>
      <c r="E115" s="822" t="s">
        <v>5182</v>
      </c>
      <c r="F115" s="831">
        <v>100</v>
      </c>
      <c r="G115" s="831">
        <v>2600</v>
      </c>
      <c r="H115" s="831"/>
      <c r="I115" s="831">
        <v>26</v>
      </c>
      <c r="J115" s="831">
        <v>74</v>
      </c>
      <c r="K115" s="831">
        <v>1924</v>
      </c>
      <c r="L115" s="831"/>
      <c r="M115" s="831">
        <v>26</v>
      </c>
      <c r="N115" s="831">
        <v>40</v>
      </c>
      <c r="O115" s="831">
        <v>1080</v>
      </c>
      <c r="P115" s="827"/>
      <c r="Q115" s="832">
        <v>27</v>
      </c>
    </row>
    <row r="116" spans="1:17" ht="14.45" customHeight="1" x14ac:dyDescent="0.2">
      <c r="A116" s="821" t="s">
        <v>5076</v>
      </c>
      <c r="B116" s="822" t="s">
        <v>5077</v>
      </c>
      <c r="C116" s="822" t="s">
        <v>3701</v>
      </c>
      <c r="D116" s="822" t="s">
        <v>5183</v>
      </c>
      <c r="E116" s="822" t="s">
        <v>5184</v>
      </c>
      <c r="F116" s="831">
        <v>26</v>
      </c>
      <c r="G116" s="831">
        <v>2184</v>
      </c>
      <c r="H116" s="831"/>
      <c r="I116" s="831">
        <v>84</v>
      </c>
      <c r="J116" s="831">
        <v>56</v>
      </c>
      <c r="K116" s="831">
        <v>4704</v>
      </c>
      <c r="L116" s="831"/>
      <c r="M116" s="831">
        <v>84</v>
      </c>
      <c r="N116" s="831">
        <v>23</v>
      </c>
      <c r="O116" s="831">
        <v>1955</v>
      </c>
      <c r="P116" s="827"/>
      <c r="Q116" s="832">
        <v>85</v>
      </c>
    </row>
    <row r="117" spans="1:17" ht="14.45" customHeight="1" x14ac:dyDescent="0.2">
      <c r="A117" s="821" t="s">
        <v>5076</v>
      </c>
      <c r="B117" s="822" t="s">
        <v>5077</v>
      </c>
      <c r="C117" s="822" t="s">
        <v>3701</v>
      </c>
      <c r="D117" s="822" t="s">
        <v>5185</v>
      </c>
      <c r="E117" s="822" t="s">
        <v>5186</v>
      </c>
      <c r="F117" s="831">
        <v>32</v>
      </c>
      <c r="G117" s="831">
        <v>5664</v>
      </c>
      <c r="H117" s="831"/>
      <c r="I117" s="831">
        <v>177</v>
      </c>
      <c r="J117" s="831">
        <v>562</v>
      </c>
      <c r="K117" s="831">
        <v>100036</v>
      </c>
      <c r="L117" s="831"/>
      <c r="M117" s="831">
        <v>178</v>
      </c>
      <c r="N117" s="831">
        <v>104</v>
      </c>
      <c r="O117" s="831">
        <v>18720</v>
      </c>
      <c r="P117" s="827"/>
      <c r="Q117" s="832">
        <v>180</v>
      </c>
    </row>
    <row r="118" spans="1:17" ht="14.45" customHeight="1" x14ac:dyDescent="0.2">
      <c r="A118" s="821" t="s">
        <v>5076</v>
      </c>
      <c r="B118" s="822" t="s">
        <v>5077</v>
      </c>
      <c r="C118" s="822" t="s">
        <v>3701</v>
      </c>
      <c r="D118" s="822" t="s">
        <v>5187</v>
      </c>
      <c r="E118" s="822" t="s">
        <v>5188</v>
      </c>
      <c r="F118" s="831">
        <v>3</v>
      </c>
      <c r="G118" s="831">
        <v>762</v>
      </c>
      <c r="H118" s="831"/>
      <c r="I118" s="831">
        <v>254</v>
      </c>
      <c r="J118" s="831">
        <v>5</v>
      </c>
      <c r="K118" s="831">
        <v>1275</v>
      </c>
      <c r="L118" s="831"/>
      <c r="M118" s="831">
        <v>255</v>
      </c>
      <c r="N118" s="831">
        <v>2</v>
      </c>
      <c r="O118" s="831">
        <v>514</v>
      </c>
      <c r="P118" s="827"/>
      <c r="Q118" s="832">
        <v>257</v>
      </c>
    </row>
    <row r="119" spans="1:17" ht="14.45" customHeight="1" x14ac:dyDescent="0.2">
      <c r="A119" s="821" t="s">
        <v>5076</v>
      </c>
      <c r="B119" s="822" t="s">
        <v>5077</v>
      </c>
      <c r="C119" s="822" t="s">
        <v>3701</v>
      </c>
      <c r="D119" s="822" t="s">
        <v>5189</v>
      </c>
      <c r="E119" s="822" t="s">
        <v>5190</v>
      </c>
      <c r="F119" s="831">
        <v>781</v>
      </c>
      <c r="G119" s="831">
        <v>12496</v>
      </c>
      <c r="H119" s="831"/>
      <c r="I119" s="831">
        <v>16</v>
      </c>
      <c r="J119" s="831">
        <v>692</v>
      </c>
      <c r="K119" s="831">
        <v>11072</v>
      </c>
      <c r="L119" s="831"/>
      <c r="M119" s="831">
        <v>16</v>
      </c>
      <c r="N119" s="831">
        <v>108</v>
      </c>
      <c r="O119" s="831">
        <v>1728</v>
      </c>
      <c r="P119" s="827"/>
      <c r="Q119" s="832">
        <v>16</v>
      </c>
    </row>
    <row r="120" spans="1:17" ht="14.45" customHeight="1" x14ac:dyDescent="0.2">
      <c r="A120" s="821" t="s">
        <v>5076</v>
      </c>
      <c r="B120" s="822" t="s">
        <v>5077</v>
      </c>
      <c r="C120" s="822" t="s">
        <v>3701</v>
      </c>
      <c r="D120" s="822" t="s">
        <v>5191</v>
      </c>
      <c r="E120" s="822" t="s">
        <v>5192</v>
      </c>
      <c r="F120" s="831">
        <v>1463</v>
      </c>
      <c r="G120" s="831">
        <v>33649</v>
      </c>
      <c r="H120" s="831"/>
      <c r="I120" s="831">
        <v>23</v>
      </c>
      <c r="J120" s="831">
        <v>1342</v>
      </c>
      <c r="K120" s="831">
        <v>30866</v>
      </c>
      <c r="L120" s="831"/>
      <c r="M120" s="831">
        <v>23</v>
      </c>
      <c r="N120" s="831">
        <v>317</v>
      </c>
      <c r="O120" s="831">
        <v>7608</v>
      </c>
      <c r="P120" s="827"/>
      <c r="Q120" s="832">
        <v>24</v>
      </c>
    </row>
    <row r="121" spans="1:17" ht="14.45" customHeight="1" x14ac:dyDescent="0.2">
      <c r="A121" s="821" t="s">
        <v>5076</v>
      </c>
      <c r="B121" s="822" t="s">
        <v>5077</v>
      </c>
      <c r="C121" s="822" t="s">
        <v>3701</v>
      </c>
      <c r="D121" s="822" t="s">
        <v>5193</v>
      </c>
      <c r="E121" s="822" t="s">
        <v>5194</v>
      </c>
      <c r="F121" s="831">
        <v>1</v>
      </c>
      <c r="G121" s="831">
        <v>253</v>
      </c>
      <c r="H121" s="831"/>
      <c r="I121" s="831">
        <v>253</v>
      </c>
      <c r="J121" s="831">
        <v>5</v>
      </c>
      <c r="K121" s="831">
        <v>1270</v>
      </c>
      <c r="L121" s="831"/>
      <c r="M121" s="831">
        <v>254</v>
      </c>
      <c r="N121" s="831">
        <v>2</v>
      </c>
      <c r="O121" s="831">
        <v>512</v>
      </c>
      <c r="P121" s="827"/>
      <c r="Q121" s="832">
        <v>256</v>
      </c>
    </row>
    <row r="122" spans="1:17" ht="14.45" customHeight="1" x14ac:dyDescent="0.2">
      <c r="A122" s="821" t="s">
        <v>5076</v>
      </c>
      <c r="B122" s="822" t="s">
        <v>5077</v>
      </c>
      <c r="C122" s="822" t="s">
        <v>3701</v>
      </c>
      <c r="D122" s="822" t="s">
        <v>5195</v>
      </c>
      <c r="E122" s="822" t="s">
        <v>5196</v>
      </c>
      <c r="F122" s="831">
        <v>20</v>
      </c>
      <c r="G122" s="831">
        <v>740</v>
      </c>
      <c r="H122" s="831"/>
      <c r="I122" s="831">
        <v>37</v>
      </c>
      <c r="J122" s="831">
        <v>14</v>
      </c>
      <c r="K122" s="831">
        <v>518</v>
      </c>
      <c r="L122" s="831"/>
      <c r="M122" s="831">
        <v>37</v>
      </c>
      <c r="N122" s="831">
        <v>3</v>
      </c>
      <c r="O122" s="831">
        <v>111</v>
      </c>
      <c r="P122" s="827"/>
      <c r="Q122" s="832">
        <v>37</v>
      </c>
    </row>
    <row r="123" spans="1:17" ht="14.45" customHeight="1" x14ac:dyDescent="0.2">
      <c r="A123" s="821" t="s">
        <v>5076</v>
      </c>
      <c r="B123" s="822" t="s">
        <v>5077</v>
      </c>
      <c r="C123" s="822" t="s">
        <v>3701</v>
      </c>
      <c r="D123" s="822" t="s">
        <v>5197</v>
      </c>
      <c r="E123" s="822" t="s">
        <v>5198</v>
      </c>
      <c r="F123" s="831">
        <v>18940</v>
      </c>
      <c r="G123" s="831">
        <v>435620</v>
      </c>
      <c r="H123" s="831"/>
      <c r="I123" s="831">
        <v>23</v>
      </c>
      <c r="J123" s="831">
        <v>16724</v>
      </c>
      <c r="K123" s="831">
        <v>384652</v>
      </c>
      <c r="L123" s="831"/>
      <c r="M123" s="831">
        <v>23</v>
      </c>
      <c r="N123" s="831">
        <v>3852</v>
      </c>
      <c r="O123" s="831">
        <v>92448</v>
      </c>
      <c r="P123" s="827"/>
      <c r="Q123" s="832">
        <v>24</v>
      </c>
    </row>
    <row r="124" spans="1:17" ht="14.45" customHeight="1" x14ac:dyDescent="0.2">
      <c r="A124" s="821" t="s">
        <v>5076</v>
      </c>
      <c r="B124" s="822" t="s">
        <v>5077</v>
      </c>
      <c r="C124" s="822" t="s">
        <v>3701</v>
      </c>
      <c r="D124" s="822" t="s">
        <v>5199</v>
      </c>
      <c r="E124" s="822" t="s">
        <v>5200</v>
      </c>
      <c r="F124" s="831"/>
      <c r="G124" s="831"/>
      <c r="H124" s="831"/>
      <c r="I124" s="831"/>
      <c r="J124" s="831">
        <v>3</v>
      </c>
      <c r="K124" s="831">
        <v>513</v>
      </c>
      <c r="L124" s="831"/>
      <c r="M124" s="831">
        <v>171</v>
      </c>
      <c r="N124" s="831"/>
      <c r="O124" s="831"/>
      <c r="P124" s="827"/>
      <c r="Q124" s="832"/>
    </row>
    <row r="125" spans="1:17" ht="14.45" customHeight="1" x14ac:dyDescent="0.2">
      <c r="A125" s="821" t="s">
        <v>5076</v>
      </c>
      <c r="B125" s="822" t="s">
        <v>5077</v>
      </c>
      <c r="C125" s="822" t="s">
        <v>3701</v>
      </c>
      <c r="D125" s="822" t="s">
        <v>5201</v>
      </c>
      <c r="E125" s="822" t="s">
        <v>5202</v>
      </c>
      <c r="F125" s="831"/>
      <c r="G125" s="831"/>
      <c r="H125" s="831"/>
      <c r="I125" s="831"/>
      <c r="J125" s="831">
        <v>3</v>
      </c>
      <c r="K125" s="831">
        <v>1770</v>
      </c>
      <c r="L125" s="831"/>
      <c r="M125" s="831">
        <v>590</v>
      </c>
      <c r="N125" s="831"/>
      <c r="O125" s="831"/>
      <c r="P125" s="827"/>
      <c r="Q125" s="832"/>
    </row>
    <row r="126" spans="1:17" ht="14.45" customHeight="1" x14ac:dyDescent="0.2">
      <c r="A126" s="821" t="s">
        <v>5076</v>
      </c>
      <c r="B126" s="822" t="s">
        <v>5077</v>
      </c>
      <c r="C126" s="822" t="s">
        <v>3701</v>
      </c>
      <c r="D126" s="822" t="s">
        <v>5203</v>
      </c>
      <c r="E126" s="822" t="s">
        <v>5204</v>
      </c>
      <c r="F126" s="831">
        <v>2</v>
      </c>
      <c r="G126" s="831">
        <v>662</v>
      </c>
      <c r="H126" s="831"/>
      <c r="I126" s="831">
        <v>331</v>
      </c>
      <c r="J126" s="831">
        <v>2</v>
      </c>
      <c r="K126" s="831">
        <v>662</v>
      </c>
      <c r="L126" s="831"/>
      <c r="M126" s="831">
        <v>331</v>
      </c>
      <c r="N126" s="831"/>
      <c r="O126" s="831"/>
      <c r="P126" s="827"/>
      <c r="Q126" s="832"/>
    </row>
    <row r="127" spans="1:17" ht="14.45" customHeight="1" x14ac:dyDescent="0.2">
      <c r="A127" s="821" t="s">
        <v>5076</v>
      </c>
      <c r="B127" s="822" t="s">
        <v>5077</v>
      </c>
      <c r="C127" s="822" t="s">
        <v>3701</v>
      </c>
      <c r="D127" s="822" t="s">
        <v>5205</v>
      </c>
      <c r="E127" s="822" t="s">
        <v>5206</v>
      </c>
      <c r="F127" s="831"/>
      <c r="G127" s="831"/>
      <c r="H127" s="831"/>
      <c r="I127" s="831"/>
      <c r="J127" s="831"/>
      <c r="K127" s="831"/>
      <c r="L127" s="831"/>
      <c r="M127" s="831"/>
      <c r="N127" s="831">
        <v>1</v>
      </c>
      <c r="O127" s="831">
        <v>277</v>
      </c>
      <c r="P127" s="827"/>
      <c r="Q127" s="832">
        <v>277</v>
      </c>
    </row>
    <row r="128" spans="1:17" ht="14.45" customHeight="1" x14ac:dyDescent="0.2">
      <c r="A128" s="821" t="s">
        <v>5076</v>
      </c>
      <c r="B128" s="822" t="s">
        <v>5077</v>
      </c>
      <c r="C128" s="822" t="s">
        <v>3701</v>
      </c>
      <c r="D128" s="822" t="s">
        <v>5207</v>
      </c>
      <c r="E128" s="822" t="s">
        <v>5208</v>
      </c>
      <c r="F128" s="831">
        <v>1013</v>
      </c>
      <c r="G128" s="831">
        <v>29377</v>
      </c>
      <c r="H128" s="831"/>
      <c r="I128" s="831">
        <v>29</v>
      </c>
      <c r="J128" s="831">
        <v>856</v>
      </c>
      <c r="K128" s="831">
        <v>24824</v>
      </c>
      <c r="L128" s="831"/>
      <c r="M128" s="831">
        <v>29</v>
      </c>
      <c r="N128" s="831">
        <v>166</v>
      </c>
      <c r="O128" s="831">
        <v>4980</v>
      </c>
      <c r="P128" s="827"/>
      <c r="Q128" s="832">
        <v>30</v>
      </c>
    </row>
    <row r="129" spans="1:17" ht="14.45" customHeight="1" x14ac:dyDescent="0.2">
      <c r="A129" s="821" t="s">
        <v>5076</v>
      </c>
      <c r="B129" s="822" t="s">
        <v>5077</v>
      </c>
      <c r="C129" s="822" t="s">
        <v>3701</v>
      </c>
      <c r="D129" s="822" t="s">
        <v>5209</v>
      </c>
      <c r="E129" s="822" t="s">
        <v>5210</v>
      </c>
      <c r="F129" s="831">
        <v>2</v>
      </c>
      <c r="G129" s="831">
        <v>358</v>
      </c>
      <c r="H129" s="831"/>
      <c r="I129" s="831">
        <v>179</v>
      </c>
      <c r="J129" s="831">
        <v>5</v>
      </c>
      <c r="K129" s="831">
        <v>895</v>
      </c>
      <c r="L129" s="831"/>
      <c r="M129" s="831">
        <v>179</v>
      </c>
      <c r="N129" s="831">
        <v>1</v>
      </c>
      <c r="O129" s="831">
        <v>180</v>
      </c>
      <c r="P129" s="827"/>
      <c r="Q129" s="832">
        <v>180</v>
      </c>
    </row>
    <row r="130" spans="1:17" ht="14.45" customHeight="1" x14ac:dyDescent="0.2">
      <c r="A130" s="821" t="s">
        <v>5076</v>
      </c>
      <c r="B130" s="822" t="s">
        <v>5077</v>
      </c>
      <c r="C130" s="822" t="s">
        <v>3701</v>
      </c>
      <c r="D130" s="822" t="s">
        <v>5211</v>
      </c>
      <c r="E130" s="822" t="s">
        <v>5212</v>
      </c>
      <c r="F130" s="831">
        <v>11</v>
      </c>
      <c r="G130" s="831">
        <v>176</v>
      </c>
      <c r="H130" s="831"/>
      <c r="I130" s="831">
        <v>16</v>
      </c>
      <c r="J130" s="831">
        <v>8</v>
      </c>
      <c r="K130" s="831">
        <v>128</v>
      </c>
      <c r="L130" s="831"/>
      <c r="M130" s="831">
        <v>16</v>
      </c>
      <c r="N130" s="831">
        <v>2</v>
      </c>
      <c r="O130" s="831">
        <v>32</v>
      </c>
      <c r="P130" s="827"/>
      <c r="Q130" s="832">
        <v>16</v>
      </c>
    </row>
    <row r="131" spans="1:17" ht="14.45" customHeight="1" x14ac:dyDescent="0.2">
      <c r="A131" s="821" t="s">
        <v>5076</v>
      </c>
      <c r="B131" s="822" t="s">
        <v>5077</v>
      </c>
      <c r="C131" s="822" t="s">
        <v>3701</v>
      </c>
      <c r="D131" s="822" t="s">
        <v>5213</v>
      </c>
      <c r="E131" s="822" t="s">
        <v>5214</v>
      </c>
      <c r="F131" s="831">
        <v>2478</v>
      </c>
      <c r="G131" s="831">
        <v>49560</v>
      </c>
      <c r="H131" s="831"/>
      <c r="I131" s="831">
        <v>20</v>
      </c>
      <c r="J131" s="831">
        <v>2152</v>
      </c>
      <c r="K131" s="831">
        <v>43040</v>
      </c>
      <c r="L131" s="831"/>
      <c r="M131" s="831">
        <v>20</v>
      </c>
      <c r="N131" s="831">
        <v>387</v>
      </c>
      <c r="O131" s="831">
        <v>7740</v>
      </c>
      <c r="P131" s="827"/>
      <c r="Q131" s="832">
        <v>20</v>
      </c>
    </row>
    <row r="132" spans="1:17" ht="14.45" customHeight="1" x14ac:dyDescent="0.2">
      <c r="A132" s="821" t="s">
        <v>5076</v>
      </c>
      <c r="B132" s="822" t="s">
        <v>5077</v>
      </c>
      <c r="C132" s="822" t="s">
        <v>3701</v>
      </c>
      <c r="D132" s="822" t="s">
        <v>5215</v>
      </c>
      <c r="E132" s="822" t="s">
        <v>5216</v>
      </c>
      <c r="F132" s="831">
        <v>7543</v>
      </c>
      <c r="G132" s="831">
        <v>150860</v>
      </c>
      <c r="H132" s="831"/>
      <c r="I132" s="831">
        <v>20</v>
      </c>
      <c r="J132" s="831">
        <v>6692</v>
      </c>
      <c r="K132" s="831">
        <v>133840</v>
      </c>
      <c r="L132" s="831"/>
      <c r="M132" s="831">
        <v>20</v>
      </c>
      <c r="N132" s="831">
        <v>1304</v>
      </c>
      <c r="O132" s="831">
        <v>26080</v>
      </c>
      <c r="P132" s="827"/>
      <c r="Q132" s="832">
        <v>20</v>
      </c>
    </row>
    <row r="133" spans="1:17" ht="14.45" customHeight="1" x14ac:dyDescent="0.2">
      <c r="A133" s="821" t="s">
        <v>5076</v>
      </c>
      <c r="B133" s="822" t="s">
        <v>5077</v>
      </c>
      <c r="C133" s="822" t="s">
        <v>3701</v>
      </c>
      <c r="D133" s="822" t="s">
        <v>5217</v>
      </c>
      <c r="E133" s="822" t="s">
        <v>5218</v>
      </c>
      <c r="F133" s="831"/>
      <c r="G133" s="831"/>
      <c r="H133" s="831"/>
      <c r="I133" s="831"/>
      <c r="J133" s="831">
        <v>2</v>
      </c>
      <c r="K133" s="831">
        <v>376</v>
      </c>
      <c r="L133" s="831"/>
      <c r="M133" s="831">
        <v>188</v>
      </c>
      <c r="N133" s="831"/>
      <c r="O133" s="831"/>
      <c r="P133" s="827"/>
      <c r="Q133" s="832"/>
    </row>
    <row r="134" spans="1:17" ht="14.45" customHeight="1" x14ac:dyDescent="0.2">
      <c r="A134" s="821" t="s">
        <v>5076</v>
      </c>
      <c r="B134" s="822" t="s">
        <v>5077</v>
      </c>
      <c r="C134" s="822" t="s">
        <v>3701</v>
      </c>
      <c r="D134" s="822" t="s">
        <v>5219</v>
      </c>
      <c r="E134" s="822" t="s">
        <v>5220</v>
      </c>
      <c r="F134" s="831"/>
      <c r="G134" s="831"/>
      <c r="H134" s="831"/>
      <c r="I134" s="831"/>
      <c r="J134" s="831"/>
      <c r="K134" s="831"/>
      <c r="L134" s="831"/>
      <c r="M134" s="831"/>
      <c r="N134" s="831">
        <v>2</v>
      </c>
      <c r="O134" s="831">
        <v>386</v>
      </c>
      <c r="P134" s="827"/>
      <c r="Q134" s="832">
        <v>193</v>
      </c>
    </row>
    <row r="135" spans="1:17" ht="14.45" customHeight="1" x14ac:dyDescent="0.2">
      <c r="A135" s="821" t="s">
        <v>5076</v>
      </c>
      <c r="B135" s="822" t="s">
        <v>5077</v>
      </c>
      <c r="C135" s="822" t="s">
        <v>3701</v>
      </c>
      <c r="D135" s="822" t="s">
        <v>5221</v>
      </c>
      <c r="E135" s="822" t="s">
        <v>5222</v>
      </c>
      <c r="F135" s="831"/>
      <c r="G135" s="831"/>
      <c r="H135" s="831"/>
      <c r="I135" s="831"/>
      <c r="J135" s="831">
        <v>1</v>
      </c>
      <c r="K135" s="831">
        <v>269</v>
      </c>
      <c r="L135" s="831"/>
      <c r="M135" s="831">
        <v>269</v>
      </c>
      <c r="N135" s="831"/>
      <c r="O135" s="831"/>
      <c r="P135" s="827"/>
      <c r="Q135" s="832"/>
    </row>
    <row r="136" spans="1:17" ht="14.45" customHeight="1" x14ac:dyDescent="0.2">
      <c r="A136" s="821" t="s">
        <v>5076</v>
      </c>
      <c r="B136" s="822" t="s">
        <v>5077</v>
      </c>
      <c r="C136" s="822" t="s">
        <v>3701</v>
      </c>
      <c r="D136" s="822" t="s">
        <v>5223</v>
      </c>
      <c r="E136" s="822" t="s">
        <v>5224</v>
      </c>
      <c r="F136" s="831"/>
      <c r="G136" s="831"/>
      <c r="H136" s="831"/>
      <c r="I136" s="831"/>
      <c r="J136" s="831">
        <v>2</v>
      </c>
      <c r="K136" s="831">
        <v>348</v>
      </c>
      <c r="L136" s="831"/>
      <c r="M136" s="831">
        <v>174</v>
      </c>
      <c r="N136" s="831"/>
      <c r="O136" s="831"/>
      <c r="P136" s="827"/>
      <c r="Q136" s="832"/>
    </row>
    <row r="137" spans="1:17" ht="14.45" customHeight="1" x14ac:dyDescent="0.2">
      <c r="A137" s="821" t="s">
        <v>5076</v>
      </c>
      <c r="B137" s="822" t="s">
        <v>5077</v>
      </c>
      <c r="C137" s="822" t="s">
        <v>3701</v>
      </c>
      <c r="D137" s="822" t="s">
        <v>5225</v>
      </c>
      <c r="E137" s="822" t="s">
        <v>5226</v>
      </c>
      <c r="F137" s="831">
        <v>24</v>
      </c>
      <c r="G137" s="831">
        <v>2016</v>
      </c>
      <c r="H137" s="831"/>
      <c r="I137" s="831">
        <v>84</v>
      </c>
      <c r="J137" s="831">
        <v>17</v>
      </c>
      <c r="K137" s="831">
        <v>1428</v>
      </c>
      <c r="L137" s="831"/>
      <c r="M137" s="831">
        <v>84</v>
      </c>
      <c r="N137" s="831">
        <v>3</v>
      </c>
      <c r="O137" s="831">
        <v>255</v>
      </c>
      <c r="P137" s="827"/>
      <c r="Q137" s="832">
        <v>85</v>
      </c>
    </row>
    <row r="138" spans="1:17" ht="14.45" customHeight="1" x14ac:dyDescent="0.2">
      <c r="A138" s="821" t="s">
        <v>5076</v>
      </c>
      <c r="B138" s="822" t="s">
        <v>5077</v>
      </c>
      <c r="C138" s="822" t="s">
        <v>3701</v>
      </c>
      <c r="D138" s="822" t="s">
        <v>5227</v>
      </c>
      <c r="E138" s="822" t="s">
        <v>5228</v>
      </c>
      <c r="F138" s="831"/>
      <c r="G138" s="831"/>
      <c r="H138" s="831"/>
      <c r="I138" s="831"/>
      <c r="J138" s="831">
        <v>2</v>
      </c>
      <c r="K138" s="831">
        <v>534</v>
      </c>
      <c r="L138" s="831"/>
      <c r="M138" s="831">
        <v>267</v>
      </c>
      <c r="N138" s="831"/>
      <c r="O138" s="831"/>
      <c r="P138" s="827"/>
      <c r="Q138" s="832"/>
    </row>
    <row r="139" spans="1:17" ht="14.45" customHeight="1" x14ac:dyDescent="0.2">
      <c r="A139" s="821" t="s">
        <v>5076</v>
      </c>
      <c r="B139" s="822" t="s">
        <v>5077</v>
      </c>
      <c r="C139" s="822" t="s">
        <v>3701</v>
      </c>
      <c r="D139" s="822" t="s">
        <v>5229</v>
      </c>
      <c r="E139" s="822" t="s">
        <v>5230</v>
      </c>
      <c r="F139" s="831">
        <v>6</v>
      </c>
      <c r="G139" s="831">
        <v>474</v>
      </c>
      <c r="H139" s="831"/>
      <c r="I139" s="831">
        <v>79</v>
      </c>
      <c r="J139" s="831">
        <v>3</v>
      </c>
      <c r="K139" s="831">
        <v>237</v>
      </c>
      <c r="L139" s="831"/>
      <c r="M139" s="831">
        <v>79</v>
      </c>
      <c r="N139" s="831">
        <v>2</v>
      </c>
      <c r="O139" s="831">
        <v>160</v>
      </c>
      <c r="P139" s="827"/>
      <c r="Q139" s="832">
        <v>80</v>
      </c>
    </row>
    <row r="140" spans="1:17" ht="14.45" customHeight="1" x14ac:dyDescent="0.2">
      <c r="A140" s="821" t="s">
        <v>5076</v>
      </c>
      <c r="B140" s="822" t="s">
        <v>5077</v>
      </c>
      <c r="C140" s="822" t="s">
        <v>3701</v>
      </c>
      <c r="D140" s="822" t="s">
        <v>5231</v>
      </c>
      <c r="E140" s="822" t="s">
        <v>5232</v>
      </c>
      <c r="F140" s="831">
        <v>2</v>
      </c>
      <c r="G140" s="831">
        <v>604</v>
      </c>
      <c r="H140" s="831"/>
      <c r="I140" s="831">
        <v>302</v>
      </c>
      <c r="J140" s="831"/>
      <c r="K140" s="831"/>
      <c r="L140" s="831"/>
      <c r="M140" s="831"/>
      <c r="N140" s="831">
        <v>1</v>
      </c>
      <c r="O140" s="831">
        <v>305</v>
      </c>
      <c r="P140" s="827"/>
      <c r="Q140" s="832">
        <v>305</v>
      </c>
    </row>
    <row r="141" spans="1:17" ht="14.45" customHeight="1" x14ac:dyDescent="0.2">
      <c r="A141" s="821" t="s">
        <v>5076</v>
      </c>
      <c r="B141" s="822" t="s">
        <v>5077</v>
      </c>
      <c r="C141" s="822" t="s">
        <v>3701</v>
      </c>
      <c r="D141" s="822" t="s">
        <v>5233</v>
      </c>
      <c r="E141" s="822" t="s">
        <v>5234</v>
      </c>
      <c r="F141" s="831">
        <v>6</v>
      </c>
      <c r="G141" s="831">
        <v>132</v>
      </c>
      <c r="H141" s="831"/>
      <c r="I141" s="831">
        <v>22</v>
      </c>
      <c r="J141" s="831">
        <v>1</v>
      </c>
      <c r="K141" s="831">
        <v>22</v>
      </c>
      <c r="L141" s="831"/>
      <c r="M141" s="831">
        <v>22</v>
      </c>
      <c r="N141" s="831">
        <v>3</v>
      </c>
      <c r="O141" s="831">
        <v>69</v>
      </c>
      <c r="P141" s="827"/>
      <c r="Q141" s="832">
        <v>23</v>
      </c>
    </row>
    <row r="142" spans="1:17" ht="14.45" customHeight="1" x14ac:dyDescent="0.2">
      <c r="A142" s="821" t="s">
        <v>5076</v>
      </c>
      <c r="B142" s="822" t="s">
        <v>5077</v>
      </c>
      <c r="C142" s="822" t="s">
        <v>3701</v>
      </c>
      <c r="D142" s="822" t="s">
        <v>5235</v>
      </c>
      <c r="E142" s="822" t="s">
        <v>5236</v>
      </c>
      <c r="F142" s="831">
        <v>405</v>
      </c>
      <c r="G142" s="831">
        <v>8910</v>
      </c>
      <c r="H142" s="831"/>
      <c r="I142" s="831">
        <v>22</v>
      </c>
      <c r="J142" s="831">
        <v>420</v>
      </c>
      <c r="K142" s="831">
        <v>9240</v>
      </c>
      <c r="L142" s="831"/>
      <c r="M142" s="831">
        <v>22</v>
      </c>
      <c r="N142" s="831">
        <v>156</v>
      </c>
      <c r="O142" s="831">
        <v>3588</v>
      </c>
      <c r="P142" s="827"/>
      <c r="Q142" s="832">
        <v>23</v>
      </c>
    </row>
    <row r="143" spans="1:17" ht="14.45" customHeight="1" x14ac:dyDescent="0.2">
      <c r="A143" s="821" t="s">
        <v>5076</v>
      </c>
      <c r="B143" s="822" t="s">
        <v>5077</v>
      </c>
      <c r="C143" s="822" t="s">
        <v>3701</v>
      </c>
      <c r="D143" s="822" t="s">
        <v>5237</v>
      </c>
      <c r="E143" s="822" t="s">
        <v>5238</v>
      </c>
      <c r="F143" s="831">
        <v>4</v>
      </c>
      <c r="G143" s="831">
        <v>1980</v>
      </c>
      <c r="H143" s="831"/>
      <c r="I143" s="831">
        <v>495</v>
      </c>
      <c r="J143" s="831">
        <v>8</v>
      </c>
      <c r="K143" s="831">
        <v>3960</v>
      </c>
      <c r="L143" s="831"/>
      <c r="M143" s="831">
        <v>495</v>
      </c>
      <c r="N143" s="831"/>
      <c r="O143" s="831"/>
      <c r="P143" s="827"/>
      <c r="Q143" s="832"/>
    </row>
    <row r="144" spans="1:17" ht="14.45" customHeight="1" x14ac:dyDescent="0.2">
      <c r="A144" s="821" t="s">
        <v>5076</v>
      </c>
      <c r="B144" s="822" t="s">
        <v>5077</v>
      </c>
      <c r="C144" s="822" t="s">
        <v>3701</v>
      </c>
      <c r="D144" s="822" t="s">
        <v>5239</v>
      </c>
      <c r="E144" s="822" t="s">
        <v>5240</v>
      </c>
      <c r="F144" s="831"/>
      <c r="G144" s="831"/>
      <c r="H144" s="831"/>
      <c r="I144" s="831"/>
      <c r="J144" s="831"/>
      <c r="K144" s="831"/>
      <c r="L144" s="831"/>
      <c r="M144" s="831"/>
      <c r="N144" s="831">
        <v>1</v>
      </c>
      <c r="O144" s="831">
        <v>195</v>
      </c>
      <c r="P144" s="827"/>
      <c r="Q144" s="832">
        <v>195</v>
      </c>
    </row>
    <row r="145" spans="1:17" ht="14.45" customHeight="1" x14ac:dyDescent="0.2">
      <c r="A145" s="821" t="s">
        <v>5076</v>
      </c>
      <c r="B145" s="822" t="s">
        <v>5077</v>
      </c>
      <c r="C145" s="822" t="s">
        <v>3701</v>
      </c>
      <c r="D145" s="822" t="s">
        <v>5241</v>
      </c>
      <c r="E145" s="822" t="s">
        <v>5242</v>
      </c>
      <c r="F145" s="831"/>
      <c r="G145" s="831"/>
      <c r="H145" s="831"/>
      <c r="I145" s="831"/>
      <c r="J145" s="831"/>
      <c r="K145" s="831"/>
      <c r="L145" s="831"/>
      <c r="M145" s="831"/>
      <c r="N145" s="831">
        <v>1</v>
      </c>
      <c r="O145" s="831">
        <v>206</v>
      </c>
      <c r="P145" s="827"/>
      <c r="Q145" s="832">
        <v>206</v>
      </c>
    </row>
    <row r="146" spans="1:17" ht="14.45" customHeight="1" x14ac:dyDescent="0.2">
      <c r="A146" s="821" t="s">
        <v>5076</v>
      </c>
      <c r="B146" s="822" t="s">
        <v>5077</v>
      </c>
      <c r="C146" s="822" t="s">
        <v>3701</v>
      </c>
      <c r="D146" s="822" t="s">
        <v>5243</v>
      </c>
      <c r="E146" s="822" t="s">
        <v>5244</v>
      </c>
      <c r="F146" s="831">
        <v>3</v>
      </c>
      <c r="G146" s="831">
        <v>504</v>
      </c>
      <c r="H146" s="831"/>
      <c r="I146" s="831">
        <v>168</v>
      </c>
      <c r="J146" s="831">
        <v>5</v>
      </c>
      <c r="K146" s="831">
        <v>840</v>
      </c>
      <c r="L146" s="831"/>
      <c r="M146" s="831">
        <v>168</v>
      </c>
      <c r="N146" s="831"/>
      <c r="O146" s="831"/>
      <c r="P146" s="827"/>
      <c r="Q146" s="832"/>
    </row>
    <row r="147" spans="1:17" ht="14.45" customHeight="1" x14ac:dyDescent="0.2">
      <c r="A147" s="821" t="s">
        <v>5076</v>
      </c>
      <c r="B147" s="822" t="s">
        <v>5077</v>
      </c>
      <c r="C147" s="822" t="s">
        <v>3701</v>
      </c>
      <c r="D147" s="822" t="s">
        <v>5245</v>
      </c>
      <c r="E147" s="822" t="s">
        <v>5246</v>
      </c>
      <c r="F147" s="831"/>
      <c r="G147" s="831"/>
      <c r="H147" s="831"/>
      <c r="I147" s="831"/>
      <c r="J147" s="831">
        <v>1</v>
      </c>
      <c r="K147" s="831">
        <v>269</v>
      </c>
      <c r="L147" s="831"/>
      <c r="M147" s="831">
        <v>269</v>
      </c>
      <c r="N147" s="831"/>
      <c r="O147" s="831"/>
      <c r="P147" s="827"/>
      <c r="Q147" s="832"/>
    </row>
    <row r="148" spans="1:17" ht="14.45" customHeight="1" x14ac:dyDescent="0.2">
      <c r="A148" s="821" t="s">
        <v>5076</v>
      </c>
      <c r="B148" s="822" t="s">
        <v>5077</v>
      </c>
      <c r="C148" s="822" t="s">
        <v>3701</v>
      </c>
      <c r="D148" s="822" t="s">
        <v>5247</v>
      </c>
      <c r="E148" s="822" t="s">
        <v>5248</v>
      </c>
      <c r="F148" s="831">
        <v>11</v>
      </c>
      <c r="G148" s="831">
        <v>1397</v>
      </c>
      <c r="H148" s="831"/>
      <c r="I148" s="831">
        <v>127</v>
      </c>
      <c r="J148" s="831">
        <v>3</v>
      </c>
      <c r="K148" s="831">
        <v>381</v>
      </c>
      <c r="L148" s="831"/>
      <c r="M148" s="831">
        <v>127</v>
      </c>
      <c r="N148" s="831"/>
      <c r="O148" s="831"/>
      <c r="P148" s="827"/>
      <c r="Q148" s="832"/>
    </row>
    <row r="149" spans="1:17" ht="14.45" customHeight="1" x14ac:dyDescent="0.2">
      <c r="A149" s="821" t="s">
        <v>5076</v>
      </c>
      <c r="B149" s="822" t="s">
        <v>5077</v>
      </c>
      <c r="C149" s="822" t="s">
        <v>3701</v>
      </c>
      <c r="D149" s="822" t="s">
        <v>5249</v>
      </c>
      <c r="E149" s="822" t="s">
        <v>5250</v>
      </c>
      <c r="F149" s="831"/>
      <c r="G149" s="831"/>
      <c r="H149" s="831"/>
      <c r="I149" s="831"/>
      <c r="J149" s="831"/>
      <c r="K149" s="831"/>
      <c r="L149" s="831"/>
      <c r="M149" s="831"/>
      <c r="N149" s="831">
        <v>1</v>
      </c>
      <c r="O149" s="831">
        <v>311</v>
      </c>
      <c r="P149" s="827"/>
      <c r="Q149" s="832">
        <v>311</v>
      </c>
    </row>
    <row r="150" spans="1:17" ht="14.45" customHeight="1" x14ac:dyDescent="0.2">
      <c r="A150" s="821" t="s">
        <v>5076</v>
      </c>
      <c r="B150" s="822" t="s">
        <v>5077</v>
      </c>
      <c r="C150" s="822" t="s">
        <v>3701</v>
      </c>
      <c r="D150" s="822" t="s">
        <v>5251</v>
      </c>
      <c r="E150" s="822" t="s">
        <v>5252</v>
      </c>
      <c r="F150" s="831">
        <v>20</v>
      </c>
      <c r="G150" s="831">
        <v>460</v>
      </c>
      <c r="H150" s="831"/>
      <c r="I150" s="831">
        <v>23</v>
      </c>
      <c r="J150" s="831">
        <v>29</v>
      </c>
      <c r="K150" s="831">
        <v>667</v>
      </c>
      <c r="L150" s="831"/>
      <c r="M150" s="831">
        <v>23</v>
      </c>
      <c r="N150" s="831">
        <v>2</v>
      </c>
      <c r="O150" s="831">
        <v>48</v>
      </c>
      <c r="P150" s="827"/>
      <c r="Q150" s="832">
        <v>24</v>
      </c>
    </row>
    <row r="151" spans="1:17" ht="14.45" customHeight="1" x14ac:dyDescent="0.2">
      <c r="A151" s="821" t="s">
        <v>5076</v>
      </c>
      <c r="B151" s="822" t="s">
        <v>5077</v>
      </c>
      <c r="C151" s="822" t="s">
        <v>3701</v>
      </c>
      <c r="D151" s="822" t="s">
        <v>5253</v>
      </c>
      <c r="E151" s="822" t="s">
        <v>5254</v>
      </c>
      <c r="F151" s="831">
        <v>1</v>
      </c>
      <c r="G151" s="831">
        <v>17</v>
      </c>
      <c r="H151" s="831"/>
      <c r="I151" s="831">
        <v>17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5076</v>
      </c>
      <c r="B152" s="822" t="s">
        <v>5077</v>
      </c>
      <c r="C152" s="822" t="s">
        <v>3701</v>
      </c>
      <c r="D152" s="822" t="s">
        <v>5255</v>
      </c>
      <c r="E152" s="822" t="s">
        <v>5256</v>
      </c>
      <c r="F152" s="831">
        <v>2</v>
      </c>
      <c r="G152" s="831">
        <v>268</v>
      </c>
      <c r="H152" s="831"/>
      <c r="I152" s="831">
        <v>134</v>
      </c>
      <c r="J152" s="831">
        <v>3</v>
      </c>
      <c r="K152" s="831">
        <v>405</v>
      </c>
      <c r="L152" s="831"/>
      <c r="M152" s="831">
        <v>135</v>
      </c>
      <c r="N152" s="831"/>
      <c r="O152" s="831"/>
      <c r="P152" s="827"/>
      <c r="Q152" s="832"/>
    </row>
    <row r="153" spans="1:17" ht="14.45" customHeight="1" x14ac:dyDescent="0.2">
      <c r="A153" s="821" t="s">
        <v>5076</v>
      </c>
      <c r="B153" s="822" t="s">
        <v>5077</v>
      </c>
      <c r="C153" s="822" t="s">
        <v>3701</v>
      </c>
      <c r="D153" s="822" t="s">
        <v>5257</v>
      </c>
      <c r="E153" s="822" t="s">
        <v>5258</v>
      </c>
      <c r="F153" s="831"/>
      <c r="G153" s="831"/>
      <c r="H153" s="831"/>
      <c r="I153" s="831"/>
      <c r="J153" s="831">
        <v>2</v>
      </c>
      <c r="K153" s="831">
        <v>1304</v>
      </c>
      <c r="L153" s="831"/>
      <c r="M153" s="831">
        <v>652</v>
      </c>
      <c r="N153" s="831"/>
      <c r="O153" s="831"/>
      <c r="P153" s="827"/>
      <c r="Q153" s="832"/>
    </row>
    <row r="154" spans="1:17" ht="14.45" customHeight="1" x14ac:dyDescent="0.2">
      <c r="A154" s="821" t="s">
        <v>5076</v>
      </c>
      <c r="B154" s="822" t="s">
        <v>5077</v>
      </c>
      <c r="C154" s="822" t="s">
        <v>3701</v>
      </c>
      <c r="D154" s="822" t="s">
        <v>5259</v>
      </c>
      <c r="E154" s="822" t="s">
        <v>5260</v>
      </c>
      <c r="F154" s="831">
        <v>328</v>
      </c>
      <c r="G154" s="831">
        <v>97088</v>
      </c>
      <c r="H154" s="831"/>
      <c r="I154" s="831">
        <v>296</v>
      </c>
      <c r="J154" s="831">
        <v>180</v>
      </c>
      <c r="K154" s="831">
        <v>53280</v>
      </c>
      <c r="L154" s="831"/>
      <c r="M154" s="831">
        <v>296</v>
      </c>
      <c r="N154" s="831">
        <v>124</v>
      </c>
      <c r="O154" s="831">
        <v>37076</v>
      </c>
      <c r="P154" s="827"/>
      <c r="Q154" s="832">
        <v>299</v>
      </c>
    </row>
    <row r="155" spans="1:17" ht="14.45" customHeight="1" x14ac:dyDescent="0.2">
      <c r="A155" s="821" t="s">
        <v>5076</v>
      </c>
      <c r="B155" s="822" t="s">
        <v>5077</v>
      </c>
      <c r="C155" s="822" t="s">
        <v>3701</v>
      </c>
      <c r="D155" s="822" t="s">
        <v>5261</v>
      </c>
      <c r="E155" s="822" t="s">
        <v>5262</v>
      </c>
      <c r="F155" s="831">
        <v>2596</v>
      </c>
      <c r="G155" s="831">
        <v>116820</v>
      </c>
      <c r="H155" s="831"/>
      <c r="I155" s="831">
        <v>45</v>
      </c>
      <c r="J155" s="831">
        <v>2207</v>
      </c>
      <c r="K155" s="831">
        <v>99315</v>
      </c>
      <c r="L155" s="831"/>
      <c r="M155" s="831">
        <v>45</v>
      </c>
      <c r="N155" s="831">
        <v>330</v>
      </c>
      <c r="O155" s="831">
        <v>15180</v>
      </c>
      <c r="P155" s="827"/>
      <c r="Q155" s="832">
        <v>46</v>
      </c>
    </row>
    <row r="156" spans="1:17" ht="14.45" customHeight="1" x14ac:dyDescent="0.2">
      <c r="A156" s="821" t="s">
        <v>5076</v>
      </c>
      <c r="B156" s="822" t="s">
        <v>5077</v>
      </c>
      <c r="C156" s="822" t="s">
        <v>3701</v>
      </c>
      <c r="D156" s="822" t="s">
        <v>5263</v>
      </c>
      <c r="E156" s="822" t="s">
        <v>5264</v>
      </c>
      <c r="F156" s="831"/>
      <c r="G156" s="831"/>
      <c r="H156" s="831"/>
      <c r="I156" s="831"/>
      <c r="J156" s="831"/>
      <c r="K156" s="831"/>
      <c r="L156" s="831"/>
      <c r="M156" s="831"/>
      <c r="N156" s="831">
        <v>2</v>
      </c>
      <c r="O156" s="831">
        <v>2264</v>
      </c>
      <c r="P156" s="827"/>
      <c r="Q156" s="832">
        <v>1132</v>
      </c>
    </row>
    <row r="157" spans="1:17" ht="14.45" customHeight="1" x14ac:dyDescent="0.2">
      <c r="A157" s="821" t="s">
        <v>5076</v>
      </c>
      <c r="B157" s="822" t="s">
        <v>5077</v>
      </c>
      <c r="C157" s="822" t="s">
        <v>3701</v>
      </c>
      <c r="D157" s="822" t="s">
        <v>5265</v>
      </c>
      <c r="E157" s="822" t="s">
        <v>5266</v>
      </c>
      <c r="F157" s="831"/>
      <c r="G157" s="831"/>
      <c r="H157" s="831"/>
      <c r="I157" s="831"/>
      <c r="J157" s="831">
        <v>1</v>
      </c>
      <c r="K157" s="831">
        <v>46</v>
      </c>
      <c r="L157" s="831"/>
      <c r="M157" s="831">
        <v>46</v>
      </c>
      <c r="N157" s="831">
        <v>5</v>
      </c>
      <c r="O157" s="831">
        <v>235</v>
      </c>
      <c r="P157" s="827"/>
      <c r="Q157" s="832">
        <v>47</v>
      </c>
    </row>
    <row r="158" spans="1:17" ht="14.45" customHeight="1" x14ac:dyDescent="0.2">
      <c r="A158" s="821" t="s">
        <v>5076</v>
      </c>
      <c r="B158" s="822" t="s">
        <v>5077</v>
      </c>
      <c r="C158" s="822" t="s">
        <v>3701</v>
      </c>
      <c r="D158" s="822" t="s">
        <v>5267</v>
      </c>
      <c r="E158" s="822" t="s">
        <v>5268</v>
      </c>
      <c r="F158" s="831">
        <v>1</v>
      </c>
      <c r="G158" s="831">
        <v>310</v>
      </c>
      <c r="H158" s="831"/>
      <c r="I158" s="831">
        <v>310</v>
      </c>
      <c r="J158" s="831">
        <v>2</v>
      </c>
      <c r="K158" s="831">
        <v>620</v>
      </c>
      <c r="L158" s="831"/>
      <c r="M158" s="831">
        <v>310</v>
      </c>
      <c r="N158" s="831"/>
      <c r="O158" s="831"/>
      <c r="P158" s="827"/>
      <c r="Q158" s="832"/>
    </row>
    <row r="159" spans="1:17" ht="14.45" customHeight="1" x14ac:dyDescent="0.2">
      <c r="A159" s="821" t="s">
        <v>5076</v>
      </c>
      <c r="B159" s="822" t="s">
        <v>5077</v>
      </c>
      <c r="C159" s="822" t="s">
        <v>3701</v>
      </c>
      <c r="D159" s="822" t="s">
        <v>5267</v>
      </c>
      <c r="E159" s="822" t="s">
        <v>5269</v>
      </c>
      <c r="F159" s="831">
        <v>1</v>
      </c>
      <c r="G159" s="831">
        <v>310</v>
      </c>
      <c r="H159" s="831"/>
      <c r="I159" s="831">
        <v>310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5076</v>
      </c>
      <c r="B160" s="822" t="s">
        <v>5077</v>
      </c>
      <c r="C160" s="822" t="s">
        <v>3701</v>
      </c>
      <c r="D160" s="822" t="s">
        <v>5270</v>
      </c>
      <c r="E160" s="822" t="s">
        <v>5271</v>
      </c>
      <c r="F160" s="831">
        <v>1</v>
      </c>
      <c r="G160" s="831">
        <v>31</v>
      </c>
      <c r="H160" s="831"/>
      <c r="I160" s="831">
        <v>31</v>
      </c>
      <c r="J160" s="831"/>
      <c r="K160" s="831"/>
      <c r="L160" s="831"/>
      <c r="M160" s="831"/>
      <c r="N160" s="831">
        <v>1</v>
      </c>
      <c r="O160" s="831">
        <v>32</v>
      </c>
      <c r="P160" s="827"/>
      <c r="Q160" s="832">
        <v>32</v>
      </c>
    </row>
    <row r="161" spans="1:17" ht="14.45" customHeight="1" x14ac:dyDescent="0.2">
      <c r="A161" s="821" t="s">
        <v>5076</v>
      </c>
      <c r="B161" s="822" t="s">
        <v>5077</v>
      </c>
      <c r="C161" s="822" t="s">
        <v>3701</v>
      </c>
      <c r="D161" s="822" t="s">
        <v>5272</v>
      </c>
      <c r="E161" s="822" t="s">
        <v>5273</v>
      </c>
      <c r="F161" s="831">
        <v>3</v>
      </c>
      <c r="G161" s="831">
        <v>78</v>
      </c>
      <c r="H161" s="831"/>
      <c r="I161" s="831">
        <v>26</v>
      </c>
      <c r="J161" s="831"/>
      <c r="K161" s="831"/>
      <c r="L161" s="831"/>
      <c r="M161" s="831"/>
      <c r="N161" s="831"/>
      <c r="O161" s="831"/>
      <c r="P161" s="827"/>
      <c r="Q161" s="832"/>
    </row>
    <row r="162" spans="1:17" ht="14.45" customHeight="1" x14ac:dyDescent="0.2">
      <c r="A162" s="821" t="s">
        <v>5076</v>
      </c>
      <c r="B162" s="822" t="s">
        <v>5077</v>
      </c>
      <c r="C162" s="822" t="s">
        <v>3701</v>
      </c>
      <c r="D162" s="822" t="s">
        <v>5274</v>
      </c>
      <c r="E162" s="822" t="s">
        <v>5275</v>
      </c>
      <c r="F162" s="831">
        <v>2</v>
      </c>
      <c r="G162" s="831">
        <v>816</v>
      </c>
      <c r="H162" s="831"/>
      <c r="I162" s="831">
        <v>408</v>
      </c>
      <c r="J162" s="831">
        <v>2</v>
      </c>
      <c r="K162" s="831">
        <v>818</v>
      </c>
      <c r="L162" s="831"/>
      <c r="M162" s="831">
        <v>409</v>
      </c>
      <c r="N162" s="831"/>
      <c r="O162" s="831"/>
      <c r="P162" s="827"/>
      <c r="Q162" s="832"/>
    </row>
    <row r="163" spans="1:17" ht="14.45" customHeight="1" x14ac:dyDescent="0.2">
      <c r="A163" s="821" t="s">
        <v>5076</v>
      </c>
      <c r="B163" s="822" t="s">
        <v>5077</v>
      </c>
      <c r="C163" s="822" t="s">
        <v>3701</v>
      </c>
      <c r="D163" s="822" t="s">
        <v>5276</v>
      </c>
      <c r="E163" s="822" t="s">
        <v>5277</v>
      </c>
      <c r="F163" s="831">
        <v>2</v>
      </c>
      <c r="G163" s="831">
        <v>380</v>
      </c>
      <c r="H163" s="831"/>
      <c r="I163" s="831">
        <v>190</v>
      </c>
      <c r="J163" s="831"/>
      <c r="K163" s="831"/>
      <c r="L163" s="831"/>
      <c r="M163" s="831"/>
      <c r="N163" s="831"/>
      <c r="O163" s="831"/>
      <c r="P163" s="827"/>
      <c r="Q163" s="832"/>
    </row>
    <row r="164" spans="1:17" ht="14.45" customHeight="1" x14ac:dyDescent="0.2">
      <c r="A164" s="821" t="s">
        <v>5076</v>
      </c>
      <c r="B164" s="822" t="s">
        <v>5077</v>
      </c>
      <c r="C164" s="822" t="s">
        <v>3701</v>
      </c>
      <c r="D164" s="822" t="s">
        <v>5278</v>
      </c>
      <c r="E164" s="822" t="s">
        <v>5279</v>
      </c>
      <c r="F164" s="831">
        <v>2608</v>
      </c>
      <c r="G164" s="831">
        <v>346864</v>
      </c>
      <c r="H164" s="831"/>
      <c r="I164" s="831">
        <v>133</v>
      </c>
      <c r="J164" s="831">
        <v>2228</v>
      </c>
      <c r="K164" s="831">
        <v>296324</v>
      </c>
      <c r="L164" s="831"/>
      <c r="M164" s="831">
        <v>133</v>
      </c>
      <c r="N164" s="831">
        <v>335</v>
      </c>
      <c r="O164" s="831">
        <v>44890</v>
      </c>
      <c r="P164" s="827"/>
      <c r="Q164" s="832">
        <v>134</v>
      </c>
    </row>
    <row r="165" spans="1:17" ht="14.45" customHeight="1" x14ac:dyDescent="0.2">
      <c r="A165" s="821" t="s">
        <v>5076</v>
      </c>
      <c r="B165" s="822" t="s">
        <v>5077</v>
      </c>
      <c r="C165" s="822" t="s">
        <v>3701</v>
      </c>
      <c r="D165" s="822" t="s">
        <v>5280</v>
      </c>
      <c r="E165" s="822" t="s">
        <v>5281</v>
      </c>
      <c r="F165" s="831">
        <v>1174</v>
      </c>
      <c r="G165" s="831">
        <v>43438</v>
      </c>
      <c r="H165" s="831"/>
      <c r="I165" s="831">
        <v>37</v>
      </c>
      <c r="J165" s="831">
        <v>1099</v>
      </c>
      <c r="K165" s="831">
        <v>40663</v>
      </c>
      <c r="L165" s="831"/>
      <c r="M165" s="831">
        <v>37</v>
      </c>
      <c r="N165" s="831">
        <v>168</v>
      </c>
      <c r="O165" s="831">
        <v>6384</v>
      </c>
      <c r="P165" s="827"/>
      <c r="Q165" s="832">
        <v>38</v>
      </c>
    </row>
    <row r="166" spans="1:17" ht="14.45" customHeight="1" x14ac:dyDescent="0.2">
      <c r="A166" s="821" t="s">
        <v>5076</v>
      </c>
      <c r="B166" s="822" t="s">
        <v>5077</v>
      </c>
      <c r="C166" s="822" t="s">
        <v>3701</v>
      </c>
      <c r="D166" s="822" t="s">
        <v>5282</v>
      </c>
      <c r="E166" s="822" t="s">
        <v>5283</v>
      </c>
      <c r="F166" s="831">
        <v>2</v>
      </c>
      <c r="G166" s="831">
        <v>950</v>
      </c>
      <c r="H166" s="831"/>
      <c r="I166" s="831">
        <v>475</v>
      </c>
      <c r="J166" s="831">
        <v>1</v>
      </c>
      <c r="K166" s="831">
        <v>475</v>
      </c>
      <c r="L166" s="831"/>
      <c r="M166" s="831">
        <v>475</v>
      </c>
      <c r="N166" s="831"/>
      <c r="O166" s="831"/>
      <c r="P166" s="827"/>
      <c r="Q166" s="832"/>
    </row>
    <row r="167" spans="1:17" ht="14.45" customHeight="1" x14ac:dyDescent="0.2">
      <c r="A167" s="821" t="s">
        <v>5076</v>
      </c>
      <c r="B167" s="822" t="s">
        <v>5077</v>
      </c>
      <c r="C167" s="822" t="s">
        <v>3701</v>
      </c>
      <c r="D167" s="822" t="s">
        <v>5284</v>
      </c>
      <c r="E167" s="822" t="s">
        <v>5285</v>
      </c>
      <c r="F167" s="831"/>
      <c r="G167" s="831"/>
      <c r="H167" s="831"/>
      <c r="I167" s="831"/>
      <c r="J167" s="831">
        <v>1</v>
      </c>
      <c r="K167" s="831">
        <v>171</v>
      </c>
      <c r="L167" s="831"/>
      <c r="M167" s="831">
        <v>171</v>
      </c>
      <c r="N167" s="831"/>
      <c r="O167" s="831"/>
      <c r="P167" s="827"/>
      <c r="Q167" s="832"/>
    </row>
    <row r="168" spans="1:17" ht="14.45" customHeight="1" x14ac:dyDescent="0.2">
      <c r="A168" s="821" t="s">
        <v>5076</v>
      </c>
      <c r="B168" s="822" t="s">
        <v>5077</v>
      </c>
      <c r="C168" s="822" t="s">
        <v>3701</v>
      </c>
      <c r="D168" s="822" t="s">
        <v>5286</v>
      </c>
      <c r="E168" s="822" t="s">
        <v>5287</v>
      </c>
      <c r="F168" s="831">
        <v>2</v>
      </c>
      <c r="G168" s="831">
        <v>1862</v>
      </c>
      <c r="H168" s="831"/>
      <c r="I168" s="831">
        <v>931</v>
      </c>
      <c r="J168" s="831"/>
      <c r="K168" s="831"/>
      <c r="L168" s="831"/>
      <c r="M168" s="831"/>
      <c r="N168" s="831"/>
      <c r="O168" s="831"/>
      <c r="P168" s="827"/>
      <c r="Q168" s="832"/>
    </row>
    <row r="169" spans="1:17" ht="14.45" customHeight="1" x14ac:dyDescent="0.2">
      <c r="A169" s="821" t="s">
        <v>5076</v>
      </c>
      <c r="B169" s="822" t="s">
        <v>5077</v>
      </c>
      <c r="C169" s="822" t="s">
        <v>3701</v>
      </c>
      <c r="D169" s="822" t="s">
        <v>5288</v>
      </c>
      <c r="E169" s="822" t="s">
        <v>5289</v>
      </c>
      <c r="F169" s="831">
        <v>2</v>
      </c>
      <c r="G169" s="831">
        <v>1866</v>
      </c>
      <c r="H169" s="831"/>
      <c r="I169" s="831">
        <v>933</v>
      </c>
      <c r="J169" s="831"/>
      <c r="K169" s="831"/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5076</v>
      </c>
      <c r="B170" s="822" t="s">
        <v>5077</v>
      </c>
      <c r="C170" s="822" t="s">
        <v>3701</v>
      </c>
      <c r="D170" s="822" t="s">
        <v>5290</v>
      </c>
      <c r="E170" s="822" t="s">
        <v>5291</v>
      </c>
      <c r="F170" s="831"/>
      <c r="G170" s="831"/>
      <c r="H170" s="831"/>
      <c r="I170" s="831"/>
      <c r="J170" s="831">
        <v>1</v>
      </c>
      <c r="K170" s="831">
        <v>840</v>
      </c>
      <c r="L170" s="831"/>
      <c r="M170" s="831">
        <v>840</v>
      </c>
      <c r="N170" s="831"/>
      <c r="O170" s="831"/>
      <c r="P170" s="827"/>
      <c r="Q170" s="832"/>
    </row>
    <row r="171" spans="1:17" ht="14.45" customHeight="1" x14ac:dyDescent="0.2">
      <c r="A171" s="821" t="s">
        <v>5076</v>
      </c>
      <c r="B171" s="822" t="s">
        <v>5077</v>
      </c>
      <c r="C171" s="822" t="s">
        <v>3701</v>
      </c>
      <c r="D171" s="822" t="s">
        <v>5292</v>
      </c>
      <c r="E171" s="822" t="s">
        <v>5293</v>
      </c>
      <c r="F171" s="831">
        <v>18</v>
      </c>
      <c r="G171" s="831">
        <v>1692</v>
      </c>
      <c r="H171" s="831"/>
      <c r="I171" s="831">
        <v>94</v>
      </c>
      <c r="J171" s="831">
        <v>14</v>
      </c>
      <c r="K171" s="831">
        <v>1316</v>
      </c>
      <c r="L171" s="831"/>
      <c r="M171" s="831">
        <v>94</v>
      </c>
      <c r="N171" s="831">
        <v>4</v>
      </c>
      <c r="O171" s="831">
        <v>388</v>
      </c>
      <c r="P171" s="827"/>
      <c r="Q171" s="832">
        <v>97</v>
      </c>
    </row>
    <row r="172" spans="1:17" ht="14.45" customHeight="1" x14ac:dyDescent="0.2">
      <c r="A172" s="821" t="s">
        <v>5076</v>
      </c>
      <c r="B172" s="822" t="s">
        <v>5077</v>
      </c>
      <c r="C172" s="822" t="s">
        <v>3701</v>
      </c>
      <c r="D172" s="822" t="s">
        <v>5294</v>
      </c>
      <c r="E172" s="822" t="s">
        <v>5295</v>
      </c>
      <c r="F172" s="831"/>
      <c r="G172" s="831"/>
      <c r="H172" s="831"/>
      <c r="I172" s="831"/>
      <c r="J172" s="831">
        <v>4</v>
      </c>
      <c r="K172" s="831">
        <v>2136</v>
      </c>
      <c r="L172" s="831"/>
      <c r="M172" s="831">
        <v>534</v>
      </c>
      <c r="N172" s="831"/>
      <c r="O172" s="831"/>
      <c r="P172" s="827"/>
      <c r="Q172" s="832"/>
    </row>
    <row r="173" spans="1:17" ht="14.45" customHeight="1" x14ac:dyDescent="0.2">
      <c r="A173" s="821" t="s">
        <v>5076</v>
      </c>
      <c r="B173" s="822" t="s">
        <v>5077</v>
      </c>
      <c r="C173" s="822" t="s">
        <v>3701</v>
      </c>
      <c r="D173" s="822" t="s">
        <v>5296</v>
      </c>
      <c r="E173" s="822" t="s">
        <v>5297</v>
      </c>
      <c r="F173" s="831"/>
      <c r="G173" s="831"/>
      <c r="H173" s="831"/>
      <c r="I173" s="831"/>
      <c r="J173" s="831">
        <v>2</v>
      </c>
      <c r="K173" s="831">
        <v>1546</v>
      </c>
      <c r="L173" s="831"/>
      <c r="M173" s="831">
        <v>773</v>
      </c>
      <c r="N173" s="831"/>
      <c r="O173" s="831"/>
      <c r="P173" s="827"/>
      <c r="Q173" s="832"/>
    </row>
    <row r="174" spans="1:17" ht="14.45" customHeight="1" x14ac:dyDescent="0.2">
      <c r="A174" s="821" t="s">
        <v>5076</v>
      </c>
      <c r="B174" s="822" t="s">
        <v>5298</v>
      </c>
      <c r="C174" s="822" t="s">
        <v>3701</v>
      </c>
      <c r="D174" s="822" t="s">
        <v>5299</v>
      </c>
      <c r="E174" s="822" t="s">
        <v>5300</v>
      </c>
      <c r="F174" s="831"/>
      <c r="G174" s="831"/>
      <c r="H174" s="831"/>
      <c r="I174" s="831"/>
      <c r="J174" s="831">
        <v>1</v>
      </c>
      <c r="K174" s="831">
        <v>1040</v>
      </c>
      <c r="L174" s="831"/>
      <c r="M174" s="831">
        <v>1040</v>
      </c>
      <c r="N174" s="831"/>
      <c r="O174" s="831"/>
      <c r="P174" s="827"/>
      <c r="Q174" s="832"/>
    </row>
    <row r="175" spans="1:17" ht="14.45" customHeight="1" x14ac:dyDescent="0.2">
      <c r="A175" s="821" t="s">
        <v>5301</v>
      </c>
      <c r="B175" s="822" t="s">
        <v>5302</v>
      </c>
      <c r="C175" s="822" t="s">
        <v>4083</v>
      </c>
      <c r="D175" s="822" t="s">
        <v>4090</v>
      </c>
      <c r="E175" s="822" t="s">
        <v>4091</v>
      </c>
      <c r="F175" s="831"/>
      <c r="G175" s="831"/>
      <c r="H175" s="831"/>
      <c r="I175" s="831"/>
      <c r="J175" s="831">
        <v>0.42</v>
      </c>
      <c r="K175" s="831">
        <v>2056.0500000000002</v>
      </c>
      <c r="L175" s="831"/>
      <c r="M175" s="831">
        <v>4895.3571428571431</v>
      </c>
      <c r="N175" s="831">
        <v>0.14000000000000001</v>
      </c>
      <c r="O175" s="831">
        <v>680.84</v>
      </c>
      <c r="P175" s="827"/>
      <c r="Q175" s="832">
        <v>4863.1428571428569</v>
      </c>
    </row>
    <row r="176" spans="1:17" ht="14.45" customHeight="1" x14ac:dyDescent="0.2">
      <c r="A176" s="821" t="s">
        <v>5301</v>
      </c>
      <c r="B176" s="822" t="s">
        <v>5302</v>
      </c>
      <c r="C176" s="822" t="s">
        <v>4083</v>
      </c>
      <c r="D176" s="822" t="s">
        <v>5303</v>
      </c>
      <c r="E176" s="822" t="s">
        <v>4091</v>
      </c>
      <c r="F176" s="831">
        <v>1.8399999999999999</v>
      </c>
      <c r="G176" s="831">
        <v>16098.519999999999</v>
      </c>
      <c r="H176" s="831"/>
      <c r="I176" s="831">
        <v>8749.1956521739121</v>
      </c>
      <c r="J176" s="831">
        <v>3.41</v>
      </c>
      <c r="K176" s="831">
        <v>30226.06</v>
      </c>
      <c r="L176" s="831"/>
      <c r="M176" s="831">
        <v>8863.9472140762464</v>
      </c>
      <c r="N176" s="831">
        <v>2.3199999999999998</v>
      </c>
      <c r="O176" s="831">
        <v>20298.14</v>
      </c>
      <c r="P176" s="827"/>
      <c r="Q176" s="832">
        <v>8749.1982758620688</v>
      </c>
    </row>
    <row r="177" spans="1:17" ht="14.45" customHeight="1" x14ac:dyDescent="0.2">
      <c r="A177" s="821" t="s">
        <v>5301</v>
      </c>
      <c r="B177" s="822" t="s">
        <v>5302</v>
      </c>
      <c r="C177" s="822" t="s">
        <v>4083</v>
      </c>
      <c r="D177" s="822" t="s">
        <v>5304</v>
      </c>
      <c r="E177" s="822" t="s">
        <v>5305</v>
      </c>
      <c r="F177" s="831">
        <v>0.05</v>
      </c>
      <c r="G177" s="831">
        <v>35.94</v>
      </c>
      <c r="H177" s="831"/>
      <c r="I177" s="831">
        <v>718.8</v>
      </c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5301</v>
      </c>
      <c r="B178" s="822" t="s">
        <v>5302</v>
      </c>
      <c r="C178" s="822" t="s">
        <v>4083</v>
      </c>
      <c r="D178" s="822" t="s">
        <v>4149</v>
      </c>
      <c r="E178" s="822" t="s">
        <v>5306</v>
      </c>
      <c r="F178" s="831">
        <v>4.9499999999999993</v>
      </c>
      <c r="G178" s="831">
        <v>3244.83</v>
      </c>
      <c r="H178" s="831"/>
      <c r="I178" s="831">
        <v>655.52121212121222</v>
      </c>
      <c r="J178" s="831">
        <v>3.15</v>
      </c>
      <c r="K178" s="831">
        <v>2064.9</v>
      </c>
      <c r="L178" s="831"/>
      <c r="M178" s="831">
        <v>655.52380952380952</v>
      </c>
      <c r="N178" s="831"/>
      <c r="O178" s="831"/>
      <c r="P178" s="827"/>
      <c r="Q178" s="832"/>
    </row>
    <row r="179" spans="1:17" ht="14.45" customHeight="1" x14ac:dyDescent="0.2">
      <c r="A179" s="821" t="s">
        <v>5301</v>
      </c>
      <c r="B179" s="822" t="s">
        <v>5302</v>
      </c>
      <c r="C179" s="822" t="s">
        <v>4083</v>
      </c>
      <c r="D179" s="822" t="s">
        <v>4149</v>
      </c>
      <c r="E179" s="822" t="s">
        <v>4150</v>
      </c>
      <c r="F179" s="831">
        <v>7.0499999999999989</v>
      </c>
      <c r="G179" s="831">
        <v>4621.4100000000008</v>
      </c>
      <c r="H179" s="831"/>
      <c r="I179" s="831">
        <v>655.51914893617038</v>
      </c>
      <c r="J179" s="831">
        <v>4.3499999999999996</v>
      </c>
      <c r="K179" s="831">
        <v>3433.2699999999991</v>
      </c>
      <c r="L179" s="831"/>
      <c r="M179" s="831">
        <v>789.25747126436772</v>
      </c>
      <c r="N179" s="831">
        <v>2.2200000000000002</v>
      </c>
      <c r="O179" s="831">
        <v>1455.25</v>
      </c>
      <c r="P179" s="827"/>
      <c r="Q179" s="832">
        <v>655.51801801801798</v>
      </c>
    </row>
    <row r="180" spans="1:17" ht="14.45" customHeight="1" x14ac:dyDescent="0.2">
      <c r="A180" s="821" t="s">
        <v>5301</v>
      </c>
      <c r="B180" s="822" t="s">
        <v>5302</v>
      </c>
      <c r="C180" s="822" t="s">
        <v>4083</v>
      </c>
      <c r="D180" s="822" t="s">
        <v>5307</v>
      </c>
      <c r="E180" s="822" t="s">
        <v>5306</v>
      </c>
      <c r="F180" s="831">
        <v>0.11000000000000001</v>
      </c>
      <c r="G180" s="831">
        <v>1286.5999999999999</v>
      </c>
      <c r="H180" s="831"/>
      <c r="I180" s="831">
        <v>11696.363636363634</v>
      </c>
      <c r="J180" s="831">
        <v>0.52</v>
      </c>
      <c r="K180" s="831">
        <v>6700.01</v>
      </c>
      <c r="L180" s="831"/>
      <c r="M180" s="831">
        <v>12884.634615384615</v>
      </c>
      <c r="N180" s="831"/>
      <c r="O180" s="831"/>
      <c r="P180" s="827"/>
      <c r="Q180" s="832"/>
    </row>
    <row r="181" spans="1:17" ht="14.45" customHeight="1" x14ac:dyDescent="0.2">
      <c r="A181" s="821" t="s">
        <v>5301</v>
      </c>
      <c r="B181" s="822" t="s">
        <v>5302</v>
      </c>
      <c r="C181" s="822" t="s">
        <v>4083</v>
      </c>
      <c r="D181" s="822" t="s">
        <v>5307</v>
      </c>
      <c r="E181" s="822" t="s">
        <v>4150</v>
      </c>
      <c r="F181" s="831">
        <v>0.32</v>
      </c>
      <c r="G181" s="831">
        <v>3935.15</v>
      </c>
      <c r="H181" s="831"/>
      <c r="I181" s="831">
        <v>12297.34375</v>
      </c>
      <c r="J181" s="831">
        <v>0.73000000000000009</v>
      </c>
      <c r="K181" s="831">
        <v>11878.050000000003</v>
      </c>
      <c r="L181" s="831"/>
      <c r="M181" s="831">
        <v>16271.301369863015</v>
      </c>
      <c r="N181" s="831">
        <v>0.44000000000000006</v>
      </c>
      <c r="O181" s="831">
        <v>5519.9900000000007</v>
      </c>
      <c r="P181" s="827"/>
      <c r="Q181" s="832">
        <v>12545.431818181818</v>
      </c>
    </row>
    <row r="182" spans="1:17" ht="14.45" customHeight="1" x14ac:dyDescent="0.2">
      <c r="A182" s="821" t="s">
        <v>5301</v>
      </c>
      <c r="B182" s="822" t="s">
        <v>5302</v>
      </c>
      <c r="C182" s="822" t="s">
        <v>4083</v>
      </c>
      <c r="D182" s="822" t="s">
        <v>5308</v>
      </c>
      <c r="E182" s="822" t="s">
        <v>5309</v>
      </c>
      <c r="F182" s="831">
        <v>0.67</v>
      </c>
      <c r="G182" s="831">
        <v>975.91</v>
      </c>
      <c r="H182" s="831"/>
      <c r="I182" s="831">
        <v>1456.5820895522386</v>
      </c>
      <c r="J182" s="831">
        <v>1.34</v>
      </c>
      <c r="K182" s="831">
        <v>2711.56</v>
      </c>
      <c r="L182" s="831"/>
      <c r="M182" s="831">
        <v>2023.5522388059701</v>
      </c>
      <c r="N182" s="831"/>
      <c r="O182" s="831"/>
      <c r="P182" s="827"/>
      <c r="Q182" s="832"/>
    </row>
    <row r="183" spans="1:17" ht="14.45" customHeight="1" x14ac:dyDescent="0.2">
      <c r="A183" s="821" t="s">
        <v>5301</v>
      </c>
      <c r="B183" s="822" t="s">
        <v>5302</v>
      </c>
      <c r="C183" s="822" t="s">
        <v>4083</v>
      </c>
      <c r="D183" s="822" t="s">
        <v>5310</v>
      </c>
      <c r="E183" s="822" t="s">
        <v>5311</v>
      </c>
      <c r="F183" s="831"/>
      <c r="G183" s="831"/>
      <c r="H183" s="831"/>
      <c r="I183" s="831"/>
      <c r="J183" s="831">
        <v>0.1</v>
      </c>
      <c r="K183" s="831">
        <v>53.23</v>
      </c>
      <c r="L183" s="831"/>
      <c r="M183" s="831">
        <v>532.29999999999995</v>
      </c>
      <c r="N183" s="831"/>
      <c r="O183" s="831"/>
      <c r="P183" s="827"/>
      <c r="Q183" s="832"/>
    </row>
    <row r="184" spans="1:17" ht="14.45" customHeight="1" x14ac:dyDescent="0.2">
      <c r="A184" s="821" t="s">
        <v>5301</v>
      </c>
      <c r="B184" s="822" t="s">
        <v>5302</v>
      </c>
      <c r="C184" s="822" t="s">
        <v>4083</v>
      </c>
      <c r="D184" s="822" t="s">
        <v>5310</v>
      </c>
      <c r="E184" s="822" t="s">
        <v>4150</v>
      </c>
      <c r="F184" s="831"/>
      <c r="G184" s="831"/>
      <c r="H184" s="831"/>
      <c r="I184" s="831"/>
      <c r="J184" s="831">
        <v>0.2</v>
      </c>
      <c r="K184" s="831">
        <v>106.46</v>
      </c>
      <c r="L184" s="831"/>
      <c r="M184" s="831">
        <v>532.29999999999995</v>
      </c>
      <c r="N184" s="831"/>
      <c r="O184" s="831"/>
      <c r="P184" s="827"/>
      <c r="Q184" s="832"/>
    </row>
    <row r="185" spans="1:17" ht="14.45" customHeight="1" x14ac:dyDescent="0.2">
      <c r="A185" s="821" t="s">
        <v>5301</v>
      </c>
      <c r="B185" s="822" t="s">
        <v>5302</v>
      </c>
      <c r="C185" s="822" t="s">
        <v>3750</v>
      </c>
      <c r="D185" s="822" t="s">
        <v>5312</v>
      </c>
      <c r="E185" s="822" t="s">
        <v>5313</v>
      </c>
      <c r="F185" s="831"/>
      <c r="G185" s="831"/>
      <c r="H185" s="831"/>
      <c r="I185" s="831"/>
      <c r="J185" s="831">
        <v>3</v>
      </c>
      <c r="K185" s="831">
        <v>2958.3999999999996</v>
      </c>
      <c r="L185" s="831"/>
      <c r="M185" s="831">
        <v>986.13333333333321</v>
      </c>
      <c r="N185" s="831">
        <v>2</v>
      </c>
      <c r="O185" s="831">
        <v>1850.76</v>
      </c>
      <c r="P185" s="827"/>
      <c r="Q185" s="832">
        <v>925.38</v>
      </c>
    </row>
    <row r="186" spans="1:17" ht="14.45" customHeight="1" x14ac:dyDescent="0.2">
      <c r="A186" s="821" t="s">
        <v>5301</v>
      </c>
      <c r="B186" s="822" t="s">
        <v>5302</v>
      </c>
      <c r="C186" s="822" t="s">
        <v>3750</v>
      </c>
      <c r="D186" s="822" t="s">
        <v>5314</v>
      </c>
      <c r="E186" s="822" t="s">
        <v>4178</v>
      </c>
      <c r="F186" s="831"/>
      <c r="G186" s="831"/>
      <c r="H186" s="831"/>
      <c r="I186" s="831"/>
      <c r="J186" s="831"/>
      <c r="K186" s="831"/>
      <c r="L186" s="831"/>
      <c r="M186" s="831"/>
      <c r="N186" s="831">
        <v>4</v>
      </c>
      <c r="O186" s="831">
        <v>2863.64</v>
      </c>
      <c r="P186" s="827"/>
      <c r="Q186" s="832">
        <v>715.91</v>
      </c>
    </row>
    <row r="187" spans="1:17" ht="14.45" customHeight="1" x14ac:dyDescent="0.2">
      <c r="A187" s="821" t="s">
        <v>5301</v>
      </c>
      <c r="B187" s="822" t="s">
        <v>5302</v>
      </c>
      <c r="C187" s="822" t="s">
        <v>3750</v>
      </c>
      <c r="D187" s="822" t="s">
        <v>4177</v>
      </c>
      <c r="E187" s="822" t="s">
        <v>4178</v>
      </c>
      <c r="F187" s="831">
        <v>6</v>
      </c>
      <c r="G187" s="831">
        <v>5445</v>
      </c>
      <c r="H187" s="831"/>
      <c r="I187" s="831">
        <v>907.5</v>
      </c>
      <c r="J187" s="831">
        <v>21</v>
      </c>
      <c r="K187" s="831">
        <v>21834.799999999999</v>
      </c>
      <c r="L187" s="831"/>
      <c r="M187" s="831">
        <v>1039.7523809523809</v>
      </c>
      <c r="N187" s="831">
        <v>16</v>
      </c>
      <c r="O187" s="831">
        <v>14520</v>
      </c>
      <c r="P187" s="827"/>
      <c r="Q187" s="832">
        <v>907.5</v>
      </c>
    </row>
    <row r="188" spans="1:17" ht="14.45" customHeight="1" x14ac:dyDescent="0.2">
      <c r="A188" s="821" t="s">
        <v>5301</v>
      </c>
      <c r="B188" s="822" t="s">
        <v>5302</v>
      </c>
      <c r="C188" s="822" t="s">
        <v>3750</v>
      </c>
      <c r="D188" s="822" t="s">
        <v>5315</v>
      </c>
      <c r="E188" s="822" t="s">
        <v>4178</v>
      </c>
      <c r="F188" s="831">
        <v>2</v>
      </c>
      <c r="G188" s="831">
        <v>2621.66</v>
      </c>
      <c r="H188" s="831"/>
      <c r="I188" s="831">
        <v>1310.83</v>
      </c>
      <c r="J188" s="831">
        <v>3</v>
      </c>
      <c r="K188" s="831">
        <v>4574.3599999999997</v>
      </c>
      <c r="L188" s="831"/>
      <c r="M188" s="831">
        <v>1524.7866666666666</v>
      </c>
      <c r="N188" s="831">
        <v>1</v>
      </c>
      <c r="O188" s="831">
        <v>1310.83</v>
      </c>
      <c r="P188" s="827"/>
      <c r="Q188" s="832">
        <v>1310.83</v>
      </c>
    </row>
    <row r="189" spans="1:17" ht="14.45" customHeight="1" x14ac:dyDescent="0.2">
      <c r="A189" s="821" t="s">
        <v>5301</v>
      </c>
      <c r="B189" s="822" t="s">
        <v>5302</v>
      </c>
      <c r="C189" s="822" t="s">
        <v>3750</v>
      </c>
      <c r="D189" s="822" t="s">
        <v>5316</v>
      </c>
      <c r="E189" s="822" t="s">
        <v>5317</v>
      </c>
      <c r="F189" s="831"/>
      <c r="G189" s="831"/>
      <c r="H189" s="831"/>
      <c r="I189" s="831"/>
      <c r="J189" s="831"/>
      <c r="K189" s="831"/>
      <c r="L189" s="831"/>
      <c r="M189" s="831"/>
      <c r="N189" s="831">
        <v>1</v>
      </c>
      <c r="O189" s="831">
        <v>1932.09</v>
      </c>
      <c r="P189" s="827"/>
      <c r="Q189" s="832">
        <v>1932.09</v>
      </c>
    </row>
    <row r="190" spans="1:17" ht="14.45" customHeight="1" x14ac:dyDescent="0.2">
      <c r="A190" s="821" t="s">
        <v>5301</v>
      </c>
      <c r="B190" s="822" t="s">
        <v>5302</v>
      </c>
      <c r="C190" s="822" t="s">
        <v>3750</v>
      </c>
      <c r="D190" s="822" t="s">
        <v>5318</v>
      </c>
      <c r="E190" s="822" t="s">
        <v>5319</v>
      </c>
      <c r="F190" s="831">
        <v>6</v>
      </c>
      <c r="G190" s="831">
        <v>4474.05</v>
      </c>
      <c r="H190" s="831"/>
      <c r="I190" s="831">
        <v>745.67500000000007</v>
      </c>
      <c r="J190" s="831">
        <v>29</v>
      </c>
      <c r="K190" s="831">
        <v>16794.02</v>
      </c>
      <c r="L190" s="831"/>
      <c r="M190" s="831">
        <v>579.10413793103453</v>
      </c>
      <c r="N190" s="831">
        <v>20</v>
      </c>
      <c r="O190" s="831">
        <v>10728.800000000003</v>
      </c>
      <c r="P190" s="827"/>
      <c r="Q190" s="832">
        <v>536.44000000000017</v>
      </c>
    </row>
    <row r="191" spans="1:17" ht="14.45" customHeight="1" x14ac:dyDescent="0.2">
      <c r="A191" s="821" t="s">
        <v>5301</v>
      </c>
      <c r="B191" s="822" t="s">
        <v>5302</v>
      </c>
      <c r="C191" s="822" t="s">
        <v>3750</v>
      </c>
      <c r="D191" s="822" t="s">
        <v>5320</v>
      </c>
      <c r="E191" s="822" t="s">
        <v>5319</v>
      </c>
      <c r="F191" s="831">
        <v>6</v>
      </c>
      <c r="G191" s="831">
        <v>5928.9</v>
      </c>
      <c r="H191" s="831"/>
      <c r="I191" s="831">
        <v>988.15</v>
      </c>
      <c r="J191" s="831">
        <v>4</v>
      </c>
      <c r="K191" s="831">
        <v>4876.22</v>
      </c>
      <c r="L191" s="831"/>
      <c r="M191" s="831">
        <v>1219.0550000000001</v>
      </c>
      <c r="N191" s="831">
        <v>7</v>
      </c>
      <c r="O191" s="831">
        <v>6638.38</v>
      </c>
      <c r="P191" s="827"/>
      <c r="Q191" s="832">
        <v>948.34</v>
      </c>
    </row>
    <row r="192" spans="1:17" ht="14.45" customHeight="1" x14ac:dyDescent="0.2">
      <c r="A192" s="821" t="s">
        <v>5301</v>
      </c>
      <c r="B192" s="822" t="s">
        <v>5302</v>
      </c>
      <c r="C192" s="822" t="s">
        <v>3750</v>
      </c>
      <c r="D192" s="822" t="s">
        <v>5321</v>
      </c>
      <c r="E192" s="822" t="s">
        <v>5322</v>
      </c>
      <c r="F192" s="831">
        <v>1</v>
      </c>
      <c r="G192" s="831">
        <v>1569.37</v>
      </c>
      <c r="H192" s="831"/>
      <c r="I192" s="831">
        <v>1569.37</v>
      </c>
      <c r="J192" s="831">
        <v>2</v>
      </c>
      <c r="K192" s="831">
        <v>3805.87</v>
      </c>
      <c r="L192" s="831"/>
      <c r="M192" s="831">
        <v>1902.9349999999999</v>
      </c>
      <c r="N192" s="831">
        <v>2</v>
      </c>
      <c r="O192" s="831">
        <v>3138.74</v>
      </c>
      <c r="P192" s="827"/>
      <c r="Q192" s="832">
        <v>1569.37</v>
      </c>
    </row>
    <row r="193" spans="1:17" ht="14.45" customHeight="1" x14ac:dyDescent="0.2">
      <c r="A193" s="821" t="s">
        <v>5301</v>
      </c>
      <c r="B193" s="822" t="s">
        <v>5302</v>
      </c>
      <c r="C193" s="822" t="s">
        <v>3750</v>
      </c>
      <c r="D193" s="822" t="s">
        <v>5323</v>
      </c>
      <c r="E193" s="822" t="s">
        <v>5324</v>
      </c>
      <c r="F193" s="831"/>
      <c r="G193" s="831"/>
      <c r="H193" s="831"/>
      <c r="I193" s="831"/>
      <c r="J193" s="831">
        <v>1</v>
      </c>
      <c r="K193" s="831">
        <v>128800</v>
      </c>
      <c r="L193" s="831"/>
      <c r="M193" s="831">
        <v>128800</v>
      </c>
      <c r="N193" s="831"/>
      <c r="O193" s="831"/>
      <c r="P193" s="827"/>
      <c r="Q193" s="832"/>
    </row>
    <row r="194" spans="1:17" ht="14.45" customHeight="1" x14ac:dyDescent="0.2">
      <c r="A194" s="821" t="s">
        <v>5301</v>
      </c>
      <c r="B194" s="822" t="s">
        <v>5302</v>
      </c>
      <c r="C194" s="822" t="s">
        <v>3750</v>
      </c>
      <c r="D194" s="822" t="s">
        <v>5325</v>
      </c>
      <c r="E194" s="822" t="s">
        <v>5326</v>
      </c>
      <c r="F194" s="831"/>
      <c r="G194" s="831"/>
      <c r="H194" s="831"/>
      <c r="I194" s="831"/>
      <c r="J194" s="831">
        <v>2</v>
      </c>
      <c r="K194" s="831">
        <v>6202.86</v>
      </c>
      <c r="L194" s="831"/>
      <c r="M194" s="831">
        <v>3101.43</v>
      </c>
      <c r="N194" s="831"/>
      <c r="O194" s="831"/>
      <c r="P194" s="827"/>
      <c r="Q194" s="832"/>
    </row>
    <row r="195" spans="1:17" ht="14.45" customHeight="1" x14ac:dyDescent="0.2">
      <c r="A195" s="821" t="s">
        <v>5301</v>
      </c>
      <c r="B195" s="822" t="s">
        <v>5302</v>
      </c>
      <c r="C195" s="822" t="s">
        <v>3750</v>
      </c>
      <c r="D195" s="822" t="s">
        <v>5327</v>
      </c>
      <c r="E195" s="822" t="s">
        <v>5328</v>
      </c>
      <c r="F195" s="831"/>
      <c r="G195" s="831"/>
      <c r="H195" s="831"/>
      <c r="I195" s="831"/>
      <c r="J195" s="831"/>
      <c r="K195" s="831"/>
      <c r="L195" s="831"/>
      <c r="M195" s="831"/>
      <c r="N195" s="831">
        <v>1</v>
      </c>
      <c r="O195" s="831">
        <v>1816.74</v>
      </c>
      <c r="P195" s="827"/>
      <c r="Q195" s="832">
        <v>1816.74</v>
      </c>
    </row>
    <row r="196" spans="1:17" ht="14.45" customHeight="1" x14ac:dyDescent="0.2">
      <c r="A196" s="821" t="s">
        <v>5301</v>
      </c>
      <c r="B196" s="822" t="s">
        <v>5302</v>
      </c>
      <c r="C196" s="822" t="s">
        <v>3750</v>
      </c>
      <c r="D196" s="822" t="s">
        <v>5329</v>
      </c>
      <c r="E196" s="822" t="s">
        <v>5330</v>
      </c>
      <c r="F196" s="831">
        <v>5</v>
      </c>
      <c r="G196" s="831">
        <v>4259.2</v>
      </c>
      <c r="H196" s="831"/>
      <c r="I196" s="831">
        <v>851.83999999999992</v>
      </c>
      <c r="J196" s="831">
        <v>21</v>
      </c>
      <c r="K196" s="831">
        <v>15056.420000000002</v>
      </c>
      <c r="L196" s="831"/>
      <c r="M196" s="831">
        <v>716.97238095238106</v>
      </c>
      <c r="N196" s="831">
        <v>16</v>
      </c>
      <c r="O196" s="831">
        <v>10841.6</v>
      </c>
      <c r="P196" s="827"/>
      <c r="Q196" s="832">
        <v>677.6</v>
      </c>
    </row>
    <row r="197" spans="1:17" ht="14.45" customHeight="1" x14ac:dyDescent="0.2">
      <c r="A197" s="821" t="s">
        <v>5301</v>
      </c>
      <c r="B197" s="822" t="s">
        <v>5302</v>
      </c>
      <c r="C197" s="822" t="s">
        <v>3750</v>
      </c>
      <c r="D197" s="822" t="s">
        <v>5331</v>
      </c>
      <c r="E197" s="822" t="s">
        <v>5332</v>
      </c>
      <c r="F197" s="831"/>
      <c r="G197" s="831"/>
      <c r="H197" s="831"/>
      <c r="I197" s="831"/>
      <c r="J197" s="831">
        <v>4</v>
      </c>
      <c r="K197" s="831">
        <v>25188.5</v>
      </c>
      <c r="L197" s="831"/>
      <c r="M197" s="831">
        <v>6297.125</v>
      </c>
      <c r="N197" s="831">
        <v>1</v>
      </c>
      <c r="O197" s="831">
        <v>4944.42</v>
      </c>
      <c r="P197" s="827"/>
      <c r="Q197" s="832">
        <v>4944.42</v>
      </c>
    </row>
    <row r="198" spans="1:17" ht="14.45" customHeight="1" x14ac:dyDescent="0.2">
      <c r="A198" s="821" t="s">
        <v>5301</v>
      </c>
      <c r="B198" s="822" t="s">
        <v>5302</v>
      </c>
      <c r="C198" s="822" t="s">
        <v>3750</v>
      </c>
      <c r="D198" s="822" t="s">
        <v>5333</v>
      </c>
      <c r="E198" s="822" t="s">
        <v>5334</v>
      </c>
      <c r="F198" s="831"/>
      <c r="G198" s="831"/>
      <c r="H198" s="831"/>
      <c r="I198" s="831"/>
      <c r="J198" s="831">
        <v>1</v>
      </c>
      <c r="K198" s="831">
        <v>3993</v>
      </c>
      <c r="L198" s="831"/>
      <c r="M198" s="831">
        <v>3993</v>
      </c>
      <c r="N198" s="831"/>
      <c r="O198" s="831"/>
      <c r="P198" s="827"/>
      <c r="Q198" s="832"/>
    </row>
    <row r="199" spans="1:17" ht="14.45" customHeight="1" x14ac:dyDescent="0.2">
      <c r="A199" s="821" t="s">
        <v>5301</v>
      </c>
      <c r="B199" s="822" t="s">
        <v>5302</v>
      </c>
      <c r="C199" s="822" t="s">
        <v>3750</v>
      </c>
      <c r="D199" s="822" t="s">
        <v>5335</v>
      </c>
      <c r="E199" s="822" t="s">
        <v>5336</v>
      </c>
      <c r="F199" s="831">
        <v>3</v>
      </c>
      <c r="G199" s="831">
        <v>8913.66</v>
      </c>
      <c r="H199" s="831"/>
      <c r="I199" s="831">
        <v>2971.22</v>
      </c>
      <c r="J199" s="831">
        <v>11</v>
      </c>
      <c r="K199" s="831">
        <v>50407.19</v>
      </c>
      <c r="L199" s="831"/>
      <c r="M199" s="831">
        <v>4582.471818181818</v>
      </c>
      <c r="N199" s="831">
        <v>11</v>
      </c>
      <c r="O199" s="831">
        <v>32683.530000000002</v>
      </c>
      <c r="P199" s="827"/>
      <c r="Q199" s="832">
        <v>2971.23</v>
      </c>
    </row>
    <row r="200" spans="1:17" ht="14.45" customHeight="1" x14ac:dyDescent="0.2">
      <c r="A200" s="821" t="s">
        <v>5301</v>
      </c>
      <c r="B200" s="822" t="s">
        <v>5302</v>
      </c>
      <c r="C200" s="822" t="s">
        <v>3750</v>
      </c>
      <c r="D200" s="822" t="s">
        <v>5337</v>
      </c>
      <c r="E200" s="822" t="s">
        <v>5338</v>
      </c>
      <c r="F200" s="831">
        <v>2</v>
      </c>
      <c r="G200" s="831">
        <v>1501.52</v>
      </c>
      <c r="H200" s="831"/>
      <c r="I200" s="831">
        <v>750.76</v>
      </c>
      <c r="J200" s="831">
        <v>2</v>
      </c>
      <c r="K200" s="831">
        <v>1428.3600000000001</v>
      </c>
      <c r="L200" s="831"/>
      <c r="M200" s="831">
        <v>714.18000000000006</v>
      </c>
      <c r="N200" s="831">
        <v>2</v>
      </c>
      <c r="O200" s="831">
        <v>1355.2</v>
      </c>
      <c r="P200" s="827"/>
      <c r="Q200" s="832">
        <v>677.6</v>
      </c>
    </row>
    <row r="201" spans="1:17" ht="14.45" customHeight="1" x14ac:dyDescent="0.2">
      <c r="A201" s="821" t="s">
        <v>5301</v>
      </c>
      <c r="B201" s="822" t="s">
        <v>5302</v>
      </c>
      <c r="C201" s="822" t="s">
        <v>3750</v>
      </c>
      <c r="D201" s="822" t="s">
        <v>5339</v>
      </c>
      <c r="E201" s="822" t="s">
        <v>5340</v>
      </c>
      <c r="F201" s="831">
        <v>1</v>
      </c>
      <c r="G201" s="831">
        <v>10072.94</v>
      </c>
      <c r="H201" s="831"/>
      <c r="I201" s="831">
        <v>10072.94</v>
      </c>
      <c r="J201" s="831">
        <v>3</v>
      </c>
      <c r="K201" s="831">
        <v>28292.9</v>
      </c>
      <c r="L201" s="831"/>
      <c r="M201" s="831">
        <v>9430.9666666666672</v>
      </c>
      <c r="N201" s="831">
        <v>4</v>
      </c>
      <c r="O201" s="831">
        <v>37650.160000000003</v>
      </c>
      <c r="P201" s="827"/>
      <c r="Q201" s="832">
        <v>9412.5400000000009</v>
      </c>
    </row>
    <row r="202" spans="1:17" ht="14.45" customHeight="1" x14ac:dyDescent="0.2">
      <c r="A202" s="821" t="s">
        <v>5301</v>
      </c>
      <c r="B202" s="822" t="s">
        <v>5302</v>
      </c>
      <c r="C202" s="822" t="s">
        <v>3750</v>
      </c>
      <c r="D202" s="822" t="s">
        <v>5341</v>
      </c>
      <c r="E202" s="822" t="s">
        <v>5342</v>
      </c>
      <c r="F202" s="831"/>
      <c r="G202" s="831"/>
      <c r="H202" s="831"/>
      <c r="I202" s="831"/>
      <c r="J202" s="831"/>
      <c r="K202" s="831"/>
      <c r="L202" s="831"/>
      <c r="M202" s="831"/>
      <c r="N202" s="831">
        <v>3</v>
      </c>
      <c r="O202" s="831">
        <v>8923.08</v>
      </c>
      <c r="P202" s="827"/>
      <c r="Q202" s="832">
        <v>2974.36</v>
      </c>
    </row>
    <row r="203" spans="1:17" ht="14.45" customHeight="1" x14ac:dyDescent="0.2">
      <c r="A203" s="821" t="s">
        <v>5301</v>
      </c>
      <c r="B203" s="822" t="s">
        <v>5302</v>
      </c>
      <c r="C203" s="822" t="s">
        <v>3750</v>
      </c>
      <c r="D203" s="822" t="s">
        <v>5343</v>
      </c>
      <c r="E203" s="822" t="s">
        <v>5344</v>
      </c>
      <c r="F203" s="831">
        <v>1</v>
      </c>
      <c r="G203" s="831">
        <v>3435.56</v>
      </c>
      <c r="H203" s="831"/>
      <c r="I203" s="831">
        <v>3435.56</v>
      </c>
      <c r="J203" s="831">
        <v>2</v>
      </c>
      <c r="K203" s="831">
        <v>6628.84</v>
      </c>
      <c r="L203" s="831"/>
      <c r="M203" s="831">
        <v>3314.42</v>
      </c>
      <c r="N203" s="831">
        <v>6</v>
      </c>
      <c r="O203" s="831">
        <v>19001.61</v>
      </c>
      <c r="P203" s="827"/>
      <c r="Q203" s="832">
        <v>3166.9349999999999</v>
      </c>
    </row>
    <row r="204" spans="1:17" ht="14.45" customHeight="1" x14ac:dyDescent="0.2">
      <c r="A204" s="821" t="s">
        <v>5301</v>
      </c>
      <c r="B204" s="822" t="s">
        <v>5302</v>
      </c>
      <c r="C204" s="822" t="s">
        <v>3750</v>
      </c>
      <c r="D204" s="822" t="s">
        <v>5345</v>
      </c>
      <c r="E204" s="822" t="s">
        <v>5346</v>
      </c>
      <c r="F204" s="831">
        <v>2</v>
      </c>
      <c r="G204" s="831">
        <v>2673.44</v>
      </c>
      <c r="H204" s="831"/>
      <c r="I204" s="831">
        <v>1336.72</v>
      </c>
      <c r="J204" s="831"/>
      <c r="K204" s="831"/>
      <c r="L204" s="831"/>
      <c r="M204" s="831"/>
      <c r="N204" s="831"/>
      <c r="O204" s="831"/>
      <c r="P204" s="827"/>
      <c r="Q204" s="832"/>
    </row>
    <row r="205" spans="1:17" ht="14.45" customHeight="1" x14ac:dyDescent="0.2">
      <c r="A205" s="821" t="s">
        <v>5301</v>
      </c>
      <c r="B205" s="822" t="s">
        <v>5302</v>
      </c>
      <c r="C205" s="822" t="s">
        <v>3750</v>
      </c>
      <c r="D205" s="822" t="s">
        <v>5347</v>
      </c>
      <c r="E205" s="822" t="s">
        <v>5348</v>
      </c>
      <c r="F205" s="831">
        <v>3</v>
      </c>
      <c r="G205" s="831">
        <v>56925</v>
      </c>
      <c r="H205" s="831"/>
      <c r="I205" s="831">
        <v>18975</v>
      </c>
      <c r="J205" s="831"/>
      <c r="K205" s="831"/>
      <c r="L205" s="831"/>
      <c r="M205" s="831"/>
      <c r="N205" s="831">
        <v>3</v>
      </c>
      <c r="O205" s="831">
        <v>56925</v>
      </c>
      <c r="P205" s="827"/>
      <c r="Q205" s="832">
        <v>18975</v>
      </c>
    </row>
    <row r="206" spans="1:17" ht="14.45" customHeight="1" x14ac:dyDescent="0.2">
      <c r="A206" s="821" t="s">
        <v>5301</v>
      </c>
      <c r="B206" s="822" t="s">
        <v>5302</v>
      </c>
      <c r="C206" s="822" t="s">
        <v>3750</v>
      </c>
      <c r="D206" s="822" t="s">
        <v>5349</v>
      </c>
      <c r="E206" s="822" t="s">
        <v>5350</v>
      </c>
      <c r="F206" s="831">
        <v>5</v>
      </c>
      <c r="G206" s="831">
        <v>3867.8</v>
      </c>
      <c r="H206" s="831"/>
      <c r="I206" s="831">
        <v>773.56000000000006</v>
      </c>
      <c r="J206" s="831">
        <v>11</v>
      </c>
      <c r="K206" s="831">
        <v>7597.07</v>
      </c>
      <c r="L206" s="831"/>
      <c r="M206" s="831">
        <v>690.64272727272726</v>
      </c>
      <c r="N206" s="831"/>
      <c r="O206" s="831"/>
      <c r="P206" s="827"/>
      <c r="Q206" s="832"/>
    </row>
    <row r="207" spans="1:17" ht="14.45" customHeight="1" x14ac:dyDescent="0.2">
      <c r="A207" s="821" t="s">
        <v>5301</v>
      </c>
      <c r="B207" s="822" t="s">
        <v>5302</v>
      </c>
      <c r="C207" s="822" t="s">
        <v>3750</v>
      </c>
      <c r="D207" s="822" t="s">
        <v>5351</v>
      </c>
      <c r="E207" s="822" t="s">
        <v>5350</v>
      </c>
      <c r="F207" s="831">
        <v>1</v>
      </c>
      <c r="G207" s="831">
        <v>687.18</v>
      </c>
      <c r="H207" s="831"/>
      <c r="I207" s="831">
        <v>687.18</v>
      </c>
      <c r="J207" s="831"/>
      <c r="K207" s="831"/>
      <c r="L207" s="831"/>
      <c r="M207" s="831"/>
      <c r="N207" s="831">
        <v>3</v>
      </c>
      <c r="O207" s="831">
        <v>2060.42</v>
      </c>
      <c r="P207" s="827"/>
      <c r="Q207" s="832">
        <v>686.80666666666673</v>
      </c>
    </row>
    <row r="208" spans="1:17" ht="14.45" customHeight="1" x14ac:dyDescent="0.2">
      <c r="A208" s="821" t="s">
        <v>5301</v>
      </c>
      <c r="B208" s="822" t="s">
        <v>5302</v>
      </c>
      <c r="C208" s="822" t="s">
        <v>3750</v>
      </c>
      <c r="D208" s="822" t="s">
        <v>5352</v>
      </c>
      <c r="E208" s="822" t="s">
        <v>5353</v>
      </c>
      <c r="F208" s="831"/>
      <c r="G208" s="831"/>
      <c r="H208" s="831"/>
      <c r="I208" s="831"/>
      <c r="J208" s="831"/>
      <c r="K208" s="831"/>
      <c r="L208" s="831"/>
      <c r="M208" s="831"/>
      <c r="N208" s="831">
        <v>3</v>
      </c>
      <c r="O208" s="831">
        <v>60746.76</v>
      </c>
      <c r="P208" s="827"/>
      <c r="Q208" s="832">
        <v>20248.920000000002</v>
      </c>
    </row>
    <row r="209" spans="1:17" ht="14.45" customHeight="1" x14ac:dyDescent="0.2">
      <c r="A209" s="821" t="s">
        <v>5301</v>
      </c>
      <c r="B209" s="822" t="s">
        <v>5302</v>
      </c>
      <c r="C209" s="822" t="s">
        <v>3750</v>
      </c>
      <c r="D209" s="822" t="s">
        <v>5354</v>
      </c>
      <c r="E209" s="822" t="s">
        <v>5355</v>
      </c>
      <c r="F209" s="831">
        <v>4</v>
      </c>
      <c r="G209" s="831">
        <v>4738.3999999999996</v>
      </c>
      <c r="H209" s="831"/>
      <c r="I209" s="831">
        <v>1184.5999999999999</v>
      </c>
      <c r="J209" s="831">
        <v>11</v>
      </c>
      <c r="K209" s="831">
        <v>11887.02</v>
      </c>
      <c r="L209" s="831"/>
      <c r="M209" s="831">
        <v>1080.6381818181819</v>
      </c>
      <c r="N209" s="831">
        <v>8</v>
      </c>
      <c r="O209" s="831">
        <v>8446.8799999999992</v>
      </c>
      <c r="P209" s="827"/>
      <c r="Q209" s="832">
        <v>1055.8599999999999</v>
      </c>
    </row>
    <row r="210" spans="1:17" ht="14.45" customHeight="1" x14ac:dyDescent="0.2">
      <c r="A210" s="821" t="s">
        <v>5301</v>
      </c>
      <c r="B210" s="822" t="s">
        <v>5302</v>
      </c>
      <c r="C210" s="822" t="s">
        <v>3750</v>
      </c>
      <c r="D210" s="822" t="s">
        <v>5356</v>
      </c>
      <c r="E210" s="822" t="s">
        <v>5357</v>
      </c>
      <c r="F210" s="831"/>
      <c r="G210" s="831"/>
      <c r="H210" s="831"/>
      <c r="I210" s="831"/>
      <c r="J210" s="831"/>
      <c r="K210" s="831"/>
      <c r="L210" s="831"/>
      <c r="M210" s="831"/>
      <c r="N210" s="831">
        <v>3</v>
      </c>
      <c r="O210" s="831">
        <v>9376.56</v>
      </c>
      <c r="P210" s="827"/>
      <c r="Q210" s="832">
        <v>3125.52</v>
      </c>
    </row>
    <row r="211" spans="1:17" ht="14.45" customHeight="1" x14ac:dyDescent="0.2">
      <c r="A211" s="821" t="s">
        <v>5301</v>
      </c>
      <c r="B211" s="822" t="s">
        <v>5302</v>
      </c>
      <c r="C211" s="822" t="s">
        <v>3750</v>
      </c>
      <c r="D211" s="822" t="s">
        <v>5358</v>
      </c>
      <c r="E211" s="822" t="s">
        <v>5359</v>
      </c>
      <c r="F211" s="831">
        <v>3</v>
      </c>
      <c r="G211" s="831">
        <v>3058.4700000000003</v>
      </c>
      <c r="H211" s="831"/>
      <c r="I211" s="831">
        <v>1019.4900000000001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5301</v>
      </c>
      <c r="B212" s="822" t="s">
        <v>5302</v>
      </c>
      <c r="C212" s="822" t="s">
        <v>3750</v>
      </c>
      <c r="D212" s="822" t="s">
        <v>5360</v>
      </c>
      <c r="E212" s="822" t="s">
        <v>5361</v>
      </c>
      <c r="F212" s="831">
        <v>1</v>
      </c>
      <c r="G212" s="831">
        <v>272.64999999999998</v>
      </c>
      <c r="H212" s="831"/>
      <c r="I212" s="831">
        <v>272.64999999999998</v>
      </c>
      <c r="J212" s="831"/>
      <c r="K212" s="831"/>
      <c r="L212" s="831"/>
      <c r="M212" s="831"/>
      <c r="N212" s="831"/>
      <c r="O212" s="831"/>
      <c r="P212" s="827"/>
      <c r="Q212" s="832"/>
    </row>
    <row r="213" spans="1:17" ht="14.45" customHeight="1" x14ac:dyDescent="0.2">
      <c r="A213" s="821" t="s">
        <v>5301</v>
      </c>
      <c r="B213" s="822" t="s">
        <v>5302</v>
      </c>
      <c r="C213" s="822" t="s">
        <v>3750</v>
      </c>
      <c r="D213" s="822" t="s">
        <v>5362</v>
      </c>
      <c r="E213" s="822" t="s">
        <v>5363</v>
      </c>
      <c r="F213" s="831"/>
      <c r="G213" s="831"/>
      <c r="H213" s="831"/>
      <c r="I213" s="831"/>
      <c r="J213" s="831"/>
      <c r="K213" s="831"/>
      <c r="L213" s="831"/>
      <c r="M213" s="831"/>
      <c r="N213" s="831">
        <v>1</v>
      </c>
      <c r="O213" s="831">
        <v>14260.9</v>
      </c>
      <c r="P213" s="827"/>
      <c r="Q213" s="832">
        <v>14260.9</v>
      </c>
    </row>
    <row r="214" spans="1:17" ht="14.45" customHeight="1" x14ac:dyDescent="0.2">
      <c r="A214" s="821" t="s">
        <v>5301</v>
      </c>
      <c r="B214" s="822" t="s">
        <v>5302</v>
      </c>
      <c r="C214" s="822" t="s">
        <v>3750</v>
      </c>
      <c r="D214" s="822" t="s">
        <v>4295</v>
      </c>
      <c r="E214" s="822" t="s">
        <v>4296</v>
      </c>
      <c r="F214" s="831">
        <v>3</v>
      </c>
      <c r="G214" s="831">
        <v>10516.14</v>
      </c>
      <c r="H214" s="831"/>
      <c r="I214" s="831">
        <v>3505.3799999999997</v>
      </c>
      <c r="J214" s="831">
        <v>14</v>
      </c>
      <c r="K214" s="831">
        <v>56803.560000000005</v>
      </c>
      <c r="L214" s="831"/>
      <c r="M214" s="831">
        <v>4057.3971428571431</v>
      </c>
      <c r="N214" s="831">
        <v>6</v>
      </c>
      <c r="O214" s="831">
        <v>21027.89</v>
      </c>
      <c r="P214" s="827"/>
      <c r="Q214" s="832">
        <v>3504.6483333333331</v>
      </c>
    </row>
    <row r="215" spans="1:17" ht="14.45" customHeight="1" x14ac:dyDescent="0.2">
      <c r="A215" s="821" t="s">
        <v>5301</v>
      </c>
      <c r="B215" s="822" t="s">
        <v>5302</v>
      </c>
      <c r="C215" s="822" t="s">
        <v>3750</v>
      </c>
      <c r="D215" s="822" t="s">
        <v>5364</v>
      </c>
      <c r="E215" s="822" t="s">
        <v>5365</v>
      </c>
      <c r="F215" s="831"/>
      <c r="G215" s="831"/>
      <c r="H215" s="831"/>
      <c r="I215" s="831"/>
      <c r="J215" s="831">
        <v>2</v>
      </c>
      <c r="K215" s="831">
        <v>3452.8</v>
      </c>
      <c r="L215" s="831"/>
      <c r="M215" s="831">
        <v>1726.4</v>
      </c>
      <c r="N215" s="831"/>
      <c r="O215" s="831"/>
      <c r="P215" s="827"/>
      <c r="Q215" s="832"/>
    </row>
    <row r="216" spans="1:17" ht="14.45" customHeight="1" x14ac:dyDescent="0.2">
      <c r="A216" s="821" t="s">
        <v>5301</v>
      </c>
      <c r="B216" s="822" t="s">
        <v>5302</v>
      </c>
      <c r="C216" s="822" t="s">
        <v>3750</v>
      </c>
      <c r="D216" s="822" t="s">
        <v>5366</v>
      </c>
      <c r="E216" s="822" t="s">
        <v>5367</v>
      </c>
      <c r="F216" s="831"/>
      <c r="G216" s="831"/>
      <c r="H216" s="831"/>
      <c r="I216" s="831"/>
      <c r="J216" s="831">
        <v>1</v>
      </c>
      <c r="K216" s="831">
        <v>23076.53</v>
      </c>
      <c r="L216" s="831"/>
      <c r="M216" s="831">
        <v>23076.53</v>
      </c>
      <c r="N216" s="831">
        <v>2</v>
      </c>
      <c r="O216" s="831">
        <v>23232</v>
      </c>
      <c r="P216" s="827"/>
      <c r="Q216" s="832">
        <v>11616</v>
      </c>
    </row>
    <row r="217" spans="1:17" ht="14.45" customHeight="1" x14ac:dyDescent="0.2">
      <c r="A217" s="821" t="s">
        <v>5301</v>
      </c>
      <c r="B217" s="822" t="s">
        <v>5302</v>
      </c>
      <c r="C217" s="822" t="s">
        <v>3750</v>
      </c>
      <c r="D217" s="822" t="s">
        <v>5368</v>
      </c>
      <c r="E217" s="822" t="s">
        <v>5369</v>
      </c>
      <c r="F217" s="831"/>
      <c r="G217" s="831"/>
      <c r="H217" s="831"/>
      <c r="I217" s="831"/>
      <c r="J217" s="831">
        <v>4</v>
      </c>
      <c r="K217" s="831">
        <v>245956.8</v>
      </c>
      <c r="L217" s="831"/>
      <c r="M217" s="831">
        <v>61489.2</v>
      </c>
      <c r="N217" s="831">
        <v>6</v>
      </c>
      <c r="O217" s="831">
        <v>379496.1</v>
      </c>
      <c r="P217" s="827"/>
      <c r="Q217" s="832">
        <v>63249.35</v>
      </c>
    </row>
    <row r="218" spans="1:17" ht="14.45" customHeight="1" x14ac:dyDescent="0.2">
      <c r="A218" s="821" t="s">
        <v>5301</v>
      </c>
      <c r="B218" s="822" t="s">
        <v>5302</v>
      </c>
      <c r="C218" s="822" t="s">
        <v>3750</v>
      </c>
      <c r="D218" s="822" t="s">
        <v>5370</v>
      </c>
      <c r="E218" s="822" t="s">
        <v>5371</v>
      </c>
      <c r="F218" s="831"/>
      <c r="G218" s="831"/>
      <c r="H218" s="831"/>
      <c r="I218" s="831"/>
      <c r="J218" s="831">
        <v>2</v>
      </c>
      <c r="K218" s="831">
        <v>7347.6</v>
      </c>
      <c r="L218" s="831"/>
      <c r="M218" s="831">
        <v>3673.8</v>
      </c>
      <c r="N218" s="831">
        <v>13</v>
      </c>
      <c r="O218" s="831">
        <v>43643.729999999996</v>
      </c>
      <c r="P218" s="827"/>
      <c r="Q218" s="832">
        <v>3357.2099999999996</v>
      </c>
    </row>
    <row r="219" spans="1:17" ht="14.45" customHeight="1" x14ac:dyDescent="0.2">
      <c r="A219" s="821" t="s">
        <v>5301</v>
      </c>
      <c r="B219" s="822" t="s">
        <v>5302</v>
      </c>
      <c r="C219" s="822" t="s">
        <v>3750</v>
      </c>
      <c r="D219" s="822" t="s">
        <v>5372</v>
      </c>
      <c r="E219" s="822" t="s">
        <v>5373</v>
      </c>
      <c r="F219" s="831"/>
      <c r="G219" s="831"/>
      <c r="H219" s="831"/>
      <c r="I219" s="831"/>
      <c r="J219" s="831">
        <v>1</v>
      </c>
      <c r="K219" s="831">
        <v>12535</v>
      </c>
      <c r="L219" s="831"/>
      <c r="M219" s="831">
        <v>12535</v>
      </c>
      <c r="N219" s="831">
        <v>4</v>
      </c>
      <c r="O219" s="831">
        <v>50140</v>
      </c>
      <c r="P219" s="827"/>
      <c r="Q219" s="832">
        <v>12535</v>
      </c>
    </row>
    <row r="220" spans="1:17" ht="14.45" customHeight="1" x14ac:dyDescent="0.2">
      <c r="A220" s="821" t="s">
        <v>5301</v>
      </c>
      <c r="B220" s="822" t="s">
        <v>5302</v>
      </c>
      <c r="C220" s="822" t="s">
        <v>3750</v>
      </c>
      <c r="D220" s="822" t="s">
        <v>5374</v>
      </c>
      <c r="E220" s="822" t="s">
        <v>5375</v>
      </c>
      <c r="F220" s="831"/>
      <c r="G220" s="831"/>
      <c r="H220" s="831"/>
      <c r="I220" s="831"/>
      <c r="J220" s="831">
        <v>1</v>
      </c>
      <c r="K220" s="831">
        <v>97117.5</v>
      </c>
      <c r="L220" s="831"/>
      <c r="M220" s="831">
        <v>97117.5</v>
      </c>
      <c r="N220" s="831">
        <v>3</v>
      </c>
      <c r="O220" s="831">
        <v>291352.5</v>
      </c>
      <c r="P220" s="827"/>
      <c r="Q220" s="832">
        <v>97117.5</v>
      </c>
    </row>
    <row r="221" spans="1:17" ht="14.45" customHeight="1" x14ac:dyDescent="0.2">
      <c r="A221" s="821" t="s">
        <v>5301</v>
      </c>
      <c r="B221" s="822" t="s">
        <v>5302</v>
      </c>
      <c r="C221" s="822" t="s">
        <v>3750</v>
      </c>
      <c r="D221" s="822" t="s">
        <v>5376</v>
      </c>
      <c r="E221" s="822" t="s">
        <v>5377</v>
      </c>
      <c r="F221" s="831"/>
      <c r="G221" s="831"/>
      <c r="H221" s="831"/>
      <c r="I221" s="831"/>
      <c r="J221" s="831"/>
      <c r="K221" s="831"/>
      <c r="L221" s="831"/>
      <c r="M221" s="831"/>
      <c r="N221" s="831">
        <v>1</v>
      </c>
      <c r="O221" s="831">
        <v>7441.5</v>
      </c>
      <c r="P221" s="827"/>
      <c r="Q221" s="832">
        <v>7441.5</v>
      </c>
    </row>
    <row r="222" spans="1:17" ht="14.45" customHeight="1" x14ac:dyDescent="0.2">
      <c r="A222" s="821" t="s">
        <v>5301</v>
      </c>
      <c r="B222" s="822" t="s">
        <v>5302</v>
      </c>
      <c r="C222" s="822" t="s">
        <v>3750</v>
      </c>
      <c r="D222" s="822" t="s">
        <v>5378</v>
      </c>
      <c r="E222" s="822" t="s">
        <v>5379</v>
      </c>
      <c r="F222" s="831"/>
      <c r="G222" s="831"/>
      <c r="H222" s="831"/>
      <c r="I222" s="831"/>
      <c r="J222" s="831">
        <v>1</v>
      </c>
      <c r="K222" s="831">
        <v>26684.1</v>
      </c>
      <c r="L222" s="831"/>
      <c r="M222" s="831">
        <v>26684.1</v>
      </c>
      <c r="N222" s="831"/>
      <c r="O222" s="831"/>
      <c r="P222" s="827"/>
      <c r="Q222" s="832"/>
    </row>
    <row r="223" spans="1:17" ht="14.45" customHeight="1" x14ac:dyDescent="0.2">
      <c r="A223" s="821" t="s">
        <v>5301</v>
      </c>
      <c r="B223" s="822" t="s">
        <v>5302</v>
      </c>
      <c r="C223" s="822" t="s">
        <v>3750</v>
      </c>
      <c r="D223" s="822" t="s">
        <v>5380</v>
      </c>
      <c r="E223" s="822" t="s">
        <v>5381</v>
      </c>
      <c r="F223" s="831"/>
      <c r="G223" s="831"/>
      <c r="H223" s="831"/>
      <c r="I223" s="831"/>
      <c r="J223" s="831"/>
      <c r="K223" s="831"/>
      <c r="L223" s="831"/>
      <c r="M223" s="831"/>
      <c r="N223" s="831">
        <v>2</v>
      </c>
      <c r="O223" s="831">
        <v>33904.6</v>
      </c>
      <c r="P223" s="827"/>
      <c r="Q223" s="832">
        <v>16952.3</v>
      </c>
    </row>
    <row r="224" spans="1:17" ht="14.45" customHeight="1" x14ac:dyDescent="0.2">
      <c r="A224" s="821" t="s">
        <v>5301</v>
      </c>
      <c r="B224" s="822" t="s">
        <v>5302</v>
      </c>
      <c r="C224" s="822" t="s">
        <v>3750</v>
      </c>
      <c r="D224" s="822" t="s">
        <v>5382</v>
      </c>
      <c r="E224" s="822" t="s">
        <v>5383</v>
      </c>
      <c r="F224" s="831">
        <v>1</v>
      </c>
      <c r="G224" s="831">
        <v>34649.800000000003</v>
      </c>
      <c r="H224" s="831"/>
      <c r="I224" s="831">
        <v>34649.800000000003</v>
      </c>
      <c r="J224" s="831"/>
      <c r="K224" s="831"/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5301</v>
      </c>
      <c r="B225" s="822" t="s">
        <v>5302</v>
      </c>
      <c r="C225" s="822" t="s">
        <v>3750</v>
      </c>
      <c r="D225" s="822" t="s">
        <v>5384</v>
      </c>
      <c r="E225" s="822" t="s">
        <v>5385</v>
      </c>
      <c r="F225" s="831">
        <v>1</v>
      </c>
      <c r="G225" s="831">
        <v>26703</v>
      </c>
      <c r="H225" s="831"/>
      <c r="I225" s="831">
        <v>26703</v>
      </c>
      <c r="J225" s="831"/>
      <c r="K225" s="831"/>
      <c r="L225" s="831"/>
      <c r="M225" s="831"/>
      <c r="N225" s="831"/>
      <c r="O225" s="831"/>
      <c r="P225" s="827"/>
      <c r="Q225" s="832"/>
    </row>
    <row r="226" spans="1:17" ht="14.45" customHeight="1" x14ac:dyDescent="0.2">
      <c r="A226" s="821" t="s">
        <v>5301</v>
      </c>
      <c r="B226" s="822" t="s">
        <v>5302</v>
      </c>
      <c r="C226" s="822" t="s">
        <v>3750</v>
      </c>
      <c r="D226" s="822" t="s">
        <v>5386</v>
      </c>
      <c r="E226" s="822" t="s">
        <v>5387</v>
      </c>
      <c r="F226" s="831"/>
      <c r="G226" s="831"/>
      <c r="H226" s="831"/>
      <c r="I226" s="831"/>
      <c r="J226" s="831">
        <v>1</v>
      </c>
      <c r="K226" s="831">
        <v>24994.7</v>
      </c>
      <c r="L226" s="831"/>
      <c r="M226" s="831">
        <v>24994.7</v>
      </c>
      <c r="N226" s="831"/>
      <c r="O226" s="831"/>
      <c r="P226" s="827"/>
      <c r="Q226" s="832"/>
    </row>
    <row r="227" spans="1:17" ht="14.45" customHeight="1" x14ac:dyDescent="0.2">
      <c r="A227" s="821" t="s">
        <v>5301</v>
      </c>
      <c r="B227" s="822" t="s">
        <v>5302</v>
      </c>
      <c r="C227" s="822" t="s">
        <v>3750</v>
      </c>
      <c r="D227" s="822" t="s">
        <v>5388</v>
      </c>
      <c r="E227" s="822" t="s">
        <v>5317</v>
      </c>
      <c r="F227" s="831"/>
      <c r="G227" s="831"/>
      <c r="H227" s="831"/>
      <c r="I227" s="831"/>
      <c r="J227" s="831">
        <v>1</v>
      </c>
      <c r="K227" s="831">
        <v>1832.53</v>
      </c>
      <c r="L227" s="831"/>
      <c r="M227" s="831">
        <v>1832.53</v>
      </c>
      <c r="N227" s="831">
        <v>1</v>
      </c>
      <c r="O227" s="831">
        <v>1932.09</v>
      </c>
      <c r="P227" s="827"/>
      <c r="Q227" s="832">
        <v>1932.09</v>
      </c>
    </row>
    <row r="228" spans="1:17" ht="14.45" customHeight="1" x14ac:dyDescent="0.2">
      <c r="A228" s="821" t="s">
        <v>5301</v>
      </c>
      <c r="B228" s="822" t="s">
        <v>5302</v>
      </c>
      <c r="C228" s="822" t="s">
        <v>3750</v>
      </c>
      <c r="D228" s="822" t="s">
        <v>5389</v>
      </c>
      <c r="E228" s="822" t="s">
        <v>5390</v>
      </c>
      <c r="F228" s="831"/>
      <c r="G228" s="831"/>
      <c r="H228" s="831"/>
      <c r="I228" s="831"/>
      <c r="J228" s="831">
        <v>1</v>
      </c>
      <c r="K228" s="831">
        <v>1356.49</v>
      </c>
      <c r="L228" s="831"/>
      <c r="M228" s="831">
        <v>1356.49</v>
      </c>
      <c r="N228" s="831"/>
      <c r="O228" s="831"/>
      <c r="P228" s="827"/>
      <c r="Q228" s="832"/>
    </row>
    <row r="229" spans="1:17" ht="14.45" customHeight="1" x14ac:dyDescent="0.2">
      <c r="A229" s="821" t="s">
        <v>5301</v>
      </c>
      <c r="B229" s="822" t="s">
        <v>5302</v>
      </c>
      <c r="C229" s="822" t="s">
        <v>3750</v>
      </c>
      <c r="D229" s="822" t="s">
        <v>5391</v>
      </c>
      <c r="E229" s="822" t="s">
        <v>5392</v>
      </c>
      <c r="F229" s="831"/>
      <c r="G229" s="831"/>
      <c r="H229" s="831"/>
      <c r="I229" s="831"/>
      <c r="J229" s="831">
        <v>1</v>
      </c>
      <c r="K229" s="831">
        <v>2891.9</v>
      </c>
      <c r="L229" s="831"/>
      <c r="M229" s="831">
        <v>2891.9</v>
      </c>
      <c r="N229" s="831"/>
      <c r="O229" s="831"/>
      <c r="P229" s="827"/>
      <c r="Q229" s="832"/>
    </row>
    <row r="230" spans="1:17" ht="14.45" customHeight="1" x14ac:dyDescent="0.2">
      <c r="A230" s="821" t="s">
        <v>5301</v>
      </c>
      <c r="B230" s="822" t="s">
        <v>5302</v>
      </c>
      <c r="C230" s="822" t="s">
        <v>3750</v>
      </c>
      <c r="D230" s="822" t="s">
        <v>5393</v>
      </c>
      <c r="E230" s="822" t="s">
        <v>5394</v>
      </c>
      <c r="F230" s="831"/>
      <c r="G230" s="831"/>
      <c r="H230" s="831"/>
      <c r="I230" s="831"/>
      <c r="J230" s="831">
        <v>11</v>
      </c>
      <c r="K230" s="831">
        <v>20873.489999999998</v>
      </c>
      <c r="L230" s="831"/>
      <c r="M230" s="831">
        <v>1897.59</v>
      </c>
      <c r="N230" s="831">
        <v>10</v>
      </c>
      <c r="O230" s="831">
        <v>18975.900000000001</v>
      </c>
      <c r="P230" s="827"/>
      <c r="Q230" s="832">
        <v>1897.5900000000001</v>
      </c>
    </row>
    <row r="231" spans="1:17" ht="14.45" customHeight="1" x14ac:dyDescent="0.2">
      <c r="A231" s="821" t="s">
        <v>5301</v>
      </c>
      <c r="B231" s="822" t="s">
        <v>5302</v>
      </c>
      <c r="C231" s="822" t="s">
        <v>3750</v>
      </c>
      <c r="D231" s="822" t="s">
        <v>5395</v>
      </c>
      <c r="E231" s="822" t="s">
        <v>5396</v>
      </c>
      <c r="F231" s="831"/>
      <c r="G231" s="831"/>
      <c r="H231" s="831"/>
      <c r="I231" s="831"/>
      <c r="J231" s="831">
        <v>1</v>
      </c>
      <c r="K231" s="831">
        <v>6632.73</v>
      </c>
      <c r="L231" s="831"/>
      <c r="M231" s="831">
        <v>6632.73</v>
      </c>
      <c r="N231" s="831">
        <v>1</v>
      </c>
      <c r="O231" s="831">
        <v>2904</v>
      </c>
      <c r="P231" s="827"/>
      <c r="Q231" s="832">
        <v>2904</v>
      </c>
    </row>
    <row r="232" spans="1:17" ht="14.45" customHeight="1" x14ac:dyDescent="0.2">
      <c r="A232" s="821" t="s">
        <v>5301</v>
      </c>
      <c r="B232" s="822" t="s">
        <v>5302</v>
      </c>
      <c r="C232" s="822" t="s">
        <v>3750</v>
      </c>
      <c r="D232" s="822" t="s">
        <v>5397</v>
      </c>
      <c r="E232" s="822" t="s">
        <v>5398</v>
      </c>
      <c r="F232" s="831">
        <v>3</v>
      </c>
      <c r="G232" s="831">
        <v>422823.11</v>
      </c>
      <c r="H232" s="831"/>
      <c r="I232" s="831">
        <v>140941.03666666665</v>
      </c>
      <c r="J232" s="831">
        <v>12</v>
      </c>
      <c r="K232" s="831">
        <v>1787298.1099999999</v>
      </c>
      <c r="L232" s="831"/>
      <c r="M232" s="831">
        <v>148941.50916666666</v>
      </c>
      <c r="N232" s="831">
        <v>2</v>
      </c>
      <c r="O232" s="831">
        <v>296700</v>
      </c>
      <c r="P232" s="827"/>
      <c r="Q232" s="832">
        <v>148350</v>
      </c>
    </row>
    <row r="233" spans="1:17" ht="14.45" customHeight="1" x14ac:dyDescent="0.2">
      <c r="A233" s="821" t="s">
        <v>5301</v>
      </c>
      <c r="B233" s="822" t="s">
        <v>5302</v>
      </c>
      <c r="C233" s="822" t="s">
        <v>3750</v>
      </c>
      <c r="D233" s="822" t="s">
        <v>5399</v>
      </c>
      <c r="E233" s="822" t="s">
        <v>5400</v>
      </c>
      <c r="F233" s="831"/>
      <c r="G233" s="831"/>
      <c r="H233" s="831"/>
      <c r="I233" s="831"/>
      <c r="J233" s="831">
        <v>2</v>
      </c>
      <c r="K233" s="831">
        <v>9126.24</v>
      </c>
      <c r="L233" s="831"/>
      <c r="M233" s="831">
        <v>4563.12</v>
      </c>
      <c r="N233" s="831"/>
      <c r="O233" s="831"/>
      <c r="P233" s="827"/>
      <c r="Q233" s="832"/>
    </row>
    <row r="234" spans="1:17" ht="14.45" customHeight="1" x14ac:dyDescent="0.2">
      <c r="A234" s="821" t="s">
        <v>5301</v>
      </c>
      <c r="B234" s="822" t="s">
        <v>5302</v>
      </c>
      <c r="C234" s="822" t="s">
        <v>3750</v>
      </c>
      <c r="D234" s="822" t="s">
        <v>5401</v>
      </c>
      <c r="E234" s="822" t="s">
        <v>5322</v>
      </c>
      <c r="F234" s="831"/>
      <c r="G234" s="831"/>
      <c r="H234" s="831"/>
      <c r="I234" s="831"/>
      <c r="J234" s="831">
        <v>2</v>
      </c>
      <c r="K234" s="831">
        <v>3138.74</v>
      </c>
      <c r="L234" s="831"/>
      <c r="M234" s="831">
        <v>1569.37</v>
      </c>
      <c r="N234" s="831">
        <v>1</v>
      </c>
      <c r="O234" s="831">
        <v>1569.37</v>
      </c>
      <c r="P234" s="827"/>
      <c r="Q234" s="832">
        <v>1569.37</v>
      </c>
    </row>
    <row r="235" spans="1:17" ht="14.45" customHeight="1" x14ac:dyDescent="0.2">
      <c r="A235" s="821" t="s">
        <v>5301</v>
      </c>
      <c r="B235" s="822" t="s">
        <v>5302</v>
      </c>
      <c r="C235" s="822" t="s">
        <v>3750</v>
      </c>
      <c r="D235" s="822" t="s">
        <v>5402</v>
      </c>
      <c r="E235" s="822" t="s">
        <v>5403</v>
      </c>
      <c r="F235" s="831">
        <v>1</v>
      </c>
      <c r="G235" s="831">
        <v>171786.86</v>
      </c>
      <c r="H235" s="831"/>
      <c r="I235" s="831">
        <v>171786.86</v>
      </c>
      <c r="J235" s="831">
        <v>2</v>
      </c>
      <c r="K235" s="831">
        <v>294400</v>
      </c>
      <c r="L235" s="831"/>
      <c r="M235" s="831">
        <v>147200</v>
      </c>
      <c r="N235" s="831"/>
      <c r="O235" s="831"/>
      <c r="P235" s="827"/>
      <c r="Q235" s="832"/>
    </row>
    <row r="236" spans="1:17" ht="14.45" customHeight="1" x14ac:dyDescent="0.2">
      <c r="A236" s="821" t="s">
        <v>5301</v>
      </c>
      <c r="B236" s="822" t="s">
        <v>5302</v>
      </c>
      <c r="C236" s="822" t="s">
        <v>3750</v>
      </c>
      <c r="D236" s="822" t="s">
        <v>5404</v>
      </c>
      <c r="E236" s="822" t="s">
        <v>5405</v>
      </c>
      <c r="F236" s="831"/>
      <c r="G236" s="831"/>
      <c r="H236" s="831"/>
      <c r="I236" s="831"/>
      <c r="J236" s="831">
        <v>3</v>
      </c>
      <c r="K236" s="831">
        <v>35583.42</v>
      </c>
      <c r="L236" s="831"/>
      <c r="M236" s="831">
        <v>11861.14</v>
      </c>
      <c r="N236" s="831"/>
      <c r="O236" s="831"/>
      <c r="P236" s="827"/>
      <c r="Q236" s="832"/>
    </row>
    <row r="237" spans="1:17" ht="14.45" customHeight="1" x14ac:dyDescent="0.2">
      <c r="A237" s="821" t="s">
        <v>5301</v>
      </c>
      <c r="B237" s="822" t="s">
        <v>5302</v>
      </c>
      <c r="C237" s="822" t="s">
        <v>3750</v>
      </c>
      <c r="D237" s="822" t="s">
        <v>5406</v>
      </c>
      <c r="E237" s="822" t="s">
        <v>5407</v>
      </c>
      <c r="F237" s="831"/>
      <c r="G237" s="831"/>
      <c r="H237" s="831"/>
      <c r="I237" s="831"/>
      <c r="J237" s="831"/>
      <c r="K237" s="831"/>
      <c r="L237" s="831"/>
      <c r="M237" s="831"/>
      <c r="N237" s="831">
        <v>1</v>
      </c>
      <c r="O237" s="831">
        <v>11283.67</v>
      </c>
      <c r="P237" s="827"/>
      <c r="Q237" s="832">
        <v>11283.67</v>
      </c>
    </row>
    <row r="238" spans="1:17" ht="14.45" customHeight="1" x14ac:dyDescent="0.2">
      <c r="A238" s="821" t="s">
        <v>5301</v>
      </c>
      <c r="B238" s="822" t="s">
        <v>5302</v>
      </c>
      <c r="C238" s="822" t="s">
        <v>3750</v>
      </c>
      <c r="D238" s="822" t="s">
        <v>5408</v>
      </c>
      <c r="E238" s="822" t="s">
        <v>5409</v>
      </c>
      <c r="F238" s="831"/>
      <c r="G238" s="831"/>
      <c r="H238" s="831"/>
      <c r="I238" s="831"/>
      <c r="J238" s="831">
        <v>2</v>
      </c>
      <c r="K238" s="831">
        <v>1384.78</v>
      </c>
      <c r="L238" s="831"/>
      <c r="M238" s="831">
        <v>692.39</v>
      </c>
      <c r="N238" s="831">
        <v>3</v>
      </c>
      <c r="O238" s="831">
        <v>2077.17</v>
      </c>
      <c r="P238" s="827"/>
      <c r="Q238" s="832">
        <v>692.39</v>
      </c>
    </row>
    <row r="239" spans="1:17" ht="14.45" customHeight="1" x14ac:dyDescent="0.2">
      <c r="A239" s="821" t="s">
        <v>5301</v>
      </c>
      <c r="B239" s="822" t="s">
        <v>5302</v>
      </c>
      <c r="C239" s="822" t="s">
        <v>3750</v>
      </c>
      <c r="D239" s="822" t="s">
        <v>5410</v>
      </c>
      <c r="E239" s="822" t="s">
        <v>5411</v>
      </c>
      <c r="F239" s="831">
        <v>1</v>
      </c>
      <c r="G239" s="831">
        <v>859.66</v>
      </c>
      <c r="H239" s="831"/>
      <c r="I239" s="831">
        <v>859.66</v>
      </c>
      <c r="J239" s="831"/>
      <c r="K239" s="831"/>
      <c r="L239" s="831"/>
      <c r="M239" s="831"/>
      <c r="N239" s="831"/>
      <c r="O239" s="831"/>
      <c r="P239" s="827"/>
      <c r="Q239" s="832"/>
    </row>
    <row r="240" spans="1:17" ht="14.45" customHeight="1" x14ac:dyDescent="0.2">
      <c r="A240" s="821" t="s">
        <v>5301</v>
      </c>
      <c r="B240" s="822" t="s">
        <v>5302</v>
      </c>
      <c r="C240" s="822" t="s">
        <v>3750</v>
      </c>
      <c r="D240" s="822" t="s">
        <v>5412</v>
      </c>
      <c r="E240" s="822" t="s">
        <v>5413</v>
      </c>
      <c r="F240" s="831"/>
      <c r="G240" s="831"/>
      <c r="H240" s="831"/>
      <c r="I240" s="831"/>
      <c r="J240" s="831">
        <v>2</v>
      </c>
      <c r="K240" s="831">
        <v>185502.26</v>
      </c>
      <c r="L240" s="831"/>
      <c r="M240" s="831">
        <v>92751.13</v>
      </c>
      <c r="N240" s="831"/>
      <c r="O240" s="831"/>
      <c r="P240" s="827"/>
      <c r="Q240" s="832"/>
    </row>
    <row r="241" spans="1:17" ht="14.45" customHeight="1" x14ac:dyDescent="0.2">
      <c r="A241" s="821" t="s">
        <v>5301</v>
      </c>
      <c r="B241" s="822" t="s">
        <v>5302</v>
      </c>
      <c r="C241" s="822" t="s">
        <v>3750</v>
      </c>
      <c r="D241" s="822" t="s">
        <v>5414</v>
      </c>
      <c r="E241" s="822" t="s">
        <v>5415</v>
      </c>
      <c r="F241" s="831"/>
      <c r="G241" s="831"/>
      <c r="H241" s="831"/>
      <c r="I241" s="831"/>
      <c r="J241" s="831">
        <v>1</v>
      </c>
      <c r="K241" s="831">
        <v>9334.57</v>
      </c>
      <c r="L241" s="831"/>
      <c r="M241" s="831">
        <v>9334.57</v>
      </c>
      <c r="N241" s="831">
        <v>1</v>
      </c>
      <c r="O241" s="831">
        <v>9334.57</v>
      </c>
      <c r="P241" s="827"/>
      <c r="Q241" s="832">
        <v>9334.57</v>
      </c>
    </row>
    <row r="242" spans="1:17" ht="14.45" customHeight="1" x14ac:dyDescent="0.2">
      <c r="A242" s="821" t="s">
        <v>5301</v>
      </c>
      <c r="B242" s="822" t="s">
        <v>5302</v>
      </c>
      <c r="C242" s="822" t="s">
        <v>3750</v>
      </c>
      <c r="D242" s="822" t="s">
        <v>5416</v>
      </c>
      <c r="E242" s="822" t="s">
        <v>5417</v>
      </c>
      <c r="F242" s="831"/>
      <c r="G242" s="831"/>
      <c r="H242" s="831"/>
      <c r="I242" s="831"/>
      <c r="J242" s="831"/>
      <c r="K242" s="831"/>
      <c r="L242" s="831"/>
      <c r="M242" s="831"/>
      <c r="N242" s="831">
        <v>1</v>
      </c>
      <c r="O242" s="831">
        <v>34650</v>
      </c>
      <c r="P242" s="827"/>
      <c r="Q242" s="832">
        <v>34650</v>
      </c>
    </row>
    <row r="243" spans="1:17" ht="14.45" customHeight="1" x14ac:dyDescent="0.2">
      <c r="A243" s="821" t="s">
        <v>5301</v>
      </c>
      <c r="B243" s="822" t="s">
        <v>5302</v>
      </c>
      <c r="C243" s="822" t="s">
        <v>3750</v>
      </c>
      <c r="D243" s="822" t="s">
        <v>5418</v>
      </c>
      <c r="E243" s="822" t="s">
        <v>5419</v>
      </c>
      <c r="F243" s="831"/>
      <c r="G243" s="831"/>
      <c r="H243" s="831"/>
      <c r="I243" s="831"/>
      <c r="J243" s="831"/>
      <c r="K243" s="831"/>
      <c r="L243" s="831"/>
      <c r="M243" s="831"/>
      <c r="N243" s="831">
        <v>1</v>
      </c>
      <c r="O243" s="831">
        <v>3420</v>
      </c>
      <c r="P243" s="827"/>
      <c r="Q243" s="832">
        <v>3420</v>
      </c>
    </row>
    <row r="244" spans="1:17" ht="14.45" customHeight="1" x14ac:dyDescent="0.2">
      <c r="A244" s="821" t="s">
        <v>5301</v>
      </c>
      <c r="B244" s="822" t="s">
        <v>5302</v>
      </c>
      <c r="C244" s="822" t="s">
        <v>3750</v>
      </c>
      <c r="D244" s="822" t="s">
        <v>5420</v>
      </c>
      <c r="E244" s="822" t="s">
        <v>5421</v>
      </c>
      <c r="F244" s="831"/>
      <c r="G244" s="831"/>
      <c r="H244" s="831"/>
      <c r="I244" s="831"/>
      <c r="J244" s="831"/>
      <c r="K244" s="831"/>
      <c r="L244" s="831"/>
      <c r="M244" s="831"/>
      <c r="N244" s="831">
        <v>4</v>
      </c>
      <c r="O244" s="831">
        <v>65269.599999999999</v>
      </c>
      <c r="P244" s="827"/>
      <c r="Q244" s="832">
        <v>16317.4</v>
      </c>
    </row>
    <row r="245" spans="1:17" ht="14.45" customHeight="1" x14ac:dyDescent="0.2">
      <c r="A245" s="821" t="s">
        <v>5301</v>
      </c>
      <c r="B245" s="822" t="s">
        <v>5302</v>
      </c>
      <c r="C245" s="822" t="s">
        <v>3701</v>
      </c>
      <c r="D245" s="822" t="s">
        <v>5422</v>
      </c>
      <c r="E245" s="822" t="s">
        <v>5423</v>
      </c>
      <c r="F245" s="831">
        <v>11</v>
      </c>
      <c r="G245" s="831">
        <v>2365</v>
      </c>
      <c r="H245" s="831"/>
      <c r="I245" s="831">
        <v>215</v>
      </c>
      <c r="J245" s="831">
        <v>5</v>
      </c>
      <c r="K245" s="831">
        <v>1080</v>
      </c>
      <c r="L245" s="831"/>
      <c r="M245" s="831">
        <v>216</v>
      </c>
      <c r="N245" s="831">
        <v>2</v>
      </c>
      <c r="O245" s="831">
        <v>448</v>
      </c>
      <c r="P245" s="827"/>
      <c r="Q245" s="832">
        <v>224</v>
      </c>
    </row>
    <row r="246" spans="1:17" ht="14.45" customHeight="1" x14ac:dyDescent="0.2">
      <c r="A246" s="821" t="s">
        <v>5301</v>
      </c>
      <c r="B246" s="822" t="s">
        <v>5302</v>
      </c>
      <c r="C246" s="822" t="s">
        <v>3701</v>
      </c>
      <c r="D246" s="822" t="s">
        <v>5424</v>
      </c>
      <c r="E246" s="822" t="s">
        <v>5425</v>
      </c>
      <c r="F246" s="831">
        <v>2</v>
      </c>
      <c r="G246" s="831">
        <v>376</v>
      </c>
      <c r="H246" s="831"/>
      <c r="I246" s="831">
        <v>188</v>
      </c>
      <c r="J246" s="831">
        <v>2</v>
      </c>
      <c r="K246" s="831">
        <v>378</v>
      </c>
      <c r="L246" s="831"/>
      <c r="M246" s="831">
        <v>189</v>
      </c>
      <c r="N246" s="831"/>
      <c r="O246" s="831"/>
      <c r="P246" s="827"/>
      <c r="Q246" s="832"/>
    </row>
    <row r="247" spans="1:17" ht="14.45" customHeight="1" x14ac:dyDescent="0.2">
      <c r="A247" s="821" t="s">
        <v>5301</v>
      </c>
      <c r="B247" s="822" t="s">
        <v>5302</v>
      </c>
      <c r="C247" s="822" t="s">
        <v>3701</v>
      </c>
      <c r="D247" s="822" t="s">
        <v>5426</v>
      </c>
      <c r="E247" s="822" t="s">
        <v>5427</v>
      </c>
      <c r="F247" s="831">
        <v>1</v>
      </c>
      <c r="G247" s="831">
        <v>129</v>
      </c>
      <c r="H247" s="831"/>
      <c r="I247" s="831">
        <v>129</v>
      </c>
      <c r="J247" s="831">
        <v>1</v>
      </c>
      <c r="K247" s="831">
        <v>130</v>
      </c>
      <c r="L247" s="831"/>
      <c r="M247" s="831">
        <v>130</v>
      </c>
      <c r="N247" s="831">
        <v>3</v>
      </c>
      <c r="O247" s="831">
        <v>402</v>
      </c>
      <c r="P247" s="827"/>
      <c r="Q247" s="832">
        <v>134</v>
      </c>
    </row>
    <row r="248" spans="1:17" ht="14.45" customHeight="1" x14ac:dyDescent="0.2">
      <c r="A248" s="821" t="s">
        <v>5301</v>
      </c>
      <c r="B248" s="822" t="s">
        <v>5302</v>
      </c>
      <c r="C248" s="822" t="s">
        <v>3701</v>
      </c>
      <c r="D248" s="822" t="s">
        <v>5428</v>
      </c>
      <c r="E248" s="822" t="s">
        <v>5429</v>
      </c>
      <c r="F248" s="831">
        <v>5</v>
      </c>
      <c r="G248" s="831">
        <v>1125</v>
      </c>
      <c r="H248" s="831"/>
      <c r="I248" s="831">
        <v>225</v>
      </c>
      <c r="J248" s="831">
        <v>9</v>
      </c>
      <c r="K248" s="831">
        <v>2034</v>
      </c>
      <c r="L248" s="831"/>
      <c r="M248" s="831">
        <v>226</v>
      </c>
      <c r="N248" s="831">
        <v>1</v>
      </c>
      <c r="O248" s="831">
        <v>231</v>
      </c>
      <c r="P248" s="827"/>
      <c r="Q248" s="832">
        <v>231</v>
      </c>
    </row>
    <row r="249" spans="1:17" ht="14.45" customHeight="1" x14ac:dyDescent="0.2">
      <c r="A249" s="821" t="s">
        <v>5301</v>
      </c>
      <c r="B249" s="822" t="s">
        <v>5302</v>
      </c>
      <c r="C249" s="822" t="s">
        <v>3701</v>
      </c>
      <c r="D249" s="822" t="s">
        <v>5430</v>
      </c>
      <c r="E249" s="822" t="s">
        <v>5431</v>
      </c>
      <c r="F249" s="831">
        <v>1</v>
      </c>
      <c r="G249" s="831">
        <v>225</v>
      </c>
      <c r="H249" s="831"/>
      <c r="I249" s="831">
        <v>225</v>
      </c>
      <c r="J249" s="831"/>
      <c r="K249" s="831"/>
      <c r="L249" s="831"/>
      <c r="M249" s="831"/>
      <c r="N249" s="831"/>
      <c r="O249" s="831"/>
      <c r="P249" s="827"/>
      <c r="Q249" s="832"/>
    </row>
    <row r="250" spans="1:17" ht="14.45" customHeight="1" x14ac:dyDescent="0.2">
      <c r="A250" s="821" t="s">
        <v>5301</v>
      </c>
      <c r="B250" s="822" t="s">
        <v>5302</v>
      </c>
      <c r="C250" s="822" t="s">
        <v>3701</v>
      </c>
      <c r="D250" s="822" t="s">
        <v>5432</v>
      </c>
      <c r="E250" s="822" t="s">
        <v>5433</v>
      </c>
      <c r="F250" s="831">
        <v>13</v>
      </c>
      <c r="G250" s="831">
        <v>2951</v>
      </c>
      <c r="H250" s="831"/>
      <c r="I250" s="831">
        <v>227</v>
      </c>
      <c r="J250" s="831">
        <v>10</v>
      </c>
      <c r="K250" s="831">
        <v>2280</v>
      </c>
      <c r="L250" s="831"/>
      <c r="M250" s="831">
        <v>228</v>
      </c>
      <c r="N250" s="831">
        <v>3</v>
      </c>
      <c r="O250" s="831">
        <v>699</v>
      </c>
      <c r="P250" s="827"/>
      <c r="Q250" s="832">
        <v>233</v>
      </c>
    </row>
    <row r="251" spans="1:17" ht="14.45" customHeight="1" x14ac:dyDescent="0.2">
      <c r="A251" s="821" t="s">
        <v>5301</v>
      </c>
      <c r="B251" s="822" t="s">
        <v>5302</v>
      </c>
      <c r="C251" s="822" t="s">
        <v>3701</v>
      </c>
      <c r="D251" s="822" t="s">
        <v>5434</v>
      </c>
      <c r="E251" s="822" t="s">
        <v>5435</v>
      </c>
      <c r="F251" s="831"/>
      <c r="G251" s="831"/>
      <c r="H251" s="831"/>
      <c r="I251" s="831"/>
      <c r="J251" s="831">
        <v>1</v>
      </c>
      <c r="K251" s="831">
        <v>13874</v>
      </c>
      <c r="L251" s="831"/>
      <c r="M251" s="831">
        <v>13874</v>
      </c>
      <c r="N251" s="831"/>
      <c r="O251" s="831"/>
      <c r="P251" s="827"/>
      <c r="Q251" s="832"/>
    </row>
    <row r="252" spans="1:17" ht="14.45" customHeight="1" x14ac:dyDescent="0.2">
      <c r="A252" s="821" t="s">
        <v>5301</v>
      </c>
      <c r="B252" s="822" t="s">
        <v>5302</v>
      </c>
      <c r="C252" s="822" t="s">
        <v>3701</v>
      </c>
      <c r="D252" s="822" t="s">
        <v>5436</v>
      </c>
      <c r="E252" s="822" t="s">
        <v>5437</v>
      </c>
      <c r="F252" s="831">
        <v>1</v>
      </c>
      <c r="G252" s="831">
        <v>4173</v>
      </c>
      <c r="H252" s="831"/>
      <c r="I252" s="831">
        <v>4173</v>
      </c>
      <c r="J252" s="831">
        <v>9</v>
      </c>
      <c r="K252" s="831">
        <v>37611</v>
      </c>
      <c r="L252" s="831"/>
      <c r="M252" s="831">
        <v>4179</v>
      </c>
      <c r="N252" s="831">
        <v>6</v>
      </c>
      <c r="O252" s="831">
        <v>25278</v>
      </c>
      <c r="P252" s="827"/>
      <c r="Q252" s="832">
        <v>4213</v>
      </c>
    </row>
    <row r="253" spans="1:17" ht="14.45" customHeight="1" x14ac:dyDescent="0.2">
      <c r="A253" s="821" t="s">
        <v>5301</v>
      </c>
      <c r="B253" s="822" t="s">
        <v>5302</v>
      </c>
      <c r="C253" s="822" t="s">
        <v>3701</v>
      </c>
      <c r="D253" s="822" t="s">
        <v>5438</v>
      </c>
      <c r="E253" s="822" t="s">
        <v>5439</v>
      </c>
      <c r="F253" s="831"/>
      <c r="G253" s="831"/>
      <c r="H253" s="831"/>
      <c r="I253" s="831"/>
      <c r="J253" s="831">
        <v>2</v>
      </c>
      <c r="K253" s="831">
        <v>570</v>
      </c>
      <c r="L253" s="831"/>
      <c r="M253" s="831">
        <v>285</v>
      </c>
      <c r="N253" s="831"/>
      <c r="O253" s="831"/>
      <c r="P253" s="827"/>
      <c r="Q253" s="832"/>
    </row>
    <row r="254" spans="1:17" ht="14.45" customHeight="1" x14ac:dyDescent="0.2">
      <c r="A254" s="821" t="s">
        <v>5301</v>
      </c>
      <c r="B254" s="822" t="s">
        <v>5302</v>
      </c>
      <c r="C254" s="822" t="s">
        <v>3701</v>
      </c>
      <c r="D254" s="822" t="s">
        <v>5440</v>
      </c>
      <c r="E254" s="822" t="s">
        <v>5441</v>
      </c>
      <c r="F254" s="831">
        <v>5</v>
      </c>
      <c r="G254" s="831">
        <v>76400</v>
      </c>
      <c r="H254" s="831"/>
      <c r="I254" s="831">
        <v>15280</v>
      </c>
      <c r="J254" s="831">
        <v>12</v>
      </c>
      <c r="K254" s="831">
        <v>183504</v>
      </c>
      <c r="L254" s="831"/>
      <c r="M254" s="831">
        <v>15292</v>
      </c>
      <c r="N254" s="831">
        <v>7</v>
      </c>
      <c r="O254" s="831">
        <v>108591</v>
      </c>
      <c r="P254" s="827"/>
      <c r="Q254" s="832">
        <v>15513</v>
      </c>
    </row>
    <row r="255" spans="1:17" ht="14.45" customHeight="1" x14ac:dyDescent="0.2">
      <c r="A255" s="821" t="s">
        <v>5301</v>
      </c>
      <c r="B255" s="822" t="s">
        <v>5302</v>
      </c>
      <c r="C255" s="822" t="s">
        <v>3701</v>
      </c>
      <c r="D255" s="822" t="s">
        <v>5442</v>
      </c>
      <c r="E255" s="822" t="s">
        <v>5443</v>
      </c>
      <c r="F255" s="831">
        <v>10</v>
      </c>
      <c r="G255" s="831">
        <v>38670</v>
      </c>
      <c r="H255" s="831"/>
      <c r="I255" s="831">
        <v>3867</v>
      </c>
      <c r="J255" s="831">
        <v>38</v>
      </c>
      <c r="K255" s="831">
        <v>147098</v>
      </c>
      <c r="L255" s="831"/>
      <c r="M255" s="831">
        <v>3871</v>
      </c>
      <c r="N255" s="831">
        <v>37</v>
      </c>
      <c r="O255" s="831">
        <v>144855</v>
      </c>
      <c r="P255" s="827"/>
      <c r="Q255" s="832">
        <v>3915</v>
      </c>
    </row>
    <row r="256" spans="1:17" ht="14.45" customHeight="1" x14ac:dyDescent="0.2">
      <c r="A256" s="821" t="s">
        <v>5301</v>
      </c>
      <c r="B256" s="822" t="s">
        <v>5302</v>
      </c>
      <c r="C256" s="822" t="s">
        <v>3701</v>
      </c>
      <c r="D256" s="822" t="s">
        <v>5444</v>
      </c>
      <c r="E256" s="822" t="s">
        <v>5445</v>
      </c>
      <c r="F256" s="831"/>
      <c r="G256" s="831"/>
      <c r="H256" s="831"/>
      <c r="I256" s="831"/>
      <c r="J256" s="831"/>
      <c r="K256" s="831"/>
      <c r="L256" s="831"/>
      <c r="M256" s="831"/>
      <c r="N256" s="831">
        <v>1</v>
      </c>
      <c r="O256" s="831">
        <v>5284</v>
      </c>
      <c r="P256" s="827"/>
      <c r="Q256" s="832">
        <v>5284</v>
      </c>
    </row>
    <row r="257" spans="1:17" ht="14.45" customHeight="1" x14ac:dyDescent="0.2">
      <c r="A257" s="821" t="s">
        <v>5301</v>
      </c>
      <c r="B257" s="822" t="s">
        <v>5302</v>
      </c>
      <c r="C257" s="822" t="s">
        <v>3701</v>
      </c>
      <c r="D257" s="822" t="s">
        <v>5446</v>
      </c>
      <c r="E257" s="822" t="s">
        <v>5447</v>
      </c>
      <c r="F257" s="831">
        <v>4</v>
      </c>
      <c r="G257" s="831">
        <v>31752</v>
      </c>
      <c r="H257" s="831"/>
      <c r="I257" s="831">
        <v>7938</v>
      </c>
      <c r="J257" s="831">
        <v>22</v>
      </c>
      <c r="K257" s="831">
        <v>174834</v>
      </c>
      <c r="L257" s="831"/>
      <c r="M257" s="831">
        <v>7947</v>
      </c>
      <c r="N257" s="831">
        <v>20</v>
      </c>
      <c r="O257" s="831">
        <v>160720</v>
      </c>
      <c r="P257" s="827"/>
      <c r="Q257" s="832">
        <v>8036</v>
      </c>
    </row>
    <row r="258" spans="1:17" ht="14.45" customHeight="1" x14ac:dyDescent="0.2">
      <c r="A258" s="821" t="s">
        <v>5301</v>
      </c>
      <c r="B258" s="822" t="s">
        <v>5302</v>
      </c>
      <c r="C258" s="822" t="s">
        <v>3701</v>
      </c>
      <c r="D258" s="822" t="s">
        <v>5448</v>
      </c>
      <c r="E258" s="822" t="s">
        <v>5449</v>
      </c>
      <c r="F258" s="831">
        <v>2</v>
      </c>
      <c r="G258" s="831">
        <v>2594</v>
      </c>
      <c r="H258" s="831"/>
      <c r="I258" s="831">
        <v>1297</v>
      </c>
      <c r="J258" s="831">
        <v>6</v>
      </c>
      <c r="K258" s="831">
        <v>7794</v>
      </c>
      <c r="L258" s="831"/>
      <c r="M258" s="831">
        <v>1299</v>
      </c>
      <c r="N258" s="831">
        <v>2</v>
      </c>
      <c r="O258" s="831">
        <v>2628</v>
      </c>
      <c r="P258" s="827"/>
      <c r="Q258" s="832">
        <v>1314</v>
      </c>
    </row>
    <row r="259" spans="1:17" ht="14.45" customHeight="1" x14ac:dyDescent="0.2">
      <c r="A259" s="821" t="s">
        <v>5301</v>
      </c>
      <c r="B259" s="822" t="s">
        <v>5302</v>
      </c>
      <c r="C259" s="822" t="s">
        <v>3701</v>
      </c>
      <c r="D259" s="822" t="s">
        <v>5450</v>
      </c>
      <c r="E259" s="822" t="s">
        <v>5451</v>
      </c>
      <c r="F259" s="831">
        <v>3</v>
      </c>
      <c r="G259" s="831">
        <v>3540</v>
      </c>
      <c r="H259" s="831"/>
      <c r="I259" s="831">
        <v>1180</v>
      </c>
      <c r="J259" s="831">
        <v>3</v>
      </c>
      <c r="K259" s="831">
        <v>3546</v>
      </c>
      <c r="L259" s="831"/>
      <c r="M259" s="831">
        <v>1182</v>
      </c>
      <c r="N259" s="831">
        <v>2</v>
      </c>
      <c r="O259" s="831">
        <v>2390</v>
      </c>
      <c r="P259" s="827"/>
      <c r="Q259" s="832">
        <v>1195</v>
      </c>
    </row>
    <row r="260" spans="1:17" ht="14.45" customHeight="1" x14ac:dyDescent="0.2">
      <c r="A260" s="821" t="s">
        <v>5301</v>
      </c>
      <c r="B260" s="822" t="s">
        <v>5302</v>
      </c>
      <c r="C260" s="822" t="s">
        <v>3701</v>
      </c>
      <c r="D260" s="822" t="s">
        <v>5452</v>
      </c>
      <c r="E260" s="822" t="s">
        <v>5453</v>
      </c>
      <c r="F260" s="831">
        <v>6</v>
      </c>
      <c r="G260" s="831">
        <v>30972</v>
      </c>
      <c r="H260" s="831"/>
      <c r="I260" s="831">
        <v>5162</v>
      </c>
      <c r="J260" s="831">
        <v>3</v>
      </c>
      <c r="K260" s="831">
        <v>15498</v>
      </c>
      <c r="L260" s="831"/>
      <c r="M260" s="831">
        <v>5166</v>
      </c>
      <c r="N260" s="831"/>
      <c r="O260" s="831"/>
      <c r="P260" s="827"/>
      <c r="Q260" s="832"/>
    </row>
    <row r="261" spans="1:17" ht="14.45" customHeight="1" x14ac:dyDescent="0.2">
      <c r="A261" s="821" t="s">
        <v>5301</v>
      </c>
      <c r="B261" s="822" t="s">
        <v>5302</v>
      </c>
      <c r="C261" s="822" t="s">
        <v>3701</v>
      </c>
      <c r="D261" s="822" t="s">
        <v>5454</v>
      </c>
      <c r="E261" s="822" t="s">
        <v>5455</v>
      </c>
      <c r="F261" s="831">
        <v>1</v>
      </c>
      <c r="G261" s="831">
        <v>7816</v>
      </c>
      <c r="H261" s="831"/>
      <c r="I261" s="831">
        <v>7816</v>
      </c>
      <c r="J261" s="831">
        <v>2</v>
      </c>
      <c r="K261" s="831">
        <v>15644</v>
      </c>
      <c r="L261" s="831"/>
      <c r="M261" s="831">
        <v>7822</v>
      </c>
      <c r="N261" s="831"/>
      <c r="O261" s="831"/>
      <c r="P261" s="827"/>
      <c r="Q261" s="832"/>
    </row>
    <row r="262" spans="1:17" ht="14.45" customHeight="1" x14ac:dyDescent="0.2">
      <c r="A262" s="821" t="s">
        <v>5301</v>
      </c>
      <c r="B262" s="822" t="s">
        <v>5302</v>
      </c>
      <c r="C262" s="822" t="s">
        <v>3701</v>
      </c>
      <c r="D262" s="822" t="s">
        <v>5456</v>
      </c>
      <c r="E262" s="822" t="s">
        <v>5457</v>
      </c>
      <c r="F262" s="831">
        <v>2</v>
      </c>
      <c r="G262" s="831">
        <v>11252</v>
      </c>
      <c r="H262" s="831"/>
      <c r="I262" s="831">
        <v>5626</v>
      </c>
      <c r="J262" s="831"/>
      <c r="K262" s="831"/>
      <c r="L262" s="831"/>
      <c r="M262" s="831"/>
      <c r="N262" s="831"/>
      <c r="O262" s="831"/>
      <c r="P262" s="827"/>
      <c r="Q262" s="832"/>
    </row>
    <row r="263" spans="1:17" ht="14.45" customHeight="1" x14ac:dyDescent="0.2">
      <c r="A263" s="821" t="s">
        <v>5301</v>
      </c>
      <c r="B263" s="822" t="s">
        <v>5302</v>
      </c>
      <c r="C263" s="822" t="s">
        <v>3701</v>
      </c>
      <c r="D263" s="822" t="s">
        <v>5458</v>
      </c>
      <c r="E263" s="822" t="s">
        <v>5459</v>
      </c>
      <c r="F263" s="831"/>
      <c r="G263" s="831"/>
      <c r="H263" s="831"/>
      <c r="I263" s="831"/>
      <c r="J263" s="831">
        <v>2</v>
      </c>
      <c r="K263" s="831">
        <v>1626</v>
      </c>
      <c r="L263" s="831"/>
      <c r="M263" s="831">
        <v>813</v>
      </c>
      <c r="N263" s="831">
        <v>6</v>
      </c>
      <c r="O263" s="831">
        <v>5226</v>
      </c>
      <c r="P263" s="827"/>
      <c r="Q263" s="832">
        <v>871</v>
      </c>
    </row>
    <row r="264" spans="1:17" ht="14.45" customHeight="1" x14ac:dyDescent="0.2">
      <c r="A264" s="821" t="s">
        <v>5301</v>
      </c>
      <c r="B264" s="822" t="s">
        <v>5302</v>
      </c>
      <c r="C264" s="822" t="s">
        <v>3701</v>
      </c>
      <c r="D264" s="822" t="s">
        <v>5460</v>
      </c>
      <c r="E264" s="822" t="s">
        <v>5461</v>
      </c>
      <c r="F264" s="831">
        <v>3576</v>
      </c>
      <c r="G264" s="831">
        <v>640104</v>
      </c>
      <c r="H264" s="831"/>
      <c r="I264" s="831">
        <v>179</v>
      </c>
      <c r="J264" s="831">
        <v>3181</v>
      </c>
      <c r="K264" s="831">
        <v>572580</v>
      </c>
      <c r="L264" s="831"/>
      <c r="M264" s="831">
        <v>180</v>
      </c>
      <c r="N264" s="831">
        <v>527</v>
      </c>
      <c r="O264" s="831">
        <v>96441</v>
      </c>
      <c r="P264" s="827"/>
      <c r="Q264" s="832">
        <v>183</v>
      </c>
    </row>
    <row r="265" spans="1:17" ht="14.45" customHeight="1" x14ac:dyDescent="0.2">
      <c r="A265" s="821" t="s">
        <v>5301</v>
      </c>
      <c r="B265" s="822" t="s">
        <v>5302</v>
      </c>
      <c r="C265" s="822" t="s">
        <v>3701</v>
      </c>
      <c r="D265" s="822" t="s">
        <v>5462</v>
      </c>
      <c r="E265" s="822" t="s">
        <v>5463</v>
      </c>
      <c r="F265" s="831">
        <v>72</v>
      </c>
      <c r="G265" s="831">
        <v>147816</v>
      </c>
      <c r="H265" s="831"/>
      <c r="I265" s="831">
        <v>2053</v>
      </c>
      <c r="J265" s="831">
        <v>68</v>
      </c>
      <c r="K265" s="831">
        <v>139808</v>
      </c>
      <c r="L265" s="831"/>
      <c r="M265" s="831">
        <v>2056</v>
      </c>
      <c r="N265" s="831">
        <v>30</v>
      </c>
      <c r="O265" s="831">
        <v>63300</v>
      </c>
      <c r="P265" s="827"/>
      <c r="Q265" s="832">
        <v>2110</v>
      </c>
    </row>
    <row r="266" spans="1:17" ht="14.45" customHeight="1" x14ac:dyDescent="0.2">
      <c r="A266" s="821" t="s">
        <v>5301</v>
      </c>
      <c r="B266" s="822" t="s">
        <v>5302</v>
      </c>
      <c r="C266" s="822" t="s">
        <v>3701</v>
      </c>
      <c r="D266" s="822" t="s">
        <v>5464</v>
      </c>
      <c r="E266" s="822" t="s">
        <v>5465</v>
      </c>
      <c r="F266" s="831">
        <v>1</v>
      </c>
      <c r="G266" s="831">
        <v>2740</v>
      </c>
      <c r="H266" s="831"/>
      <c r="I266" s="831">
        <v>2740</v>
      </c>
      <c r="J266" s="831">
        <v>2</v>
      </c>
      <c r="K266" s="831">
        <v>5484</v>
      </c>
      <c r="L266" s="831"/>
      <c r="M266" s="831">
        <v>2742</v>
      </c>
      <c r="N266" s="831"/>
      <c r="O266" s="831"/>
      <c r="P266" s="827"/>
      <c r="Q266" s="832"/>
    </row>
    <row r="267" spans="1:17" ht="14.45" customHeight="1" x14ac:dyDescent="0.2">
      <c r="A267" s="821" t="s">
        <v>5301</v>
      </c>
      <c r="B267" s="822" t="s">
        <v>5302</v>
      </c>
      <c r="C267" s="822" t="s">
        <v>3701</v>
      </c>
      <c r="D267" s="822" t="s">
        <v>5466</v>
      </c>
      <c r="E267" s="822" t="s">
        <v>5467</v>
      </c>
      <c r="F267" s="831">
        <v>3</v>
      </c>
      <c r="G267" s="831">
        <v>6351</v>
      </c>
      <c r="H267" s="831"/>
      <c r="I267" s="831">
        <v>2117</v>
      </c>
      <c r="J267" s="831">
        <v>5</v>
      </c>
      <c r="K267" s="831">
        <v>10600</v>
      </c>
      <c r="L267" s="831"/>
      <c r="M267" s="831">
        <v>2120</v>
      </c>
      <c r="N267" s="831">
        <v>8</v>
      </c>
      <c r="O267" s="831">
        <v>17200</v>
      </c>
      <c r="P267" s="827"/>
      <c r="Q267" s="832">
        <v>2150</v>
      </c>
    </row>
    <row r="268" spans="1:17" ht="14.45" customHeight="1" x14ac:dyDescent="0.2">
      <c r="A268" s="821" t="s">
        <v>5301</v>
      </c>
      <c r="B268" s="822" t="s">
        <v>5302</v>
      </c>
      <c r="C268" s="822" t="s">
        <v>3701</v>
      </c>
      <c r="D268" s="822" t="s">
        <v>5468</v>
      </c>
      <c r="E268" s="822" t="s">
        <v>5469</v>
      </c>
      <c r="F268" s="831">
        <v>1</v>
      </c>
      <c r="G268" s="831">
        <v>156</v>
      </c>
      <c r="H268" s="831"/>
      <c r="I268" s="831">
        <v>156</v>
      </c>
      <c r="J268" s="831">
        <v>4</v>
      </c>
      <c r="K268" s="831">
        <v>628</v>
      </c>
      <c r="L268" s="831"/>
      <c r="M268" s="831">
        <v>157</v>
      </c>
      <c r="N268" s="831"/>
      <c r="O268" s="831"/>
      <c r="P268" s="827"/>
      <c r="Q268" s="832"/>
    </row>
    <row r="269" spans="1:17" ht="14.45" customHeight="1" x14ac:dyDescent="0.2">
      <c r="A269" s="821" t="s">
        <v>5301</v>
      </c>
      <c r="B269" s="822" t="s">
        <v>5302</v>
      </c>
      <c r="C269" s="822" t="s">
        <v>3701</v>
      </c>
      <c r="D269" s="822" t="s">
        <v>5470</v>
      </c>
      <c r="E269" s="822" t="s">
        <v>5471</v>
      </c>
      <c r="F269" s="831"/>
      <c r="G269" s="831"/>
      <c r="H269" s="831"/>
      <c r="I269" s="831"/>
      <c r="J269" s="831">
        <v>1</v>
      </c>
      <c r="K269" s="831">
        <v>202</v>
      </c>
      <c r="L269" s="831"/>
      <c r="M269" s="831">
        <v>202</v>
      </c>
      <c r="N269" s="831"/>
      <c r="O269" s="831"/>
      <c r="P269" s="827"/>
      <c r="Q269" s="832"/>
    </row>
    <row r="270" spans="1:17" ht="14.45" customHeight="1" x14ac:dyDescent="0.2">
      <c r="A270" s="821" t="s">
        <v>5301</v>
      </c>
      <c r="B270" s="822" t="s">
        <v>5302</v>
      </c>
      <c r="C270" s="822" t="s">
        <v>3701</v>
      </c>
      <c r="D270" s="822" t="s">
        <v>5472</v>
      </c>
      <c r="E270" s="822" t="s">
        <v>5473</v>
      </c>
      <c r="F270" s="831">
        <v>4</v>
      </c>
      <c r="G270" s="831">
        <v>828</v>
      </c>
      <c r="H270" s="831"/>
      <c r="I270" s="831">
        <v>207</v>
      </c>
      <c r="J270" s="831">
        <v>2</v>
      </c>
      <c r="K270" s="831">
        <v>416</v>
      </c>
      <c r="L270" s="831"/>
      <c r="M270" s="831">
        <v>208</v>
      </c>
      <c r="N270" s="831">
        <v>4</v>
      </c>
      <c r="O270" s="831">
        <v>856</v>
      </c>
      <c r="P270" s="827"/>
      <c r="Q270" s="832">
        <v>214</v>
      </c>
    </row>
    <row r="271" spans="1:17" ht="14.45" customHeight="1" x14ac:dyDescent="0.2">
      <c r="A271" s="821" t="s">
        <v>5301</v>
      </c>
      <c r="B271" s="822" t="s">
        <v>5302</v>
      </c>
      <c r="C271" s="822" t="s">
        <v>3701</v>
      </c>
      <c r="D271" s="822" t="s">
        <v>5474</v>
      </c>
      <c r="E271" s="822" t="s">
        <v>5475</v>
      </c>
      <c r="F271" s="831"/>
      <c r="G271" s="831"/>
      <c r="H271" s="831"/>
      <c r="I271" s="831"/>
      <c r="J271" s="831">
        <v>3</v>
      </c>
      <c r="K271" s="831">
        <v>495</v>
      </c>
      <c r="L271" s="831"/>
      <c r="M271" s="831">
        <v>165</v>
      </c>
      <c r="N271" s="831">
        <v>1</v>
      </c>
      <c r="O271" s="831">
        <v>170</v>
      </c>
      <c r="P271" s="827"/>
      <c r="Q271" s="832">
        <v>170</v>
      </c>
    </row>
    <row r="272" spans="1:17" ht="14.45" customHeight="1" x14ac:dyDescent="0.2">
      <c r="A272" s="821" t="s">
        <v>5301</v>
      </c>
      <c r="B272" s="822" t="s">
        <v>5302</v>
      </c>
      <c r="C272" s="822" t="s">
        <v>3701</v>
      </c>
      <c r="D272" s="822" t="s">
        <v>5476</v>
      </c>
      <c r="E272" s="822" t="s">
        <v>5477</v>
      </c>
      <c r="F272" s="831">
        <v>104</v>
      </c>
      <c r="G272" s="831">
        <v>224536</v>
      </c>
      <c r="H272" s="831"/>
      <c r="I272" s="831">
        <v>2159</v>
      </c>
      <c r="J272" s="831">
        <v>158</v>
      </c>
      <c r="K272" s="831">
        <v>341596</v>
      </c>
      <c r="L272" s="831"/>
      <c r="M272" s="831">
        <v>2162</v>
      </c>
      <c r="N272" s="831">
        <v>46</v>
      </c>
      <c r="O272" s="831">
        <v>101154</v>
      </c>
      <c r="P272" s="827"/>
      <c r="Q272" s="832">
        <v>2199</v>
      </c>
    </row>
    <row r="273" spans="1:17" ht="14.45" customHeight="1" x14ac:dyDescent="0.2">
      <c r="A273" s="821" t="s">
        <v>5301</v>
      </c>
      <c r="B273" s="822" t="s">
        <v>5302</v>
      </c>
      <c r="C273" s="822" t="s">
        <v>3701</v>
      </c>
      <c r="D273" s="822" t="s">
        <v>5478</v>
      </c>
      <c r="E273" s="822" t="s">
        <v>5443</v>
      </c>
      <c r="F273" s="831">
        <v>11</v>
      </c>
      <c r="G273" s="831">
        <v>20812</v>
      </c>
      <c r="H273" s="831"/>
      <c r="I273" s="831">
        <v>1892</v>
      </c>
      <c r="J273" s="831">
        <v>53</v>
      </c>
      <c r="K273" s="831">
        <v>100435</v>
      </c>
      <c r="L273" s="831"/>
      <c r="M273" s="831">
        <v>1895</v>
      </c>
      <c r="N273" s="831">
        <v>44</v>
      </c>
      <c r="O273" s="831">
        <v>84436</v>
      </c>
      <c r="P273" s="827"/>
      <c r="Q273" s="832">
        <v>1919</v>
      </c>
    </row>
    <row r="274" spans="1:17" ht="14.45" customHeight="1" x14ac:dyDescent="0.2">
      <c r="A274" s="821" t="s">
        <v>5301</v>
      </c>
      <c r="B274" s="822" t="s">
        <v>5302</v>
      </c>
      <c r="C274" s="822" t="s">
        <v>3701</v>
      </c>
      <c r="D274" s="822" t="s">
        <v>5479</v>
      </c>
      <c r="E274" s="822" t="s">
        <v>5480</v>
      </c>
      <c r="F274" s="831"/>
      <c r="G274" s="831"/>
      <c r="H274" s="831"/>
      <c r="I274" s="831"/>
      <c r="J274" s="831">
        <v>1</v>
      </c>
      <c r="K274" s="831">
        <v>165</v>
      </c>
      <c r="L274" s="831"/>
      <c r="M274" s="831">
        <v>165</v>
      </c>
      <c r="N274" s="831"/>
      <c r="O274" s="831"/>
      <c r="P274" s="827"/>
      <c r="Q274" s="832"/>
    </row>
    <row r="275" spans="1:17" ht="14.45" customHeight="1" x14ac:dyDescent="0.2">
      <c r="A275" s="821" t="s">
        <v>5301</v>
      </c>
      <c r="B275" s="822" t="s">
        <v>5302</v>
      </c>
      <c r="C275" s="822" t="s">
        <v>3701</v>
      </c>
      <c r="D275" s="822" t="s">
        <v>5481</v>
      </c>
      <c r="E275" s="822" t="s">
        <v>5482</v>
      </c>
      <c r="F275" s="831"/>
      <c r="G275" s="831"/>
      <c r="H275" s="831"/>
      <c r="I275" s="831"/>
      <c r="J275" s="831">
        <v>1</v>
      </c>
      <c r="K275" s="831">
        <v>9859</v>
      </c>
      <c r="L275" s="831"/>
      <c r="M275" s="831">
        <v>9859</v>
      </c>
      <c r="N275" s="831">
        <v>1</v>
      </c>
      <c r="O275" s="831">
        <v>9987</v>
      </c>
      <c r="P275" s="827"/>
      <c r="Q275" s="832">
        <v>9987</v>
      </c>
    </row>
    <row r="276" spans="1:17" ht="14.45" customHeight="1" x14ac:dyDescent="0.2">
      <c r="A276" s="821" t="s">
        <v>5301</v>
      </c>
      <c r="B276" s="822" t="s">
        <v>5302</v>
      </c>
      <c r="C276" s="822" t="s">
        <v>3701</v>
      </c>
      <c r="D276" s="822" t="s">
        <v>5483</v>
      </c>
      <c r="E276" s="822" t="s">
        <v>5484</v>
      </c>
      <c r="F276" s="831">
        <v>11</v>
      </c>
      <c r="G276" s="831">
        <v>93170</v>
      </c>
      <c r="H276" s="831"/>
      <c r="I276" s="831">
        <v>8470</v>
      </c>
      <c r="J276" s="831">
        <v>38</v>
      </c>
      <c r="K276" s="831">
        <v>322164</v>
      </c>
      <c r="L276" s="831"/>
      <c r="M276" s="831">
        <v>8478</v>
      </c>
      <c r="N276" s="831">
        <v>36</v>
      </c>
      <c r="O276" s="831">
        <v>307836</v>
      </c>
      <c r="P276" s="827"/>
      <c r="Q276" s="832">
        <v>8551</v>
      </c>
    </row>
    <row r="277" spans="1:17" ht="14.45" customHeight="1" x14ac:dyDescent="0.2">
      <c r="A277" s="821" t="s">
        <v>5301</v>
      </c>
      <c r="B277" s="822" t="s">
        <v>5302</v>
      </c>
      <c r="C277" s="822" t="s">
        <v>3701</v>
      </c>
      <c r="D277" s="822" t="s">
        <v>5485</v>
      </c>
      <c r="E277" s="822" t="s">
        <v>5486</v>
      </c>
      <c r="F277" s="831"/>
      <c r="G277" s="831"/>
      <c r="H277" s="831"/>
      <c r="I277" s="831"/>
      <c r="J277" s="831">
        <v>4</v>
      </c>
      <c r="K277" s="831">
        <v>8272</v>
      </c>
      <c r="L277" s="831"/>
      <c r="M277" s="831">
        <v>2068</v>
      </c>
      <c r="N277" s="831"/>
      <c r="O277" s="831"/>
      <c r="P277" s="827"/>
      <c r="Q277" s="832"/>
    </row>
    <row r="278" spans="1:17" ht="14.45" customHeight="1" x14ac:dyDescent="0.2">
      <c r="A278" s="821" t="s">
        <v>5301</v>
      </c>
      <c r="B278" s="822" t="s">
        <v>5302</v>
      </c>
      <c r="C278" s="822" t="s">
        <v>3701</v>
      </c>
      <c r="D278" s="822" t="s">
        <v>5487</v>
      </c>
      <c r="E278" s="822" t="s">
        <v>5488</v>
      </c>
      <c r="F278" s="831"/>
      <c r="G278" s="831"/>
      <c r="H278" s="831"/>
      <c r="I278" s="831"/>
      <c r="J278" s="831"/>
      <c r="K278" s="831"/>
      <c r="L278" s="831"/>
      <c r="M278" s="831"/>
      <c r="N278" s="831">
        <v>1</v>
      </c>
      <c r="O278" s="831">
        <v>0</v>
      </c>
      <c r="P278" s="827"/>
      <c r="Q278" s="832">
        <v>0</v>
      </c>
    </row>
    <row r="279" spans="1:17" ht="14.45" customHeight="1" x14ac:dyDescent="0.2">
      <c r="A279" s="821" t="s">
        <v>5489</v>
      </c>
      <c r="B279" s="822" t="s">
        <v>5490</v>
      </c>
      <c r="C279" s="822" t="s">
        <v>3701</v>
      </c>
      <c r="D279" s="822" t="s">
        <v>5491</v>
      </c>
      <c r="E279" s="822" t="s">
        <v>5492</v>
      </c>
      <c r="F279" s="831">
        <v>1791</v>
      </c>
      <c r="G279" s="831">
        <v>381483</v>
      </c>
      <c r="H279" s="831"/>
      <c r="I279" s="831">
        <v>213</v>
      </c>
      <c r="J279" s="831">
        <v>1516</v>
      </c>
      <c r="K279" s="831">
        <v>325940</v>
      </c>
      <c r="L279" s="831"/>
      <c r="M279" s="831">
        <v>215</v>
      </c>
      <c r="N279" s="831">
        <v>289</v>
      </c>
      <c r="O279" s="831">
        <v>64158</v>
      </c>
      <c r="P279" s="827"/>
      <c r="Q279" s="832">
        <v>222</v>
      </c>
    </row>
    <row r="280" spans="1:17" ht="14.45" customHeight="1" x14ac:dyDescent="0.2">
      <c r="A280" s="821" t="s">
        <v>5489</v>
      </c>
      <c r="B280" s="822" t="s">
        <v>5490</v>
      </c>
      <c r="C280" s="822" t="s">
        <v>3701</v>
      </c>
      <c r="D280" s="822" t="s">
        <v>5493</v>
      </c>
      <c r="E280" s="822" t="s">
        <v>5492</v>
      </c>
      <c r="F280" s="831"/>
      <c r="G280" s="831"/>
      <c r="H280" s="831"/>
      <c r="I280" s="831"/>
      <c r="J280" s="831">
        <v>329</v>
      </c>
      <c r="K280" s="831">
        <v>29281</v>
      </c>
      <c r="L280" s="831"/>
      <c r="M280" s="831">
        <v>89</v>
      </c>
      <c r="N280" s="831">
        <v>49</v>
      </c>
      <c r="O280" s="831">
        <v>4508</v>
      </c>
      <c r="P280" s="827"/>
      <c r="Q280" s="832">
        <v>92</v>
      </c>
    </row>
    <row r="281" spans="1:17" ht="14.45" customHeight="1" x14ac:dyDescent="0.2">
      <c r="A281" s="821" t="s">
        <v>5489</v>
      </c>
      <c r="B281" s="822" t="s">
        <v>5490</v>
      </c>
      <c r="C281" s="822" t="s">
        <v>3701</v>
      </c>
      <c r="D281" s="822" t="s">
        <v>5494</v>
      </c>
      <c r="E281" s="822" t="s">
        <v>5495</v>
      </c>
      <c r="F281" s="831">
        <v>1850</v>
      </c>
      <c r="G281" s="831">
        <v>560550</v>
      </c>
      <c r="H281" s="831"/>
      <c r="I281" s="831">
        <v>303</v>
      </c>
      <c r="J281" s="831">
        <v>1599</v>
      </c>
      <c r="K281" s="831">
        <v>487695</v>
      </c>
      <c r="L281" s="831"/>
      <c r="M281" s="831">
        <v>305</v>
      </c>
      <c r="N281" s="831">
        <v>659</v>
      </c>
      <c r="O281" s="831">
        <v>206926</v>
      </c>
      <c r="P281" s="827"/>
      <c r="Q281" s="832">
        <v>314</v>
      </c>
    </row>
    <row r="282" spans="1:17" ht="14.45" customHeight="1" x14ac:dyDescent="0.2">
      <c r="A282" s="821" t="s">
        <v>5489</v>
      </c>
      <c r="B282" s="822" t="s">
        <v>5490</v>
      </c>
      <c r="C282" s="822" t="s">
        <v>3701</v>
      </c>
      <c r="D282" s="822" t="s">
        <v>5496</v>
      </c>
      <c r="E282" s="822" t="s">
        <v>5497</v>
      </c>
      <c r="F282" s="831">
        <v>36</v>
      </c>
      <c r="G282" s="831">
        <v>3600</v>
      </c>
      <c r="H282" s="831"/>
      <c r="I282" s="831">
        <v>100</v>
      </c>
      <c r="J282" s="831">
        <v>15</v>
      </c>
      <c r="K282" s="831">
        <v>1515</v>
      </c>
      <c r="L282" s="831"/>
      <c r="M282" s="831">
        <v>101</v>
      </c>
      <c r="N282" s="831">
        <v>3</v>
      </c>
      <c r="O282" s="831">
        <v>318</v>
      </c>
      <c r="P282" s="827"/>
      <c r="Q282" s="832">
        <v>106</v>
      </c>
    </row>
    <row r="283" spans="1:17" ht="14.45" customHeight="1" x14ac:dyDescent="0.2">
      <c r="A283" s="821" t="s">
        <v>5489</v>
      </c>
      <c r="B283" s="822" t="s">
        <v>5490</v>
      </c>
      <c r="C283" s="822" t="s">
        <v>3701</v>
      </c>
      <c r="D283" s="822" t="s">
        <v>5498</v>
      </c>
      <c r="E283" s="822" t="s">
        <v>5499</v>
      </c>
      <c r="F283" s="831"/>
      <c r="G283" s="831"/>
      <c r="H283" s="831"/>
      <c r="I283" s="831"/>
      <c r="J283" s="831">
        <v>1</v>
      </c>
      <c r="K283" s="831">
        <v>237</v>
      </c>
      <c r="L283" s="831"/>
      <c r="M283" s="831">
        <v>237</v>
      </c>
      <c r="N283" s="831"/>
      <c r="O283" s="831"/>
      <c r="P283" s="827"/>
      <c r="Q283" s="832"/>
    </row>
    <row r="284" spans="1:17" ht="14.45" customHeight="1" x14ac:dyDescent="0.2">
      <c r="A284" s="821" t="s">
        <v>5489</v>
      </c>
      <c r="B284" s="822" t="s">
        <v>5490</v>
      </c>
      <c r="C284" s="822" t="s">
        <v>3701</v>
      </c>
      <c r="D284" s="822" t="s">
        <v>5500</v>
      </c>
      <c r="E284" s="822" t="s">
        <v>5501</v>
      </c>
      <c r="F284" s="831">
        <v>896</v>
      </c>
      <c r="G284" s="831">
        <v>123648</v>
      </c>
      <c r="H284" s="831"/>
      <c r="I284" s="831">
        <v>138</v>
      </c>
      <c r="J284" s="831">
        <v>836</v>
      </c>
      <c r="K284" s="831">
        <v>116204</v>
      </c>
      <c r="L284" s="831"/>
      <c r="M284" s="831">
        <v>139</v>
      </c>
      <c r="N284" s="831">
        <v>120</v>
      </c>
      <c r="O284" s="831">
        <v>17040</v>
      </c>
      <c r="P284" s="827"/>
      <c r="Q284" s="832">
        <v>142</v>
      </c>
    </row>
    <row r="285" spans="1:17" ht="14.45" customHeight="1" x14ac:dyDescent="0.2">
      <c r="A285" s="821" t="s">
        <v>5489</v>
      </c>
      <c r="B285" s="822" t="s">
        <v>5490</v>
      </c>
      <c r="C285" s="822" t="s">
        <v>3701</v>
      </c>
      <c r="D285" s="822" t="s">
        <v>5502</v>
      </c>
      <c r="E285" s="822" t="s">
        <v>5501</v>
      </c>
      <c r="F285" s="831"/>
      <c r="G285" s="831"/>
      <c r="H285" s="831"/>
      <c r="I285" s="831"/>
      <c r="J285" s="831">
        <v>327</v>
      </c>
      <c r="K285" s="831">
        <v>61149</v>
      </c>
      <c r="L285" s="831"/>
      <c r="M285" s="831">
        <v>187</v>
      </c>
      <c r="N285" s="831">
        <v>49</v>
      </c>
      <c r="O285" s="831">
        <v>9506</v>
      </c>
      <c r="P285" s="827"/>
      <c r="Q285" s="832">
        <v>194</v>
      </c>
    </row>
    <row r="286" spans="1:17" ht="14.45" customHeight="1" x14ac:dyDescent="0.2">
      <c r="A286" s="821" t="s">
        <v>5489</v>
      </c>
      <c r="B286" s="822" t="s">
        <v>5490</v>
      </c>
      <c r="C286" s="822" t="s">
        <v>3701</v>
      </c>
      <c r="D286" s="822" t="s">
        <v>5503</v>
      </c>
      <c r="E286" s="822" t="s">
        <v>5504</v>
      </c>
      <c r="F286" s="831">
        <v>5</v>
      </c>
      <c r="G286" s="831">
        <v>3225</v>
      </c>
      <c r="H286" s="831"/>
      <c r="I286" s="831">
        <v>645</v>
      </c>
      <c r="J286" s="831">
        <v>4</v>
      </c>
      <c r="K286" s="831">
        <v>2596</v>
      </c>
      <c r="L286" s="831"/>
      <c r="M286" s="831">
        <v>649</v>
      </c>
      <c r="N286" s="831">
        <v>1</v>
      </c>
      <c r="O286" s="831">
        <v>675</v>
      </c>
      <c r="P286" s="827"/>
      <c r="Q286" s="832">
        <v>675</v>
      </c>
    </row>
    <row r="287" spans="1:17" ht="14.45" customHeight="1" x14ac:dyDescent="0.2">
      <c r="A287" s="821" t="s">
        <v>5489</v>
      </c>
      <c r="B287" s="822" t="s">
        <v>5490</v>
      </c>
      <c r="C287" s="822" t="s">
        <v>3701</v>
      </c>
      <c r="D287" s="822" t="s">
        <v>5505</v>
      </c>
      <c r="E287" s="822" t="s">
        <v>5506</v>
      </c>
      <c r="F287" s="831"/>
      <c r="G287" s="831"/>
      <c r="H287" s="831"/>
      <c r="I287" s="831"/>
      <c r="J287" s="831">
        <v>64</v>
      </c>
      <c r="K287" s="831">
        <v>39552</v>
      </c>
      <c r="L287" s="831"/>
      <c r="M287" s="831">
        <v>618</v>
      </c>
      <c r="N287" s="831">
        <v>15</v>
      </c>
      <c r="O287" s="831">
        <v>9600</v>
      </c>
      <c r="P287" s="827"/>
      <c r="Q287" s="832">
        <v>640</v>
      </c>
    </row>
    <row r="288" spans="1:17" ht="14.45" customHeight="1" x14ac:dyDescent="0.2">
      <c r="A288" s="821" t="s">
        <v>5489</v>
      </c>
      <c r="B288" s="822" t="s">
        <v>5490</v>
      </c>
      <c r="C288" s="822" t="s">
        <v>3701</v>
      </c>
      <c r="D288" s="822" t="s">
        <v>5507</v>
      </c>
      <c r="E288" s="822" t="s">
        <v>5508</v>
      </c>
      <c r="F288" s="831">
        <v>60</v>
      </c>
      <c r="G288" s="831">
        <v>10500</v>
      </c>
      <c r="H288" s="831"/>
      <c r="I288" s="831">
        <v>175</v>
      </c>
      <c r="J288" s="831">
        <v>366</v>
      </c>
      <c r="K288" s="831">
        <v>64416</v>
      </c>
      <c r="L288" s="831"/>
      <c r="M288" s="831">
        <v>176</v>
      </c>
      <c r="N288" s="831">
        <v>66</v>
      </c>
      <c r="O288" s="831">
        <v>12540</v>
      </c>
      <c r="P288" s="827"/>
      <c r="Q288" s="832">
        <v>190</v>
      </c>
    </row>
    <row r="289" spans="1:17" ht="14.45" customHeight="1" x14ac:dyDescent="0.2">
      <c r="A289" s="821" t="s">
        <v>5489</v>
      </c>
      <c r="B289" s="822" t="s">
        <v>5490</v>
      </c>
      <c r="C289" s="822" t="s">
        <v>3701</v>
      </c>
      <c r="D289" s="822" t="s">
        <v>5509</v>
      </c>
      <c r="E289" s="822" t="s">
        <v>5510</v>
      </c>
      <c r="F289" s="831">
        <v>75</v>
      </c>
      <c r="G289" s="831">
        <v>26100</v>
      </c>
      <c r="H289" s="831"/>
      <c r="I289" s="831">
        <v>348</v>
      </c>
      <c r="J289" s="831">
        <v>50</v>
      </c>
      <c r="K289" s="831">
        <v>17400</v>
      </c>
      <c r="L289" s="831"/>
      <c r="M289" s="831">
        <v>348</v>
      </c>
      <c r="N289" s="831">
        <v>16</v>
      </c>
      <c r="O289" s="831">
        <v>5584</v>
      </c>
      <c r="P289" s="827"/>
      <c r="Q289" s="832">
        <v>349</v>
      </c>
    </row>
    <row r="290" spans="1:17" ht="14.45" customHeight="1" x14ac:dyDescent="0.2">
      <c r="A290" s="821" t="s">
        <v>5489</v>
      </c>
      <c r="B290" s="822" t="s">
        <v>5490</v>
      </c>
      <c r="C290" s="822" t="s">
        <v>3701</v>
      </c>
      <c r="D290" s="822" t="s">
        <v>5511</v>
      </c>
      <c r="E290" s="822" t="s">
        <v>5512</v>
      </c>
      <c r="F290" s="831">
        <v>228</v>
      </c>
      <c r="G290" s="831">
        <v>63156</v>
      </c>
      <c r="H290" s="831"/>
      <c r="I290" s="831">
        <v>277</v>
      </c>
      <c r="J290" s="831">
        <v>177</v>
      </c>
      <c r="K290" s="831">
        <v>49383</v>
      </c>
      <c r="L290" s="831"/>
      <c r="M290" s="831">
        <v>279</v>
      </c>
      <c r="N290" s="831">
        <v>43</v>
      </c>
      <c r="O290" s="831">
        <v>12427</v>
      </c>
      <c r="P290" s="827"/>
      <c r="Q290" s="832">
        <v>289</v>
      </c>
    </row>
    <row r="291" spans="1:17" ht="14.45" customHeight="1" x14ac:dyDescent="0.2">
      <c r="A291" s="821" t="s">
        <v>5489</v>
      </c>
      <c r="B291" s="822" t="s">
        <v>5490</v>
      </c>
      <c r="C291" s="822" t="s">
        <v>3701</v>
      </c>
      <c r="D291" s="822" t="s">
        <v>5513</v>
      </c>
      <c r="E291" s="822" t="s">
        <v>5514</v>
      </c>
      <c r="F291" s="831">
        <v>363</v>
      </c>
      <c r="G291" s="831">
        <v>51183</v>
      </c>
      <c r="H291" s="831"/>
      <c r="I291" s="831">
        <v>141</v>
      </c>
      <c r="J291" s="831">
        <v>278</v>
      </c>
      <c r="K291" s="831">
        <v>39476</v>
      </c>
      <c r="L291" s="831"/>
      <c r="M291" s="831">
        <v>142</v>
      </c>
      <c r="N291" s="831">
        <v>78</v>
      </c>
      <c r="O291" s="831">
        <v>11154</v>
      </c>
      <c r="P291" s="827"/>
      <c r="Q291" s="832">
        <v>143</v>
      </c>
    </row>
    <row r="292" spans="1:17" ht="14.45" customHeight="1" x14ac:dyDescent="0.2">
      <c r="A292" s="821" t="s">
        <v>5489</v>
      </c>
      <c r="B292" s="822" t="s">
        <v>5490</v>
      </c>
      <c r="C292" s="822" t="s">
        <v>3701</v>
      </c>
      <c r="D292" s="822" t="s">
        <v>5515</v>
      </c>
      <c r="E292" s="822" t="s">
        <v>5514</v>
      </c>
      <c r="F292" s="831">
        <v>896</v>
      </c>
      <c r="G292" s="831">
        <v>70784</v>
      </c>
      <c r="H292" s="831"/>
      <c r="I292" s="831">
        <v>79</v>
      </c>
      <c r="J292" s="831">
        <v>836</v>
      </c>
      <c r="K292" s="831">
        <v>66044</v>
      </c>
      <c r="L292" s="831"/>
      <c r="M292" s="831">
        <v>79</v>
      </c>
      <c r="N292" s="831">
        <v>120</v>
      </c>
      <c r="O292" s="831">
        <v>9720</v>
      </c>
      <c r="P292" s="827"/>
      <c r="Q292" s="832">
        <v>81</v>
      </c>
    </row>
    <row r="293" spans="1:17" ht="14.45" customHeight="1" x14ac:dyDescent="0.2">
      <c r="A293" s="821" t="s">
        <v>5489</v>
      </c>
      <c r="B293" s="822" t="s">
        <v>5490</v>
      </c>
      <c r="C293" s="822" t="s">
        <v>3701</v>
      </c>
      <c r="D293" s="822" t="s">
        <v>5516</v>
      </c>
      <c r="E293" s="822" t="s">
        <v>5517</v>
      </c>
      <c r="F293" s="831">
        <v>363</v>
      </c>
      <c r="G293" s="831">
        <v>114708</v>
      </c>
      <c r="H293" s="831"/>
      <c r="I293" s="831">
        <v>316</v>
      </c>
      <c r="J293" s="831">
        <v>278</v>
      </c>
      <c r="K293" s="831">
        <v>88404</v>
      </c>
      <c r="L293" s="831"/>
      <c r="M293" s="831">
        <v>318</v>
      </c>
      <c r="N293" s="831">
        <v>78</v>
      </c>
      <c r="O293" s="831">
        <v>25584</v>
      </c>
      <c r="P293" s="827"/>
      <c r="Q293" s="832">
        <v>328</v>
      </c>
    </row>
    <row r="294" spans="1:17" ht="14.45" customHeight="1" x14ac:dyDescent="0.2">
      <c r="A294" s="821" t="s">
        <v>5489</v>
      </c>
      <c r="B294" s="822" t="s">
        <v>5490</v>
      </c>
      <c r="C294" s="822" t="s">
        <v>3701</v>
      </c>
      <c r="D294" s="822" t="s">
        <v>5518</v>
      </c>
      <c r="E294" s="822" t="s">
        <v>5519</v>
      </c>
      <c r="F294" s="831">
        <v>213</v>
      </c>
      <c r="G294" s="831">
        <v>70077</v>
      </c>
      <c r="H294" s="831"/>
      <c r="I294" s="831">
        <v>329</v>
      </c>
      <c r="J294" s="831">
        <v>316</v>
      </c>
      <c r="K294" s="831">
        <v>103964</v>
      </c>
      <c r="L294" s="831"/>
      <c r="M294" s="831">
        <v>329</v>
      </c>
      <c r="N294" s="831">
        <v>77</v>
      </c>
      <c r="O294" s="831">
        <v>25410</v>
      </c>
      <c r="P294" s="827"/>
      <c r="Q294" s="832">
        <v>330</v>
      </c>
    </row>
    <row r="295" spans="1:17" ht="14.45" customHeight="1" x14ac:dyDescent="0.2">
      <c r="A295" s="821" t="s">
        <v>5489</v>
      </c>
      <c r="B295" s="822" t="s">
        <v>5490</v>
      </c>
      <c r="C295" s="822" t="s">
        <v>3701</v>
      </c>
      <c r="D295" s="822" t="s">
        <v>5520</v>
      </c>
      <c r="E295" s="822" t="s">
        <v>5521</v>
      </c>
      <c r="F295" s="831">
        <v>633</v>
      </c>
      <c r="G295" s="831">
        <v>104445</v>
      </c>
      <c r="H295" s="831"/>
      <c r="I295" s="831">
        <v>165</v>
      </c>
      <c r="J295" s="831">
        <v>557</v>
      </c>
      <c r="K295" s="831">
        <v>92462</v>
      </c>
      <c r="L295" s="831"/>
      <c r="M295" s="831">
        <v>166</v>
      </c>
      <c r="N295" s="831">
        <v>93</v>
      </c>
      <c r="O295" s="831">
        <v>15810</v>
      </c>
      <c r="P295" s="827"/>
      <c r="Q295" s="832">
        <v>170</v>
      </c>
    </row>
    <row r="296" spans="1:17" ht="14.45" customHeight="1" x14ac:dyDescent="0.2">
      <c r="A296" s="821" t="s">
        <v>5489</v>
      </c>
      <c r="B296" s="822" t="s">
        <v>5490</v>
      </c>
      <c r="C296" s="822" t="s">
        <v>3701</v>
      </c>
      <c r="D296" s="822" t="s">
        <v>5522</v>
      </c>
      <c r="E296" s="822" t="s">
        <v>5492</v>
      </c>
      <c r="F296" s="831">
        <v>2621</v>
      </c>
      <c r="G296" s="831">
        <v>193954</v>
      </c>
      <c r="H296" s="831"/>
      <c r="I296" s="831">
        <v>74</v>
      </c>
      <c r="J296" s="831">
        <v>2487</v>
      </c>
      <c r="K296" s="831">
        <v>184038</v>
      </c>
      <c r="L296" s="831"/>
      <c r="M296" s="831">
        <v>74</v>
      </c>
      <c r="N296" s="831">
        <v>390</v>
      </c>
      <c r="O296" s="831">
        <v>29250</v>
      </c>
      <c r="P296" s="827"/>
      <c r="Q296" s="832">
        <v>75</v>
      </c>
    </row>
    <row r="297" spans="1:17" ht="14.45" customHeight="1" x14ac:dyDescent="0.2">
      <c r="A297" s="821" t="s">
        <v>5489</v>
      </c>
      <c r="B297" s="822" t="s">
        <v>5490</v>
      </c>
      <c r="C297" s="822" t="s">
        <v>3701</v>
      </c>
      <c r="D297" s="822" t="s">
        <v>5523</v>
      </c>
      <c r="E297" s="822" t="s">
        <v>5524</v>
      </c>
      <c r="F297" s="831"/>
      <c r="G297" s="831"/>
      <c r="H297" s="831"/>
      <c r="I297" s="831"/>
      <c r="J297" s="831">
        <v>73</v>
      </c>
      <c r="K297" s="831">
        <v>17155</v>
      </c>
      <c r="L297" s="831"/>
      <c r="M297" s="831">
        <v>235</v>
      </c>
      <c r="N297" s="831">
        <v>17</v>
      </c>
      <c r="O297" s="831">
        <v>4199</v>
      </c>
      <c r="P297" s="827"/>
      <c r="Q297" s="832">
        <v>247</v>
      </c>
    </row>
    <row r="298" spans="1:17" ht="14.45" customHeight="1" x14ac:dyDescent="0.2">
      <c r="A298" s="821" t="s">
        <v>5489</v>
      </c>
      <c r="B298" s="822" t="s">
        <v>5490</v>
      </c>
      <c r="C298" s="822" t="s">
        <v>3701</v>
      </c>
      <c r="D298" s="822" t="s">
        <v>5525</v>
      </c>
      <c r="E298" s="822" t="s">
        <v>5526</v>
      </c>
      <c r="F298" s="831">
        <v>70</v>
      </c>
      <c r="G298" s="831">
        <v>85120</v>
      </c>
      <c r="H298" s="831"/>
      <c r="I298" s="831">
        <v>1216</v>
      </c>
      <c r="J298" s="831">
        <v>87</v>
      </c>
      <c r="K298" s="831">
        <v>106140</v>
      </c>
      <c r="L298" s="831"/>
      <c r="M298" s="831">
        <v>1220</v>
      </c>
      <c r="N298" s="831">
        <v>24</v>
      </c>
      <c r="O298" s="831">
        <v>29760</v>
      </c>
      <c r="P298" s="827"/>
      <c r="Q298" s="832">
        <v>1240</v>
      </c>
    </row>
    <row r="299" spans="1:17" ht="14.45" customHeight="1" x14ac:dyDescent="0.2">
      <c r="A299" s="821" t="s">
        <v>5489</v>
      </c>
      <c r="B299" s="822" t="s">
        <v>5490</v>
      </c>
      <c r="C299" s="822" t="s">
        <v>3701</v>
      </c>
      <c r="D299" s="822" t="s">
        <v>5527</v>
      </c>
      <c r="E299" s="822" t="s">
        <v>5528</v>
      </c>
      <c r="F299" s="831">
        <v>45</v>
      </c>
      <c r="G299" s="831">
        <v>5220</v>
      </c>
      <c r="H299" s="831"/>
      <c r="I299" s="831">
        <v>116</v>
      </c>
      <c r="J299" s="831">
        <v>45</v>
      </c>
      <c r="K299" s="831">
        <v>5265</v>
      </c>
      <c r="L299" s="831"/>
      <c r="M299" s="831">
        <v>117</v>
      </c>
      <c r="N299" s="831">
        <v>11</v>
      </c>
      <c r="O299" s="831">
        <v>1342</v>
      </c>
      <c r="P299" s="827"/>
      <c r="Q299" s="832">
        <v>122</v>
      </c>
    </row>
    <row r="300" spans="1:17" ht="14.45" customHeight="1" x14ac:dyDescent="0.2">
      <c r="A300" s="821" t="s">
        <v>5489</v>
      </c>
      <c r="B300" s="822" t="s">
        <v>5490</v>
      </c>
      <c r="C300" s="822" t="s">
        <v>3701</v>
      </c>
      <c r="D300" s="822" t="s">
        <v>5529</v>
      </c>
      <c r="E300" s="822" t="s">
        <v>5530</v>
      </c>
      <c r="F300" s="831">
        <v>1</v>
      </c>
      <c r="G300" s="831">
        <v>350</v>
      </c>
      <c r="H300" s="831"/>
      <c r="I300" s="831">
        <v>350</v>
      </c>
      <c r="J300" s="831">
        <v>1</v>
      </c>
      <c r="K300" s="831">
        <v>352</v>
      </c>
      <c r="L300" s="831"/>
      <c r="M300" s="831">
        <v>352</v>
      </c>
      <c r="N300" s="831"/>
      <c r="O300" s="831"/>
      <c r="P300" s="827"/>
      <c r="Q300" s="832"/>
    </row>
    <row r="301" spans="1:17" ht="14.45" customHeight="1" x14ac:dyDescent="0.2">
      <c r="A301" s="821" t="s">
        <v>5489</v>
      </c>
      <c r="B301" s="822" t="s">
        <v>5490</v>
      </c>
      <c r="C301" s="822" t="s">
        <v>3701</v>
      </c>
      <c r="D301" s="822" t="s">
        <v>5531</v>
      </c>
      <c r="E301" s="822" t="s">
        <v>5532</v>
      </c>
      <c r="F301" s="831"/>
      <c r="G301" s="831"/>
      <c r="H301" s="831"/>
      <c r="I301" s="831"/>
      <c r="J301" s="831">
        <v>59</v>
      </c>
      <c r="K301" s="831">
        <v>63838</v>
      </c>
      <c r="L301" s="831"/>
      <c r="M301" s="831">
        <v>1082</v>
      </c>
      <c r="N301" s="831">
        <v>14</v>
      </c>
      <c r="O301" s="831">
        <v>15736</v>
      </c>
      <c r="P301" s="827"/>
      <c r="Q301" s="832">
        <v>1124</v>
      </c>
    </row>
    <row r="302" spans="1:17" ht="14.45" customHeight="1" x14ac:dyDescent="0.2">
      <c r="A302" s="821" t="s">
        <v>5489</v>
      </c>
      <c r="B302" s="822" t="s">
        <v>5490</v>
      </c>
      <c r="C302" s="822" t="s">
        <v>3701</v>
      </c>
      <c r="D302" s="822" t="s">
        <v>5533</v>
      </c>
      <c r="E302" s="822" t="s">
        <v>5534</v>
      </c>
      <c r="F302" s="831">
        <v>1</v>
      </c>
      <c r="G302" s="831">
        <v>304</v>
      </c>
      <c r="H302" s="831"/>
      <c r="I302" s="831">
        <v>304</v>
      </c>
      <c r="J302" s="831"/>
      <c r="K302" s="831"/>
      <c r="L302" s="831"/>
      <c r="M302" s="831"/>
      <c r="N302" s="831"/>
      <c r="O302" s="831"/>
      <c r="P302" s="827"/>
      <c r="Q302" s="832"/>
    </row>
    <row r="303" spans="1:17" ht="14.45" customHeight="1" x14ac:dyDescent="0.2">
      <c r="A303" s="821" t="s">
        <v>5489</v>
      </c>
      <c r="B303" s="822" t="s">
        <v>5490</v>
      </c>
      <c r="C303" s="822" t="s">
        <v>3701</v>
      </c>
      <c r="D303" s="822" t="s">
        <v>5535</v>
      </c>
      <c r="E303" s="822" t="s">
        <v>5536</v>
      </c>
      <c r="F303" s="831">
        <v>1</v>
      </c>
      <c r="G303" s="831">
        <v>757</v>
      </c>
      <c r="H303" s="831"/>
      <c r="I303" s="831">
        <v>757</v>
      </c>
      <c r="J303" s="831"/>
      <c r="K303" s="831"/>
      <c r="L303" s="831"/>
      <c r="M303" s="831"/>
      <c r="N303" s="831"/>
      <c r="O303" s="831"/>
      <c r="P303" s="827"/>
      <c r="Q303" s="832"/>
    </row>
    <row r="304" spans="1:17" ht="14.45" customHeight="1" x14ac:dyDescent="0.2">
      <c r="A304" s="821" t="s">
        <v>5537</v>
      </c>
      <c r="B304" s="822" t="s">
        <v>5538</v>
      </c>
      <c r="C304" s="822" t="s">
        <v>3701</v>
      </c>
      <c r="D304" s="822" t="s">
        <v>5539</v>
      </c>
      <c r="E304" s="822" t="s">
        <v>5540</v>
      </c>
      <c r="F304" s="831">
        <v>51</v>
      </c>
      <c r="G304" s="831">
        <v>3009</v>
      </c>
      <c r="H304" s="831"/>
      <c r="I304" s="831">
        <v>59</v>
      </c>
      <c r="J304" s="831">
        <v>48</v>
      </c>
      <c r="K304" s="831">
        <v>2832</v>
      </c>
      <c r="L304" s="831"/>
      <c r="M304" s="831">
        <v>59</v>
      </c>
      <c r="N304" s="831">
        <v>19</v>
      </c>
      <c r="O304" s="831">
        <v>1197</v>
      </c>
      <c r="P304" s="827"/>
      <c r="Q304" s="832">
        <v>63</v>
      </c>
    </row>
    <row r="305" spans="1:17" ht="14.45" customHeight="1" x14ac:dyDescent="0.2">
      <c r="A305" s="821" t="s">
        <v>5537</v>
      </c>
      <c r="B305" s="822" t="s">
        <v>5538</v>
      </c>
      <c r="C305" s="822" t="s">
        <v>3701</v>
      </c>
      <c r="D305" s="822" t="s">
        <v>5541</v>
      </c>
      <c r="E305" s="822" t="s">
        <v>5542</v>
      </c>
      <c r="F305" s="831">
        <v>21</v>
      </c>
      <c r="G305" s="831">
        <v>2772</v>
      </c>
      <c r="H305" s="831"/>
      <c r="I305" s="831">
        <v>132</v>
      </c>
      <c r="J305" s="831">
        <v>59</v>
      </c>
      <c r="K305" s="831">
        <v>7847</v>
      </c>
      <c r="L305" s="831"/>
      <c r="M305" s="831">
        <v>133</v>
      </c>
      <c r="N305" s="831">
        <v>65</v>
      </c>
      <c r="O305" s="831">
        <v>9295</v>
      </c>
      <c r="P305" s="827"/>
      <c r="Q305" s="832">
        <v>143</v>
      </c>
    </row>
    <row r="306" spans="1:17" ht="14.45" customHeight="1" x14ac:dyDescent="0.2">
      <c r="A306" s="821" t="s">
        <v>5537</v>
      </c>
      <c r="B306" s="822" t="s">
        <v>5538</v>
      </c>
      <c r="C306" s="822" t="s">
        <v>3701</v>
      </c>
      <c r="D306" s="822" t="s">
        <v>5543</v>
      </c>
      <c r="E306" s="822" t="s">
        <v>5544</v>
      </c>
      <c r="F306" s="831"/>
      <c r="G306" s="831"/>
      <c r="H306" s="831"/>
      <c r="I306" s="831"/>
      <c r="J306" s="831">
        <v>4</v>
      </c>
      <c r="K306" s="831">
        <v>768</v>
      </c>
      <c r="L306" s="831"/>
      <c r="M306" s="831">
        <v>192</v>
      </c>
      <c r="N306" s="831">
        <v>5</v>
      </c>
      <c r="O306" s="831">
        <v>1035</v>
      </c>
      <c r="P306" s="827"/>
      <c r="Q306" s="832">
        <v>207</v>
      </c>
    </row>
    <row r="307" spans="1:17" ht="14.45" customHeight="1" x14ac:dyDescent="0.2">
      <c r="A307" s="821" t="s">
        <v>5537</v>
      </c>
      <c r="B307" s="822" t="s">
        <v>5538</v>
      </c>
      <c r="C307" s="822" t="s">
        <v>3701</v>
      </c>
      <c r="D307" s="822" t="s">
        <v>5545</v>
      </c>
      <c r="E307" s="822" t="s">
        <v>5546</v>
      </c>
      <c r="F307" s="831">
        <v>1</v>
      </c>
      <c r="G307" s="831">
        <v>411</v>
      </c>
      <c r="H307" s="831"/>
      <c r="I307" s="831">
        <v>411</v>
      </c>
      <c r="J307" s="831">
        <v>2</v>
      </c>
      <c r="K307" s="831">
        <v>826</v>
      </c>
      <c r="L307" s="831"/>
      <c r="M307" s="831">
        <v>413</v>
      </c>
      <c r="N307" s="831">
        <v>1</v>
      </c>
      <c r="O307" s="831">
        <v>441</v>
      </c>
      <c r="P307" s="827"/>
      <c r="Q307" s="832">
        <v>441</v>
      </c>
    </row>
    <row r="308" spans="1:17" ht="14.45" customHeight="1" x14ac:dyDescent="0.2">
      <c r="A308" s="821" t="s">
        <v>5537</v>
      </c>
      <c r="B308" s="822" t="s">
        <v>5538</v>
      </c>
      <c r="C308" s="822" t="s">
        <v>3701</v>
      </c>
      <c r="D308" s="822" t="s">
        <v>5547</v>
      </c>
      <c r="E308" s="822" t="s">
        <v>5548</v>
      </c>
      <c r="F308" s="831">
        <v>14</v>
      </c>
      <c r="G308" s="831">
        <v>2562</v>
      </c>
      <c r="H308" s="831"/>
      <c r="I308" s="831">
        <v>183</v>
      </c>
      <c r="J308" s="831">
        <v>19</v>
      </c>
      <c r="K308" s="831">
        <v>3515</v>
      </c>
      <c r="L308" s="831"/>
      <c r="M308" s="831">
        <v>185</v>
      </c>
      <c r="N308" s="831">
        <v>18</v>
      </c>
      <c r="O308" s="831">
        <v>3510</v>
      </c>
      <c r="P308" s="827"/>
      <c r="Q308" s="832">
        <v>195</v>
      </c>
    </row>
    <row r="309" spans="1:17" ht="14.45" customHeight="1" x14ac:dyDescent="0.2">
      <c r="A309" s="821" t="s">
        <v>5537</v>
      </c>
      <c r="B309" s="822" t="s">
        <v>5538</v>
      </c>
      <c r="C309" s="822" t="s">
        <v>3701</v>
      </c>
      <c r="D309" s="822" t="s">
        <v>5549</v>
      </c>
      <c r="E309" s="822" t="s">
        <v>5550</v>
      </c>
      <c r="F309" s="831">
        <v>128</v>
      </c>
      <c r="G309" s="831">
        <v>43648</v>
      </c>
      <c r="H309" s="831"/>
      <c r="I309" s="831">
        <v>341</v>
      </c>
      <c r="J309" s="831">
        <v>118</v>
      </c>
      <c r="K309" s="831">
        <v>40592</v>
      </c>
      <c r="L309" s="831"/>
      <c r="M309" s="831">
        <v>344</v>
      </c>
      <c r="N309" s="831">
        <v>16</v>
      </c>
      <c r="O309" s="831">
        <v>5824</v>
      </c>
      <c r="P309" s="827"/>
      <c r="Q309" s="832">
        <v>364</v>
      </c>
    </row>
    <row r="310" spans="1:17" ht="14.45" customHeight="1" x14ac:dyDescent="0.2">
      <c r="A310" s="821" t="s">
        <v>5537</v>
      </c>
      <c r="B310" s="822" t="s">
        <v>5538</v>
      </c>
      <c r="C310" s="822" t="s">
        <v>3701</v>
      </c>
      <c r="D310" s="822" t="s">
        <v>5551</v>
      </c>
      <c r="E310" s="822" t="s">
        <v>5552</v>
      </c>
      <c r="F310" s="831"/>
      <c r="G310" s="831"/>
      <c r="H310" s="831"/>
      <c r="I310" s="831"/>
      <c r="J310" s="831">
        <v>1</v>
      </c>
      <c r="K310" s="831">
        <v>464</v>
      </c>
      <c r="L310" s="831"/>
      <c r="M310" s="831">
        <v>464</v>
      </c>
      <c r="N310" s="831"/>
      <c r="O310" s="831"/>
      <c r="P310" s="827"/>
      <c r="Q310" s="832"/>
    </row>
    <row r="311" spans="1:17" ht="14.45" customHeight="1" x14ac:dyDescent="0.2">
      <c r="A311" s="821" t="s">
        <v>5537</v>
      </c>
      <c r="B311" s="822" t="s">
        <v>5538</v>
      </c>
      <c r="C311" s="822" t="s">
        <v>3701</v>
      </c>
      <c r="D311" s="822" t="s">
        <v>5553</v>
      </c>
      <c r="E311" s="822" t="s">
        <v>5554</v>
      </c>
      <c r="F311" s="831">
        <v>66</v>
      </c>
      <c r="G311" s="831">
        <v>23166</v>
      </c>
      <c r="H311" s="831"/>
      <c r="I311" s="831">
        <v>351</v>
      </c>
      <c r="J311" s="831">
        <v>153</v>
      </c>
      <c r="K311" s="831">
        <v>54009</v>
      </c>
      <c r="L311" s="831"/>
      <c r="M311" s="831">
        <v>353</v>
      </c>
      <c r="N311" s="831">
        <v>34</v>
      </c>
      <c r="O311" s="831">
        <v>12376</v>
      </c>
      <c r="P311" s="827"/>
      <c r="Q311" s="832">
        <v>364</v>
      </c>
    </row>
    <row r="312" spans="1:17" ht="14.45" customHeight="1" x14ac:dyDescent="0.2">
      <c r="A312" s="821" t="s">
        <v>5537</v>
      </c>
      <c r="B312" s="822" t="s">
        <v>5538</v>
      </c>
      <c r="C312" s="822" t="s">
        <v>3701</v>
      </c>
      <c r="D312" s="822" t="s">
        <v>5555</v>
      </c>
      <c r="E312" s="822" t="s">
        <v>5556</v>
      </c>
      <c r="F312" s="831">
        <v>1</v>
      </c>
      <c r="G312" s="831">
        <v>118</v>
      </c>
      <c r="H312" s="831"/>
      <c r="I312" s="831">
        <v>118</v>
      </c>
      <c r="J312" s="831">
        <v>2</v>
      </c>
      <c r="K312" s="831">
        <v>238</v>
      </c>
      <c r="L312" s="831"/>
      <c r="M312" s="831">
        <v>119</v>
      </c>
      <c r="N312" s="831">
        <v>1</v>
      </c>
      <c r="O312" s="831">
        <v>129</v>
      </c>
      <c r="P312" s="827"/>
      <c r="Q312" s="832">
        <v>129</v>
      </c>
    </row>
    <row r="313" spans="1:17" ht="14.45" customHeight="1" x14ac:dyDescent="0.2">
      <c r="A313" s="821" t="s">
        <v>5537</v>
      </c>
      <c r="B313" s="822" t="s">
        <v>5538</v>
      </c>
      <c r="C313" s="822" t="s">
        <v>3701</v>
      </c>
      <c r="D313" s="822" t="s">
        <v>5557</v>
      </c>
      <c r="E313" s="822" t="s">
        <v>5558</v>
      </c>
      <c r="F313" s="831">
        <v>4</v>
      </c>
      <c r="G313" s="831">
        <v>1596</v>
      </c>
      <c r="H313" s="831"/>
      <c r="I313" s="831">
        <v>399</v>
      </c>
      <c r="J313" s="831">
        <v>2</v>
      </c>
      <c r="K313" s="831">
        <v>810</v>
      </c>
      <c r="L313" s="831"/>
      <c r="M313" s="831">
        <v>405</v>
      </c>
      <c r="N313" s="831">
        <v>1</v>
      </c>
      <c r="O313" s="831">
        <v>424</v>
      </c>
      <c r="P313" s="827"/>
      <c r="Q313" s="832">
        <v>424</v>
      </c>
    </row>
    <row r="314" spans="1:17" ht="14.45" customHeight="1" x14ac:dyDescent="0.2">
      <c r="A314" s="821" t="s">
        <v>5537</v>
      </c>
      <c r="B314" s="822" t="s">
        <v>5538</v>
      </c>
      <c r="C314" s="822" t="s">
        <v>3701</v>
      </c>
      <c r="D314" s="822" t="s">
        <v>5559</v>
      </c>
      <c r="E314" s="822" t="s">
        <v>5560</v>
      </c>
      <c r="F314" s="831">
        <v>1</v>
      </c>
      <c r="G314" s="831">
        <v>38</v>
      </c>
      <c r="H314" s="831"/>
      <c r="I314" s="831">
        <v>38</v>
      </c>
      <c r="J314" s="831">
        <v>2</v>
      </c>
      <c r="K314" s="831">
        <v>78</v>
      </c>
      <c r="L314" s="831"/>
      <c r="M314" s="831">
        <v>39</v>
      </c>
      <c r="N314" s="831">
        <v>1</v>
      </c>
      <c r="O314" s="831">
        <v>40</v>
      </c>
      <c r="P314" s="827"/>
      <c r="Q314" s="832">
        <v>40</v>
      </c>
    </row>
    <row r="315" spans="1:17" ht="14.45" customHeight="1" x14ac:dyDescent="0.2">
      <c r="A315" s="821" t="s">
        <v>5537</v>
      </c>
      <c r="B315" s="822" t="s">
        <v>5538</v>
      </c>
      <c r="C315" s="822" t="s">
        <v>3701</v>
      </c>
      <c r="D315" s="822" t="s">
        <v>5561</v>
      </c>
      <c r="E315" s="822" t="s">
        <v>5562</v>
      </c>
      <c r="F315" s="831">
        <v>3</v>
      </c>
      <c r="G315" s="831">
        <v>2139</v>
      </c>
      <c r="H315" s="831"/>
      <c r="I315" s="831">
        <v>713</v>
      </c>
      <c r="J315" s="831">
        <v>2</v>
      </c>
      <c r="K315" s="831">
        <v>1438</v>
      </c>
      <c r="L315" s="831"/>
      <c r="M315" s="831">
        <v>719</v>
      </c>
      <c r="N315" s="831">
        <v>1</v>
      </c>
      <c r="O315" s="831">
        <v>756</v>
      </c>
      <c r="P315" s="827"/>
      <c r="Q315" s="832">
        <v>756</v>
      </c>
    </row>
    <row r="316" spans="1:17" ht="14.45" customHeight="1" x14ac:dyDescent="0.2">
      <c r="A316" s="821" t="s">
        <v>5537</v>
      </c>
      <c r="B316" s="822" t="s">
        <v>5538</v>
      </c>
      <c r="C316" s="822" t="s">
        <v>3701</v>
      </c>
      <c r="D316" s="822" t="s">
        <v>5563</v>
      </c>
      <c r="E316" s="822" t="s">
        <v>5564</v>
      </c>
      <c r="F316" s="831">
        <v>43</v>
      </c>
      <c r="G316" s="831">
        <v>13244</v>
      </c>
      <c r="H316" s="831"/>
      <c r="I316" s="831">
        <v>308</v>
      </c>
      <c r="J316" s="831">
        <v>72</v>
      </c>
      <c r="K316" s="831">
        <v>22320</v>
      </c>
      <c r="L316" s="831"/>
      <c r="M316" s="831">
        <v>310</v>
      </c>
      <c r="N316" s="831">
        <v>54</v>
      </c>
      <c r="O316" s="831">
        <v>17982</v>
      </c>
      <c r="P316" s="827"/>
      <c r="Q316" s="832">
        <v>333</v>
      </c>
    </row>
    <row r="317" spans="1:17" ht="14.45" customHeight="1" x14ac:dyDescent="0.2">
      <c r="A317" s="821" t="s">
        <v>5537</v>
      </c>
      <c r="B317" s="822" t="s">
        <v>5538</v>
      </c>
      <c r="C317" s="822" t="s">
        <v>3701</v>
      </c>
      <c r="D317" s="822" t="s">
        <v>5565</v>
      </c>
      <c r="E317" s="822" t="s">
        <v>5566</v>
      </c>
      <c r="F317" s="831">
        <v>45</v>
      </c>
      <c r="G317" s="831">
        <v>22455</v>
      </c>
      <c r="H317" s="831"/>
      <c r="I317" s="831">
        <v>499</v>
      </c>
      <c r="J317" s="831">
        <v>34</v>
      </c>
      <c r="K317" s="831">
        <v>17102</v>
      </c>
      <c r="L317" s="831"/>
      <c r="M317" s="831">
        <v>503</v>
      </c>
      <c r="N317" s="831">
        <v>16</v>
      </c>
      <c r="O317" s="831">
        <v>8656</v>
      </c>
      <c r="P317" s="827"/>
      <c r="Q317" s="832">
        <v>541</v>
      </c>
    </row>
    <row r="318" spans="1:17" ht="14.45" customHeight="1" x14ac:dyDescent="0.2">
      <c r="A318" s="821" t="s">
        <v>5537</v>
      </c>
      <c r="B318" s="822" t="s">
        <v>5538</v>
      </c>
      <c r="C318" s="822" t="s">
        <v>3701</v>
      </c>
      <c r="D318" s="822" t="s">
        <v>5567</v>
      </c>
      <c r="E318" s="822" t="s">
        <v>5568</v>
      </c>
      <c r="F318" s="831">
        <v>76</v>
      </c>
      <c r="G318" s="831">
        <v>28576</v>
      </c>
      <c r="H318" s="831"/>
      <c r="I318" s="831">
        <v>376</v>
      </c>
      <c r="J318" s="831">
        <v>103</v>
      </c>
      <c r="K318" s="831">
        <v>39140</v>
      </c>
      <c r="L318" s="831"/>
      <c r="M318" s="831">
        <v>380</v>
      </c>
      <c r="N318" s="831">
        <v>61</v>
      </c>
      <c r="O318" s="831">
        <v>24400</v>
      </c>
      <c r="P318" s="827"/>
      <c r="Q318" s="832">
        <v>400</v>
      </c>
    </row>
    <row r="319" spans="1:17" ht="14.45" customHeight="1" x14ac:dyDescent="0.2">
      <c r="A319" s="821" t="s">
        <v>5537</v>
      </c>
      <c r="B319" s="822" t="s">
        <v>5538</v>
      </c>
      <c r="C319" s="822" t="s">
        <v>3701</v>
      </c>
      <c r="D319" s="822" t="s">
        <v>5569</v>
      </c>
      <c r="E319" s="822" t="s">
        <v>5570</v>
      </c>
      <c r="F319" s="831">
        <v>15</v>
      </c>
      <c r="G319" s="831">
        <v>1695</v>
      </c>
      <c r="H319" s="831"/>
      <c r="I319" s="831">
        <v>113</v>
      </c>
      <c r="J319" s="831">
        <v>7</v>
      </c>
      <c r="K319" s="831">
        <v>798</v>
      </c>
      <c r="L319" s="831"/>
      <c r="M319" s="831">
        <v>114</v>
      </c>
      <c r="N319" s="831">
        <v>2</v>
      </c>
      <c r="O319" s="831">
        <v>244</v>
      </c>
      <c r="P319" s="827"/>
      <c r="Q319" s="832">
        <v>122</v>
      </c>
    </row>
    <row r="320" spans="1:17" ht="14.45" customHeight="1" x14ac:dyDescent="0.2">
      <c r="A320" s="821" t="s">
        <v>5537</v>
      </c>
      <c r="B320" s="822" t="s">
        <v>5538</v>
      </c>
      <c r="C320" s="822" t="s">
        <v>3701</v>
      </c>
      <c r="D320" s="822" t="s">
        <v>5571</v>
      </c>
      <c r="E320" s="822" t="s">
        <v>5572</v>
      </c>
      <c r="F320" s="831"/>
      <c r="G320" s="831"/>
      <c r="H320" s="831"/>
      <c r="I320" s="831"/>
      <c r="J320" s="831">
        <v>3</v>
      </c>
      <c r="K320" s="831">
        <v>378</v>
      </c>
      <c r="L320" s="831"/>
      <c r="M320" s="831">
        <v>126</v>
      </c>
      <c r="N320" s="831">
        <v>3</v>
      </c>
      <c r="O320" s="831">
        <v>411</v>
      </c>
      <c r="P320" s="827"/>
      <c r="Q320" s="832">
        <v>137</v>
      </c>
    </row>
    <row r="321" spans="1:17" ht="14.45" customHeight="1" x14ac:dyDescent="0.2">
      <c r="A321" s="821" t="s">
        <v>5537</v>
      </c>
      <c r="B321" s="822" t="s">
        <v>5538</v>
      </c>
      <c r="C321" s="822" t="s">
        <v>3701</v>
      </c>
      <c r="D321" s="822" t="s">
        <v>5573</v>
      </c>
      <c r="E321" s="822" t="s">
        <v>5574</v>
      </c>
      <c r="F321" s="831">
        <v>1</v>
      </c>
      <c r="G321" s="831">
        <v>500</v>
      </c>
      <c r="H321" s="831"/>
      <c r="I321" s="831">
        <v>500</v>
      </c>
      <c r="J321" s="831">
        <v>2</v>
      </c>
      <c r="K321" s="831">
        <v>1008</v>
      </c>
      <c r="L321" s="831"/>
      <c r="M321" s="831">
        <v>504</v>
      </c>
      <c r="N321" s="831">
        <v>1</v>
      </c>
      <c r="O321" s="831">
        <v>542</v>
      </c>
      <c r="P321" s="827"/>
      <c r="Q321" s="832">
        <v>542</v>
      </c>
    </row>
    <row r="322" spans="1:17" ht="14.45" customHeight="1" x14ac:dyDescent="0.2">
      <c r="A322" s="821" t="s">
        <v>5537</v>
      </c>
      <c r="B322" s="822" t="s">
        <v>5538</v>
      </c>
      <c r="C322" s="822" t="s">
        <v>3701</v>
      </c>
      <c r="D322" s="822" t="s">
        <v>5575</v>
      </c>
      <c r="E322" s="822" t="s">
        <v>5576</v>
      </c>
      <c r="F322" s="831">
        <v>52</v>
      </c>
      <c r="G322" s="831">
        <v>24076</v>
      </c>
      <c r="H322" s="831"/>
      <c r="I322" s="831">
        <v>463</v>
      </c>
      <c r="J322" s="831">
        <v>34</v>
      </c>
      <c r="K322" s="831">
        <v>15878</v>
      </c>
      <c r="L322" s="831"/>
      <c r="M322" s="831">
        <v>467</v>
      </c>
      <c r="N322" s="831">
        <v>11</v>
      </c>
      <c r="O322" s="831">
        <v>5423</v>
      </c>
      <c r="P322" s="827"/>
      <c r="Q322" s="832">
        <v>493</v>
      </c>
    </row>
    <row r="323" spans="1:17" ht="14.45" customHeight="1" x14ac:dyDescent="0.2">
      <c r="A323" s="821" t="s">
        <v>5537</v>
      </c>
      <c r="B323" s="822" t="s">
        <v>5538</v>
      </c>
      <c r="C323" s="822" t="s">
        <v>3701</v>
      </c>
      <c r="D323" s="822" t="s">
        <v>5577</v>
      </c>
      <c r="E323" s="822" t="s">
        <v>5578</v>
      </c>
      <c r="F323" s="831">
        <v>24</v>
      </c>
      <c r="G323" s="831">
        <v>1416</v>
      </c>
      <c r="H323" s="831"/>
      <c r="I323" s="831">
        <v>59</v>
      </c>
      <c r="J323" s="831">
        <v>4</v>
      </c>
      <c r="K323" s="831">
        <v>236</v>
      </c>
      <c r="L323" s="831"/>
      <c r="M323" s="831">
        <v>59</v>
      </c>
      <c r="N323" s="831">
        <v>18</v>
      </c>
      <c r="O323" s="831">
        <v>1134</v>
      </c>
      <c r="P323" s="827"/>
      <c r="Q323" s="832">
        <v>63</v>
      </c>
    </row>
    <row r="324" spans="1:17" ht="14.45" customHeight="1" x14ac:dyDescent="0.2">
      <c r="A324" s="821" t="s">
        <v>5537</v>
      </c>
      <c r="B324" s="822" t="s">
        <v>5538</v>
      </c>
      <c r="C324" s="822" t="s">
        <v>3701</v>
      </c>
      <c r="D324" s="822" t="s">
        <v>5579</v>
      </c>
      <c r="E324" s="822" t="s">
        <v>5580</v>
      </c>
      <c r="F324" s="831">
        <v>1</v>
      </c>
      <c r="G324" s="831">
        <v>2179</v>
      </c>
      <c r="H324" s="831"/>
      <c r="I324" s="831">
        <v>2179</v>
      </c>
      <c r="J324" s="831"/>
      <c r="K324" s="831"/>
      <c r="L324" s="831"/>
      <c r="M324" s="831"/>
      <c r="N324" s="831"/>
      <c r="O324" s="831"/>
      <c r="P324" s="827"/>
      <c r="Q324" s="832"/>
    </row>
    <row r="325" spans="1:17" ht="14.45" customHeight="1" x14ac:dyDescent="0.2">
      <c r="A325" s="821" t="s">
        <v>5537</v>
      </c>
      <c r="B325" s="822" t="s">
        <v>5538</v>
      </c>
      <c r="C325" s="822" t="s">
        <v>3701</v>
      </c>
      <c r="D325" s="822" t="s">
        <v>4981</v>
      </c>
      <c r="E325" s="822" t="s">
        <v>4982</v>
      </c>
      <c r="F325" s="831"/>
      <c r="G325" s="831"/>
      <c r="H325" s="831"/>
      <c r="I325" s="831"/>
      <c r="J325" s="831">
        <v>4</v>
      </c>
      <c r="K325" s="831">
        <v>42120</v>
      </c>
      <c r="L325" s="831"/>
      <c r="M325" s="831">
        <v>10530</v>
      </c>
      <c r="N325" s="831"/>
      <c r="O325" s="831"/>
      <c r="P325" s="827"/>
      <c r="Q325" s="832"/>
    </row>
    <row r="326" spans="1:17" ht="14.45" customHeight="1" x14ac:dyDescent="0.2">
      <c r="A326" s="821" t="s">
        <v>5537</v>
      </c>
      <c r="B326" s="822" t="s">
        <v>5538</v>
      </c>
      <c r="C326" s="822" t="s">
        <v>3701</v>
      </c>
      <c r="D326" s="822" t="s">
        <v>5581</v>
      </c>
      <c r="E326" s="822" t="s">
        <v>5582</v>
      </c>
      <c r="F326" s="831">
        <v>401</v>
      </c>
      <c r="G326" s="831">
        <v>71779</v>
      </c>
      <c r="H326" s="831"/>
      <c r="I326" s="831">
        <v>179</v>
      </c>
      <c r="J326" s="831">
        <v>668</v>
      </c>
      <c r="K326" s="831">
        <v>120908</v>
      </c>
      <c r="L326" s="831"/>
      <c r="M326" s="831">
        <v>181</v>
      </c>
      <c r="N326" s="831">
        <v>366</v>
      </c>
      <c r="O326" s="831">
        <v>69540</v>
      </c>
      <c r="P326" s="827"/>
      <c r="Q326" s="832">
        <v>190</v>
      </c>
    </row>
    <row r="327" spans="1:17" ht="14.45" customHeight="1" x14ac:dyDescent="0.2">
      <c r="A327" s="821" t="s">
        <v>5537</v>
      </c>
      <c r="B327" s="822" t="s">
        <v>5538</v>
      </c>
      <c r="C327" s="822" t="s">
        <v>3701</v>
      </c>
      <c r="D327" s="822" t="s">
        <v>5583</v>
      </c>
      <c r="E327" s="822" t="s">
        <v>5584</v>
      </c>
      <c r="F327" s="831">
        <v>6</v>
      </c>
      <c r="G327" s="831">
        <v>522</v>
      </c>
      <c r="H327" s="831"/>
      <c r="I327" s="831">
        <v>87</v>
      </c>
      <c r="J327" s="831">
        <v>4</v>
      </c>
      <c r="K327" s="831">
        <v>352</v>
      </c>
      <c r="L327" s="831"/>
      <c r="M327" s="831">
        <v>88</v>
      </c>
      <c r="N327" s="831">
        <v>2</v>
      </c>
      <c r="O327" s="831">
        <v>186</v>
      </c>
      <c r="P327" s="827"/>
      <c r="Q327" s="832">
        <v>93</v>
      </c>
    </row>
    <row r="328" spans="1:17" ht="14.45" customHeight="1" x14ac:dyDescent="0.2">
      <c r="A328" s="821" t="s">
        <v>5537</v>
      </c>
      <c r="B328" s="822" t="s">
        <v>5538</v>
      </c>
      <c r="C328" s="822" t="s">
        <v>3701</v>
      </c>
      <c r="D328" s="822" t="s">
        <v>5585</v>
      </c>
      <c r="E328" s="822" t="s">
        <v>5586</v>
      </c>
      <c r="F328" s="831">
        <v>12</v>
      </c>
      <c r="G328" s="831">
        <v>2064</v>
      </c>
      <c r="H328" s="831"/>
      <c r="I328" s="831">
        <v>172</v>
      </c>
      <c r="J328" s="831">
        <v>14</v>
      </c>
      <c r="K328" s="831">
        <v>2436</v>
      </c>
      <c r="L328" s="831"/>
      <c r="M328" s="831">
        <v>174</v>
      </c>
      <c r="N328" s="831">
        <v>1</v>
      </c>
      <c r="O328" s="831">
        <v>183</v>
      </c>
      <c r="P328" s="827"/>
      <c r="Q328" s="832">
        <v>183</v>
      </c>
    </row>
    <row r="329" spans="1:17" ht="14.45" customHeight="1" x14ac:dyDescent="0.2">
      <c r="A329" s="821" t="s">
        <v>5537</v>
      </c>
      <c r="B329" s="822" t="s">
        <v>5538</v>
      </c>
      <c r="C329" s="822" t="s">
        <v>3701</v>
      </c>
      <c r="D329" s="822" t="s">
        <v>5587</v>
      </c>
      <c r="E329" s="822" t="s">
        <v>5588</v>
      </c>
      <c r="F329" s="831">
        <v>3</v>
      </c>
      <c r="G329" s="831">
        <v>801</v>
      </c>
      <c r="H329" s="831"/>
      <c r="I329" s="831">
        <v>267</v>
      </c>
      <c r="J329" s="831">
        <v>2</v>
      </c>
      <c r="K329" s="831">
        <v>538</v>
      </c>
      <c r="L329" s="831"/>
      <c r="M329" s="831">
        <v>269</v>
      </c>
      <c r="N329" s="831">
        <v>1</v>
      </c>
      <c r="O329" s="831">
        <v>288</v>
      </c>
      <c r="P329" s="827"/>
      <c r="Q329" s="832">
        <v>288</v>
      </c>
    </row>
    <row r="330" spans="1:17" ht="14.45" customHeight="1" x14ac:dyDescent="0.2">
      <c r="A330" s="821" t="s">
        <v>5537</v>
      </c>
      <c r="B330" s="822" t="s">
        <v>5538</v>
      </c>
      <c r="C330" s="822" t="s">
        <v>3701</v>
      </c>
      <c r="D330" s="822" t="s">
        <v>5589</v>
      </c>
      <c r="E330" s="822" t="s">
        <v>5590</v>
      </c>
      <c r="F330" s="831">
        <v>2</v>
      </c>
      <c r="G330" s="831">
        <v>4292</v>
      </c>
      <c r="H330" s="831"/>
      <c r="I330" s="831">
        <v>2146</v>
      </c>
      <c r="J330" s="831">
        <v>3</v>
      </c>
      <c r="K330" s="831">
        <v>6471</v>
      </c>
      <c r="L330" s="831"/>
      <c r="M330" s="831">
        <v>2157</v>
      </c>
      <c r="N330" s="831"/>
      <c r="O330" s="831"/>
      <c r="P330" s="827"/>
      <c r="Q330" s="832"/>
    </row>
    <row r="331" spans="1:17" ht="14.45" customHeight="1" x14ac:dyDescent="0.2">
      <c r="A331" s="821" t="s">
        <v>5537</v>
      </c>
      <c r="B331" s="822" t="s">
        <v>5538</v>
      </c>
      <c r="C331" s="822" t="s">
        <v>3701</v>
      </c>
      <c r="D331" s="822" t="s">
        <v>5591</v>
      </c>
      <c r="E331" s="822" t="s">
        <v>5592</v>
      </c>
      <c r="F331" s="831">
        <v>1</v>
      </c>
      <c r="G331" s="831">
        <v>244</v>
      </c>
      <c r="H331" s="831"/>
      <c r="I331" s="831">
        <v>244</v>
      </c>
      <c r="J331" s="831">
        <v>2</v>
      </c>
      <c r="K331" s="831">
        <v>492</v>
      </c>
      <c r="L331" s="831"/>
      <c r="M331" s="831">
        <v>246</v>
      </c>
      <c r="N331" s="831">
        <v>1</v>
      </c>
      <c r="O331" s="831">
        <v>265</v>
      </c>
      <c r="P331" s="827"/>
      <c r="Q331" s="832">
        <v>265</v>
      </c>
    </row>
    <row r="332" spans="1:17" ht="14.45" customHeight="1" x14ac:dyDescent="0.2">
      <c r="A332" s="821" t="s">
        <v>5537</v>
      </c>
      <c r="B332" s="822" t="s">
        <v>5538</v>
      </c>
      <c r="C332" s="822" t="s">
        <v>3701</v>
      </c>
      <c r="D332" s="822" t="s">
        <v>5593</v>
      </c>
      <c r="E332" s="822" t="s">
        <v>5594</v>
      </c>
      <c r="F332" s="831">
        <v>23</v>
      </c>
      <c r="G332" s="831">
        <v>10005</v>
      </c>
      <c r="H332" s="831"/>
      <c r="I332" s="831">
        <v>435</v>
      </c>
      <c r="J332" s="831">
        <v>25</v>
      </c>
      <c r="K332" s="831">
        <v>11050</v>
      </c>
      <c r="L332" s="831"/>
      <c r="M332" s="831">
        <v>442</v>
      </c>
      <c r="N332" s="831">
        <v>3</v>
      </c>
      <c r="O332" s="831">
        <v>1368</v>
      </c>
      <c r="P332" s="827"/>
      <c r="Q332" s="832">
        <v>456</v>
      </c>
    </row>
    <row r="333" spans="1:17" ht="14.45" customHeight="1" x14ac:dyDescent="0.2">
      <c r="A333" s="821" t="s">
        <v>5537</v>
      </c>
      <c r="B333" s="822" t="s">
        <v>5538</v>
      </c>
      <c r="C333" s="822" t="s">
        <v>3701</v>
      </c>
      <c r="D333" s="822" t="s">
        <v>5595</v>
      </c>
      <c r="E333" s="822" t="s">
        <v>5596</v>
      </c>
      <c r="F333" s="831">
        <v>1</v>
      </c>
      <c r="G333" s="831">
        <v>291</v>
      </c>
      <c r="H333" s="831"/>
      <c r="I333" s="831">
        <v>291</v>
      </c>
      <c r="J333" s="831">
        <v>2</v>
      </c>
      <c r="K333" s="831">
        <v>586</v>
      </c>
      <c r="L333" s="831"/>
      <c r="M333" s="831">
        <v>293</v>
      </c>
      <c r="N333" s="831"/>
      <c r="O333" s="831"/>
      <c r="P333" s="827"/>
      <c r="Q333" s="832"/>
    </row>
    <row r="334" spans="1:17" ht="14.45" customHeight="1" x14ac:dyDescent="0.2">
      <c r="A334" s="821" t="s">
        <v>5537</v>
      </c>
      <c r="B334" s="822" t="s">
        <v>5538</v>
      </c>
      <c r="C334" s="822" t="s">
        <v>3701</v>
      </c>
      <c r="D334" s="822" t="s">
        <v>5597</v>
      </c>
      <c r="E334" s="822" t="s">
        <v>5598</v>
      </c>
      <c r="F334" s="831">
        <v>1</v>
      </c>
      <c r="G334" s="831">
        <v>0</v>
      </c>
      <c r="H334" s="831"/>
      <c r="I334" s="831">
        <v>0</v>
      </c>
      <c r="J334" s="831"/>
      <c r="K334" s="831"/>
      <c r="L334" s="831"/>
      <c r="M334" s="831"/>
      <c r="N334" s="831"/>
      <c r="O334" s="831"/>
      <c r="P334" s="827"/>
      <c r="Q334" s="832"/>
    </row>
    <row r="335" spans="1:17" ht="14.45" customHeight="1" x14ac:dyDescent="0.2">
      <c r="A335" s="821" t="s">
        <v>5599</v>
      </c>
      <c r="B335" s="822" t="s">
        <v>5600</v>
      </c>
      <c r="C335" s="822" t="s">
        <v>3701</v>
      </c>
      <c r="D335" s="822" t="s">
        <v>5601</v>
      </c>
      <c r="E335" s="822" t="s">
        <v>5602</v>
      </c>
      <c r="F335" s="831">
        <v>1243</v>
      </c>
      <c r="G335" s="831">
        <v>217525</v>
      </c>
      <c r="H335" s="831"/>
      <c r="I335" s="831">
        <v>175</v>
      </c>
      <c r="J335" s="831">
        <v>1072</v>
      </c>
      <c r="K335" s="831">
        <v>188672</v>
      </c>
      <c r="L335" s="831"/>
      <c r="M335" s="831">
        <v>176</v>
      </c>
      <c r="N335" s="831">
        <v>211</v>
      </c>
      <c r="O335" s="831">
        <v>40090</v>
      </c>
      <c r="P335" s="827"/>
      <c r="Q335" s="832">
        <v>190</v>
      </c>
    </row>
    <row r="336" spans="1:17" ht="14.45" customHeight="1" x14ac:dyDescent="0.2">
      <c r="A336" s="821" t="s">
        <v>5599</v>
      </c>
      <c r="B336" s="822" t="s">
        <v>5600</v>
      </c>
      <c r="C336" s="822" t="s">
        <v>3701</v>
      </c>
      <c r="D336" s="822" t="s">
        <v>5603</v>
      </c>
      <c r="E336" s="822" t="s">
        <v>5604</v>
      </c>
      <c r="F336" s="831"/>
      <c r="G336" s="831"/>
      <c r="H336" s="831"/>
      <c r="I336" s="831"/>
      <c r="J336" s="831">
        <v>118</v>
      </c>
      <c r="K336" s="831">
        <v>126850</v>
      </c>
      <c r="L336" s="831"/>
      <c r="M336" s="831">
        <v>1075</v>
      </c>
      <c r="N336" s="831">
        <v>2</v>
      </c>
      <c r="O336" s="831">
        <v>2162</v>
      </c>
      <c r="P336" s="827"/>
      <c r="Q336" s="832">
        <v>1081</v>
      </c>
    </row>
    <row r="337" spans="1:17" ht="14.45" customHeight="1" x14ac:dyDescent="0.2">
      <c r="A337" s="821" t="s">
        <v>5599</v>
      </c>
      <c r="B337" s="822" t="s">
        <v>5600</v>
      </c>
      <c r="C337" s="822" t="s">
        <v>3701</v>
      </c>
      <c r="D337" s="822" t="s">
        <v>5605</v>
      </c>
      <c r="E337" s="822" t="s">
        <v>5606</v>
      </c>
      <c r="F337" s="831">
        <v>48</v>
      </c>
      <c r="G337" s="831">
        <v>2256</v>
      </c>
      <c r="H337" s="831"/>
      <c r="I337" s="831">
        <v>47</v>
      </c>
      <c r="J337" s="831">
        <v>47</v>
      </c>
      <c r="K337" s="831">
        <v>2209</v>
      </c>
      <c r="L337" s="831"/>
      <c r="M337" s="831">
        <v>47</v>
      </c>
      <c r="N337" s="831">
        <v>3</v>
      </c>
      <c r="O337" s="831">
        <v>147</v>
      </c>
      <c r="P337" s="827"/>
      <c r="Q337" s="832">
        <v>49</v>
      </c>
    </row>
    <row r="338" spans="1:17" ht="14.45" customHeight="1" x14ac:dyDescent="0.2">
      <c r="A338" s="821" t="s">
        <v>5599</v>
      </c>
      <c r="B338" s="822" t="s">
        <v>5600</v>
      </c>
      <c r="C338" s="822" t="s">
        <v>3701</v>
      </c>
      <c r="D338" s="822" t="s">
        <v>5509</v>
      </c>
      <c r="E338" s="822" t="s">
        <v>5510</v>
      </c>
      <c r="F338" s="831">
        <v>67</v>
      </c>
      <c r="G338" s="831">
        <v>23316</v>
      </c>
      <c r="H338" s="831"/>
      <c r="I338" s="831">
        <v>348</v>
      </c>
      <c r="J338" s="831">
        <v>21</v>
      </c>
      <c r="K338" s="831">
        <v>7308</v>
      </c>
      <c r="L338" s="831"/>
      <c r="M338" s="831">
        <v>348</v>
      </c>
      <c r="N338" s="831"/>
      <c r="O338" s="831"/>
      <c r="P338" s="827"/>
      <c r="Q338" s="832"/>
    </row>
    <row r="339" spans="1:17" ht="14.45" customHeight="1" x14ac:dyDescent="0.2">
      <c r="A339" s="821" t="s">
        <v>5599</v>
      </c>
      <c r="B339" s="822" t="s">
        <v>5600</v>
      </c>
      <c r="C339" s="822" t="s">
        <v>3701</v>
      </c>
      <c r="D339" s="822" t="s">
        <v>5607</v>
      </c>
      <c r="E339" s="822" t="s">
        <v>5608</v>
      </c>
      <c r="F339" s="831">
        <v>3</v>
      </c>
      <c r="G339" s="831">
        <v>153</v>
      </c>
      <c r="H339" s="831"/>
      <c r="I339" s="831">
        <v>51</v>
      </c>
      <c r="J339" s="831"/>
      <c r="K339" s="831"/>
      <c r="L339" s="831"/>
      <c r="M339" s="831"/>
      <c r="N339" s="831"/>
      <c r="O339" s="831"/>
      <c r="P339" s="827"/>
      <c r="Q339" s="832"/>
    </row>
    <row r="340" spans="1:17" ht="14.45" customHeight="1" x14ac:dyDescent="0.2">
      <c r="A340" s="821" t="s">
        <v>5599</v>
      </c>
      <c r="B340" s="822" t="s">
        <v>5600</v>
      </c>
      <c r="C340" s="822" t="s">
        <v>3701</v>
      </c>
      <c r="D340" s="822" t="s">
        <v>5609</v>
      </c>
      <c r="E340" s="822" t="s">
        <v>5610</v>
      </c>
      <c r="F340" s="831">
        <v>118</v>
      </c>
      <c r="G340" s="831">
        <v>44604</v>
      </c>
      <c r="H340" s="831"/>
      <c r="I340" s="831">
        <v>378</v>
      </c>
      <c r="J340" s="831">
        <v>68</v>
      </c>
      <c r="K340" s="831">
        <v>25704</v>
      </c>
      <c r="L340" s="831"/>
      <c r="M340" s="831">
        <v>378</v>
      </c>
      <c r="N340" s="831">
        <v>20</v>
      </c>
      <c r="O340" s="831">
        <v>7580</v>
      </c>
      <c r="P340" s="827"/>
      <c r="Q340" s="832">
        <v>379</v>
      </c>
    </row>
    <row r="341" spans="1:17" ht="14.45" customHeight="1" x14ac:dyDescent="0.2">
      <c r="A341" s="821" t="s">
        <v>5599</v>
      </c>
      <c r="B341" s="822" t="s">
        <v>5600</v>
      </c>
      <c r="C341" s="822" t="s">
        <v>3701</v>
      </c>
      <c r="D341" s="822" t="s">
        <v>5611</v>
      </c>
      <c r="E341" s="822" t="s">
        <v>5612</v>
      </c>
      <c r="F341" s="831">
        <v>40</v>
      </c>
      <c r="G341" s="831">
        <v>1360</v>
      </c>
      <c r="H341" s="831"/>
      <c r="I341" s="831">
        <v>34</v>
      </c>
      <c r="J341" s="831">
        <v>11</v>
      </c>
      <c r="K341" s="831">
        <v>385</v>
      </c>
      <c r="L341" s="831"/>
      <c r="M341" s="831">
        <v>35</v>
      </c>
      <c r="N341" s="831"/>
      <c r="O341" s="831"/>
      <c r="P341" s="827"/>
      <c r="Q341" s="832"/>
    </row>
    <row r="342" spans="1:17" ht="14.45" customHeight="1" x14ac:dyDescent="0.2">
      <c r="A342" s="821" t="s">
        <v>5599</v>
      </c>
      <c r="B342" s="822" t="s">
        <v>5600</v>
      </c>
      <c r="C342" s="822" t="s">
        <v>3701</v>
      </c>
      <c r="D342" s="822" t="s">
        <v>5613</v>
      </c>
      <c r="E342" s="822" t="s">
        <v>5614</v>
      </c>
      <c r="F342" s="831">
        <v>9</v>
      </c>
      <c r="G342" s="831">
        <v>4725</v>
      </c>
      <c r="H342" s="831"/>
      <c r="I342" s="831">
        <v>525</v>
      </c>
      <c r="J342" s="831">
        <v>13</v>
      </c>
      <c r="K342" s="831">
        <v>6825</v>
      </c>
      <c r="L342" s="831"/>
      <c r="M342" s="831">
        <v>525</v>
      </c>
      <c r="N342" s="831">
        <v>11</v>
      </c>
      <c r="O342" s="831">
        <v>5786</v>
      </c>
      <c r="P342" s="827"/>
      <c r="Q342" s="832">
        <v>526</v>
      </c>
    </row>
    <row r="343" spans="1:17" ht="14.45" customHeight="1" x14ac:dyDescent="0.2">
      <c r="A343" s="821" t="s">
        <v>5599</v>
      </c>
      <c r="B343" s="822" t="s">
        <v>5600</v>
      </c>
      <c r="C343" s="822" t="s">
        <v>3701</v>
      </c>
      <c r="D343" s="822" t="s">
        <v>5615</v>
      </c>
      <c r="E343" s="822" t="s">
        <v>5616</v>
      </c>
      <c r="F343" s="831">
        <v>8</v>
      </c>
      <c r="G343" s="831">
        <v>464</v>
      </c>
      <c r="H343" s="831"/>
      <c r="I343" s="831">
        <v>58</v>
      </c>
      <c r="J343" s="831">
        <v>12</v>
      </c>
      <c r="K343" s="831">
        <v>696</v>
      </c>
      <c r="L343" s="831"/>
      <c r="M343" s="831">
        <v>58</v>
      </c>
      <c r="N343" s="831">
        <v>1</v>
      </c>
      <c r="O343" s="831">
        <v>59</v>
      </c>
      <c r="P343" s="827"/>
      <c r="Q343" s="832">
        <v>59</v>
      </c>
    </row>
    <row r="344" spans="1:17" ht="14.45" customHeight="1" x14ac:dyDescent="0.2">
      <c r="A344" s="821" t="s">
        <v>5599</v>
      </c>
      <c r="B344" s="822" t="s">
        <v>5600</v>
      </c>
      <c r="C344" s="822" t="s">
        <v>3701</v>
      </c>
      <c r="D344" s="822" t="s">
        <v>5617</v>
      </c>
      <c r="E344" s="822" t="s">
        <v>5618</v>
      </c>
      <c r="F344" s="831"/>
      <c r="G344" s="831"/>
      <c r="H344" s="831"/>
      <c r="I344" s="831"/>
      <c r="J344" s="831">
        <v>1</v>
      </c>
      <c r="K344" s="831">
        <v>227</v>
      </c>
      <c r="L344" s="831"/>
      <c r="M344" s="831">
        <v>227</v>
      </c>
      <c r="N344" s="831"/>
      <c r="O344" s="831"/>
      <c r="P344" s="827"/>
      <c r="Q344" s="832"/>
    </row>
    <row r="345" spans="1:17" ht="14.45" customHeight="1" x14ac:dyDescent="0.2">
      <c r="A345" s="821" t="s">
        <v>5599</v>
      </c>
      <c r="B345" s="822" t="s">
        <v>5600</v>
      </c>
      <c r="C345" s="822" t="s">
        <v>3701</v>
      </c>
      <c r="D345" s="822" t="s">
        <v>5619</v>
      </c>
      <c r="E345" s="822" t="s">
        <v>5620</v>
      </c>
      <c r="F345" s="831"/>
      <c r="G345" s="831"/>
      <c r="H345" s="831"/>
      <c r="I345" s="831"/>
      <c r="J345" s="831">
        <v>1</v>
      </c>
      <c r="K345" s="831">
        <v>557</v>
      </c>
      <c r="L345" s="831"/>
      <c r="M345" s="831">
        <v>557</v>
      </c>
      <c r="N345" s="831"/>
      <c r="O345" s="831"/>
      <c r="P345" s="827"/>
      <c r="Q345" s="832"/>
    </row>
    <row r="346" spans="1:17" ht="14.45" customHeight="1" x14ac:dyDescent="0.2">
      <c r="A346" s="821" t="s">
        <v>5599</v>
      </c>
      <c r="B346" s="822" t="s">
        <v>5600</v>
      </c>
      <c r="C346" s="822" t="s">
        <v>3701</v>
      </c>
      <c r="D346" s="822" t="s">
        <v>5621</v>
      </c>
      <c r="E346" s="822" t="s">
        <v>5622</v>
      </c>
      <c r="F346" s="831">
        <v>2</v>
      </c>
      <c r="G346" s="831">
        <v>432</v>
      </c>
      <c r="H346" s="831"/>
      <c r="I346" s="831">
        <v>216</v>
      </c>
      <c r="J346" s="831"/>
      <c r="K346" s="831"/>
      <c r="L346" s="831"/>
      <c r="M346" s="831"/>
      <c r="N346" s="831"/>
      <c r="O346" s="831"/>
      <c r="P346" s="827"/>
      <c r="Q346" s="832"/>
    </row>
    <row r="347" spans="1:17" ht="14.45" customHeight="1" x14ac:dyDescent="0.2">
      <c r="A347" s="821" t="s">
        <v>5599</v>
      </c>
      <c r="B347" s="822" t="s">
        <v>5600</v>
      </c>
      <c r="C347" s="822" t="s">
        <v>3701</v>
      </c>
      <c r="D347" s="822" t="s">
        <v>5623</v>
      </c>
      <c r="E347" s="822" t="s">
        <v>5624</v>
      </c>
      <c r="F347" s="831">
        <v>4</v>
      </c>
      <c r="G347" s="831">
        <v>264</v>
      </c>
      <c r="H347" s="831"/>
      <c r="I347" s="831">
        <v>66</v>
      </c>
      <c r="J347" s="831"/>
      <c r="K347" s="831"/>
      <c r="L347" s="831"/>
      <c r="M347" s="831"/>
      <c r="N347" s="831"/>
      <c r="O347" s="831"/>
      <c r="P347" s="827"/>
      <c r="Q347" s="832"/>
    </row>
    <row r="348" spans="1:17" ht="14.45" customHeight="1" x14ac:dyDescent="0.2">
      <c r="A348" s="821" t="s">
        <v>5599</v>
      </c>
      <c r="B348" s="822" t="s">
        <v>5600</v>
      </c>
      <c r="C348" s="822" t="s">
        <v>3701</v>
      </c>
      <c r="D348" s="822" t="s">
        <v>5625</v>
      </c>
      <c r="E348" s="822" t="s">
        <v>5626</v>
      </c>
      <c r="F348" s="831">
        <v>708</v>
      </c>
      <c r="G348" s="831">
        <v>97704</v>
      </c>
      <c r="H348" s="831"/>
      <c r="I348" s="831">
        <v>138</v>
      </c>
      <c r="J348" s="831">
        <v>749</v>
      </c>
      <c r="K348" s="831">
        <v>104111</v>
      </c>
      <c r="L348" s="831"/>
      <c r="M348" s="831">
        <v>139</v>
      </c>
      <c r="N348" s="831">
        <v>121</v>
      </c>
      <c r="O348" s="831">
        <v>17303</v>
      </c>
      <c r="P348" s="827"/>
      <c r="Q348" s="832">
        <v>143</v>
      </c>
    </row>
    <row r="349" spans="1:17" ht="14.45" customHeight="1" x14ac:dyDescent="0.2">
      <c r="A349" s="821" t="s">
        <v>5599</v>
      </c>
      <c r="B349" s="822" t="s">
        <v>5600</v>
      </c>
      <c r="C349" s="822" t="s">
        <v>3701</v>
      </c>
      <c r="D349" s="822" t="s">
        <v>5627</v>
      </c>
      <c r="E349" s="822" t="s">
        <v>5628</v>
      </c>
      <c r="F349" s="831">
        <v>257</v>
      </c>
      <c r="G349" s="831">
        <v>23644</v>
      </c>
      <c r="H349" s="831"/>
      <c r="I349" s="831">
        <v>92</v>
      </c>
      <c r="J349" s="831">
        <v>195</v>
      </c>
      <c r="K349" s="831">
        <v>18135</v>
      </c>
      <c r="L349" s="831"/>
      <c r="M349" s="831">
        <v>93</v>
      </c>
      <c r="N349" s="831">
        <v>57</v>
      </c>
      <c r="O349" s="831">
        <v>5700</v>
      </c>
      <c r="P349" s="827"/>
      <c r="Q349" s="832">
        <v>100</v>
      </c>
    </row>
    <row r="350" spans="1:17" ht="14.45" customHeight="1" x14ac:dyDescent="0.2">
      <c r="A350" s="821" t="s">
        <v>5599</v>
      </c>
      <c r="B350" s="822" t="s">
        <v>5600</v>
      </c>
      <c r="C350" s="822" t="s">
        <v>3701</v>
      </c>
      <c r="D350" s="822" t="s">
        <v>5629</v>
      </c>
      <c r="E350" s="822" t="s">
        <v>5630</v>
      </c>
      <c r="F350" s="831">
        <v>2</v>
      </c>
      <c r="G350" s="831">
        <v>280</v>
      </c>
      <c r="H350" s="831"/>
      <c r="I350" s="831">
        <v>140</v>
      </c>
      <c r="J350" s="831">
        <v>3</v>
      </c>
      <c r="K350" s="831">
        <v>423</v>
      </c>
      <c r="L350" s="831"/>
      <c r="M350" s="831">
        <v>141</v>
      </c>
      <c r="N350" s="831">
        <v>1</v>
      </c>
      <c r="O350" s="831">
        <v>144</v>
      </c>
      <c r="P350" s="827"/>
      <c r="Q350" s="832">
        <v>144</v>
      </c>
    </row>
    <row r="351" spans="1:17" ht="14.45" customHeight="1" x14ac:dyDescent="0.2">
      <c r="A351" s="821" t="s">
        <v>5599</v>
      </c>
      <c r="B351" s="822" t="s">
        <v>5600</v>
      </c>
      <c r="C351" s="822" t="s">
        <v>3701</v>
      </c>
      <c r="D351" s="822" t="s">
        <v>5631</v>
      </c>
      <c r="E351" s="822" t="s">
        <v>5632</v>
      </c>
      <c r="F351" s="831">
        <v>88</v>
      </c>
      <c r="G351" s="831">
        <v>5896</v>
      </c>
      <c r="H351" s="831"/>
      <c r="I351" s="831">
        <v>67</v>
      </c>
      <c r="J351" s="831">
        <v>70</v>
      </c>
      <c r="K351" s="831">
        <v>4690</v>
      </c>
      <c r="L351" s="831"/>
      <c r="M351" s="831">
        <v>67</v>
      </c>
      <c r="N351" s="831">
        <v>6</v>
      </c>
      <c r="O351" s="831">
        <v>408</v>
      </c>
      <c r="P351" s="827"/>
      <c r="Q351" s="832">
        <v>68</v>
      </c>
    </row>
    <row r="352" spans="1:17" ht="14.45" customHeight="1" x14ac:dyDescent="0.2">
      <c r="A352" s="821" t="s">
        <v>5599</v>
      </c>
      <c r="B352" s="822" t="s">
        <v>5600</v>
      </c>
      <c r="C352" s="822" t="s">
        <v>3701</v>
      </c>
      <c r="D352" s="822" t="s">
        <v>5518</v>
      </c>
      <c r="E352" s="822" t="s">
        <v>5519</v>
      </c>
      <c r="F352" s="831">
        <v>120</v>
      </c>
      <c r="G352" s="831">
        <v>39480</v>
      </c>
      <c r="H352" s="831"/>
      <c r="I352" s="831">
        <v>329</v>
      </c>
      <c r="J352" s="831">
        <v>90</v>
      </c>
      <c r="K352" s="831">
        <v>29610</v>
      </c>
      <c r="L352" s="831"/>
      <c r="M352" s="831">
        <v>329</v>
      </c>
      <c r="N352" s="831">
        <v>15</v>
      </c>
      <c r="O352" s="831">
        <v>4950</v>
      </c>
      <c r="P352" s="827"/>
      <c r="Q352" s="832">
        <v>330</v>
      </c>
    </row>
    <row r="353" spans="1:17" ht="14.45" customHeight="1" x14ac:dyDescent="0.2">
      <c r="A353" s="821" t="s">
        <v>5599</v>
      </c>
      <c r="B353" s="822" t="s">
        <v>5600</v>
      </c>
      <c r="C353" s="822" t="s">
        <v>3701</v>
      </c>
      <c r="D353" s="822" t="s">
        <v>5633</v>
      </c>
      <c r="E353" s="822" t="s">
        <v>5634</v>
      </c>
      <c r="F353" s="831">
        <v>111</v>
      </c>
      <c r="G353" s="831">
        <v>5772</v>
      </c>
      <c r="H353" s="831"/>
      <c r="I353" s="831">
        <v>52</v>
      </c>
      <c r="J353" s="831">
        <v>127</v>
      </c>
      <c r="K353" s="831">
        <v>6604</v>
      </c>
      <c r="L353" s="831"/>
      <c r="M353" s="831">
        <v>52</v>
      </c>
      <c r="N353" s="831">
        <v>17</v>
      </c>
      <c r="O353" s="831">
        <v>901</v>
      </c>
      <c r="P353" s="827"/>
      <c r="Q353" s="832">
        <v>53</v>
      </c>
    </row>
    <row r="354" spans="1:17" ht="14.45" customHeight="1" x14ac:dyDescent="0.2">
      <c r="A354" s="821" t="s">
        <v>5599</v>
      </c>
      <c r="B354" s="822" t="s">
        <v>5600</v>
      </c>
      <c r="C354" s="822" t="s">
        <v>3701</v>
      </c>
      <c r="D354" s="822" t="s">
        <v>5635</v>
      </c>
      <c r="E354" s="822" t="s">
        <v>5636</v>
      </c>
      <c r="F354" s="831"/>
      <c r="G354" s="831"/>
      <c r="H354" s="831"/>
      <c r="I354" s="831"/>
      <c r="J354" s="831">
        <v>2</v>
      </c>
      <c r="K354" s="831">
        <v>422</v>
      </c>
      <c r="L354" s="831"/>
      <c r="M354" s="831">
        <v>211</v>
      </c>
      <c r="N354" s="831"/>
      <c r="O354" s="831"/>
      <c r="P354" s="827"/>
      <c r="Q354" s="832"/>
    </row>
    <row r="355" spans="1:17" ht="14.45" customHeight="1" x14ac:dyDescent="0.2">
      <c r="A355" s="821" t="s">
        <v>5599</v>
      </c>
      <c r="B355" s="822" t="s">
        <v>5600</v>
      </c>
      <c r="C355" s="822" t="s">
        <v>3701</v>
      </c>
      <c r="D355" s="822" t="s">
        <v>5637</v>
      </c>
      <c r="E355" s="822" t="s">
        <v>5638</v>
      </c>
      <c r="F355" s="831">
        <v>3</v>
      </c>
      <c r="G355" s="831">
        <v>2292</v>
      </c>
      <c r="H355" s="831"/>
      <c r="I355" s="831">
        <v>764</v>
      </c>
      <c r="J355" s="831"/>
      <c r="K355" s="831"/>
      <c r="L355" s="831"/>
      <c r="M355" s="831"/>
      <c r="N355" s="831"/>
      <c r="O355" s="831"/>
      <c r="P355" s="827"/>
      <c r="Q355" s="832"/>
    </row>
    <row r="356" spans="1:17" ht="14.45" customHeight="1" x14ac:dyDescent="0.2">
      <c r="A356" s="821" t="s">
        <v>5599</v>
      </c>
      <c r="B356" s="822" t="s">
        <v>5600</v>
      </c>
      <c r="C356" s="822" t="s">
        <v>3701</v>
      </c>
      <c r="D356" s="822" t="s">
        <v>5639</v>
      </c>
      <c r="E356" s="822" t="s">
        <v>5640</v>
      </c>
      <c r="F356" s="831">
        <v>11</v>
      </c>
      <c r="G356" s="831">
        <v>6765</v>
      </c>
      <c r="H356" s="831"/>
      <c r="I356" s="831">
        <v>615</v>
      </c>
      <c r="J356" s="831">
        <v>10</v>
      </c>
      <c r="K356" s="831">
        <v>6170</v>
      </c>
      <c r="L356" s="831"/>
      <c r="M356" s="831">
        <v>617</v>
      </c>
      <c r="N356" s="831">
        <v>7</v>
      </c>
      <c r="O356" s="831">
        <v>4382</v>
      </c>
      <c r="P356" s="827"/>
      <c r="Q356" s="832">
        <v>626</v>
      </c>
    </row>
    <row r="357" spans="1:17" ht="14.45" customHeight="1" x14ac:dyDescent="0.2">
      <c r="A357" s="821" t="s">
        <v>5599</v>
      </c>
      <c r="B357" s="822" t="s">
        <v>5600</v>
      </c>
      <c r="C357" s="822" t="s">
        <v>3701</v>
      </c>
      <c r="D357" s="822" t="s">
        <v>5641</v>
      </c>
      <c r="E357" s="822" t="s">
        <v>5642</v>
      </c>
      <c r="F357" s="831"/>
      <c r="G357" s="831"/>
      <c r="H357" s="831"/>
      <c r="I357" s="831"/>
      <c r="J357" s="831">
        <v>1</v>
      </c>
      <c r="K357" s="831">
        <v>826</v>
      </c>
      <c r="L357" s="831"/>
      <c r="M357" s="831">
        <v>826</v>
      </c>
      <c r="N357" s="831"/>
      <c r="O357" s="831"/>
      <c r="P357" s="827"/>
      <c r="Q357" s="832"/>
    </row>
    <row r="358" spans="1:17" ht="14.45" customHeight="1" x14ac:dyDescent="0.2">
      <c r="A358" s="821" t="s">
        <v>5599</v>
      </c>
      <c r="B358" s="822" t="s">
        <v>5600</v>
      </c>
      <c r="C358" s="822" t="s">
        <v>3701</v>
      </c>
      <c r="D358" s="822" t="s">
        <v>5643</v>
      </c>
      <c r="E358" s="822" t="s">
        <v>5644</v>
      </c>
      <c r="F358" s="831">
        <v>2</v>
      </c>
      <c r="G358" s="831">
        <v>550</v>
      </c>
      <c r="H358" s="831"/>
      <c r="I358" s="831">
        <v>275</v>
      </c>
      <c r="J358" s="831"/>
      <c r="K358" s="831"/>
      <c r="L358" s="831"/>
      <c r="M358" s="831"/>
      <c r="N358" s="831"/>
      <c r="O358" s="831"/>
      <c r="P358" s="827"/>
      <c r="Q358" s="832"/>
    </row>
    <row r="359" spans="1:17" ht="14.45" customHeight="1" x14ac:dyDescent="0.2">
      <c r="A359" s="821" t="s">
        <v>5599</v>
      </c>
      <c r="B359" s="822" t="s">
        <v>5600</v>
      </c>
      <c r="C359" s="822" t="s">
        <v>3701</v>
      </c>
      <c r="D359" s="822" t="s">
        <v>5645</v>
      </c>
      <c r="E359" s="822" t="s">
        <v>5646</v>
      </c>
      <c r="F359" s="831"/>
      <c r="G359" s="831"/>
      <c r="H359" s="831"/>
      <c r="I359" s="831"/>
      <c r="J359" s="831">
        <v>2</v>
      </c>
      <c r="K359" s="831">
        <v>94</v>
      </c>
      <c r="L359" s="831"/>
      <c r="M359" s="831">
        <v>47</v>
      </c>
      <c r="N359" s="831"/>
      <c r="O359" s="831"/>
      <c r="P359" s="827"/>
      <c r="Q359" s="832"/>
    </row>
    <row r="360" spans="1:17" ht="14.45" customHeight="1" x14ac:dyDescent="0.2">
      <c r="A360" s="821" t="s">
        <v>5599</v>
      </c>
      <c r="B360" s="822" t="s">
        <v>5600</v>
      </c>
      <c r="C360" s="822" t="s">
        <v>3701</v>
      </c>
      <c r="D360" s="822" t="s">
        <v>5647</v>
      </c>
      <c r="E360" s="822" t="s">
        <v>5648</v>
      </c>
      <c r="F360" s="831">
        <v>8</v>
      </c>
      <c r="G360" s="831">
        <v>416</v>
      </c>
      <c r="H360" s="831"/>
      <c r="I360" s="831">
        <v>52</v>
      </c>
      <c r="J360" s="831"/>
      <c r="K360" s="831"/>
      <c r="L360" s="831"/>
      <c r="M360" s="831"/>
      <c r="N360" s="831"/>
      <c r="O360" s="831"/>
      <c r="P360" s="827"/>
      <c r="Q360" s="832"/>
    </row>
    <row r="361" spans="1:17" ht="14.45" customHeight="1" x14ac:dyDescent="0.2">
      <c r="A361" s="821" t="s">
        <v>5599</v>
      </c>
      <c r="B361" s="822" t="s">
        <v>5600</v>
      </c>
      <c r="C361" s="822" t="s">
        <v>3701</v>
      </c>
      <c r="D361" s="822" t="s">
        <v>5649</v>
      </c>
      <c r="E361" s="822" t="s">
        <v>5650</v>
      </c>
      <c r="F361" s="831"/>
      <c r="G361" s="831"/>
      <c r="H361" s="831"/>
      <c r="I361" s="831"/>
      <c r="J361" s="831">
        <v>2</v>
      </c>
      <c r="K361" s="831">
        <v>2996</v>
      </c>
      <c r="L361" s="831"/>
      <c r="M361" s="831">
        <v>1498</v>
      </c>
      <c r="N361" s="831"/>
      <c r="O361" s="831"/>
      <c r="P361" s="827"/>
      <c r="Q361" s="832"/>
    </row>
    <row r="362" spans="1:17" ht="14.45" customHeight="1" x14ac:dyDescent="0.2">
      <c r="A362" s="821" t="s">
        <v>5599</v>
      </c>
      <c r="B362" s="822" t="s">
        <v>5600</v>
      </c>
      <c r="C362" s="822" t="s">
        <v>3701</v>
      </c>
      <c r="D362" s="822" t="s">
        <v>5651</v>
      </c>
      <c r="E362" s="822" t="s">
        <v>5652</v>
      </c>
      <c r="F362" s="831"/>
      <c r="G362" s="831"/>
      <c r="H362" s="831"/>
      <c r="I362" s="831"/>
      <c r="J362" s="831"/>
      <c r="K362" s="831"/>
      <c r="L362" s="831"/>
      <c r="M362" s="831"/>
      <c r="N362" s="831">
        <v>2</v>
      </c>
      <c r="O362" s="831">
        <v>678</v>
      </c>
      <c r="P362" s="827"/>
      <c r="Q362" s="832">
        <v>339</v>
      </c>
    </row>
    <row r="363" spans="1:17" ht="14.45" customHeight="1" x14ac:dyDescent="0.2">
      <c r="A363" s="821" t="s">
        <v>5599</v>
      </c>
      <c r="B363" s="822" t="s">
        <v>5600</v>
      </c>
      <c r="C363" s="822" t="s">
        <v>3701</v>
      </c>
      <c r="D363" s="822" t="s">
        <v>5653</v>
      </c>
      <c r="E363" s="822" t="s">
        <v>5654</v>
      </c>
      <c r="F363" s="831"/>
      <c r="G363" s="831"/>
      <c r="H363" s="831"/>
      <c r="I363" s="831"/>
      <c r="J363" s="831">
        <v>120</v>
      </c>
      <c r="K363" s="831">
        <v>107280</v>
      </c>
      <c r="L363" s="831"/>
      <c r="M363" s="831">
        <v>894</v>
      </c>
      <c r="N363" s="831"/>
      <c r="O363" s="831"/>
      <c r="P363" s="827"/>
      <c r="Q363" s="832"/>
    </row>
    <row r="364" spans="1:17" ht="14.45" customHeight="1" x14ac:dyDescent="0.2">
      <c r="A364" s="821" t="s">
        <v>5599</v>
      </c>
      <c r="B364" s="822" t="s">
        <v>5600</v>
      </c>
      <c r="C364" s="822" t="s">
        <v>3701</v>
      </c>
      <c r="D364" s="822" t="s">
        <v>5655</v>
      </c>
      <c r="E364" s="822" t="s">
        <v>5656</v>
      </c>
      <c r="F364" s="831">
        <v>510</v>
      </c>
      <c r="G364" s="831">
        <v>133620</v>
      </c>
      <c r="H364" s="831"/>
      <c r="I364" s="831">
        <v>262</v>
      </c>
      <c r="J364" s="831">
        <v>514</v>
      </c>
      <c r="K364" s="831">
        <v>135696</v>
      </c>
      <c r="L364" s="831"/>
      <c r="M364" s="831">
        <v>264</v>
      </c>
      <c r="N364" s="831">
        <v>97</v>
      </c>
      <c r="O364" s="831">
        <v>25996</v>
      </c>
      <c r="P364" s="827"/>
      <c r="Q364" s="832">
        <v>268</v>
      </c>
    </row>
    <row r="365" spans="1:17" ht="14.45" customHeight="1" x14ac:dyDescent="0.2">
      <c r="A365" s="821" t="s">
        <v>5599</v>
      </c>
      <c r="B365" s="822" t="s">
        <v>5600</v>
      </c>
      <c r="C365" s="822" t="s">
        <v>3701</v>
      </c>
      <c r="D365" s="822" t="s">
        <v>5657</v>
      </c>
      <c r="E365" s="822" t="s">
        <v>5658</v>
      </c>
      <c r="F365" s="831">
        <v>19</v>
      </c>
      <c r="G365" s="831">
        <v>3154</v>
      </c>
      <c r="H365" s="831"/>
      <c r="I365" s="831">
        <v>166</v>
      </c>
      <c r="J365" s="831">
        <v>59</v>
      </c>
      <c r="K365" s="831">
        <v>9853</v>
      </c>
      <c r="L365" s="831"/>
      <c r="M365" s="831">
        <v>167</v>
      </c>
      <c r="N365" s="831">
        <v>12</v>
      </c>
      <c r="O365" s="831">
        <v>2028</v>
      </c>
      <c r="P365" s="827"/>
      <c r="Q365" s="832">
        <v>169</v>
      </c>
    </row>
    <row r="366" spans="1:17" ht="14.45" customHeight="1" x14ac:dyDescent="0.2">
      <c r="A366" s="821" t="s">
        <v>5599</v>
      </c>
      <c r="B366" s="822" t="s">
        <v>5600</v>
      </c>
      <c r="C366" s="822" t="s">
        <v>3701</v>
      </c>
      <c r="D366" s="822" t="s">
        <v>5659</v>
      </c>
      <c r="E366" s="822" t="s">
        <v>5660</v>
      </c>
      <c r="F366" s="831"/>
      <c r="G366" s="831"/>
      <c r="H366" s="831"/>
      <c r="I366" s="831"/>
      <c r="J366" s="831">
        <v>1</v>
      </c>
      <c r="K366" s="831">
        <v>153</v>
      </c>
      <c r="L366" s="831"/>
      <c r="M366" s="831">
        <v>153</v>
      </c>
      <c r="N366" s="831"/>
      <c r="O366" s="831"/>
      <c r="P366" s="827"/>
      <c r="Q366" s="832"/>
    </row>
    <row r="367" spans="1:17" ht="14.45" customHeight="1" x14ac:dyDescent="0.2">
      <c r="A367" s="821" t="s">
        <v>5599</v>
      </c>
      <c r="B367" s="822" t="s">
        <v>5600</v>
      </c>
      <c r="C367" s="822" t="s">
        <v>3701</v>
      </c>
      <c r="D367" s="822" t="s">
        <v>5661</v>
      </c>
      <c r="E367" s="822" t="s">
        <v>5662</v>
      </c>
      <c r="F367" s="831"/>
      <c r="G367" s="831"/>
      <c r="H367" s="831"/>
      <c r="I367" s="831"/>
      <c r="J367" s="831"/>
      <c r="K367" s="831"/>
      <c r="L367" s="831"/>
      <c r="M367" s="831"/>
      <c r="N367" s="831">
        <v>42</v>
      </c>
      <c r="O367" s="831">
        <v>55020</v>
      </c>
      <c r="P367" s="827"/>
      <c r="Q367" s="832">
        <v>1310</v>
      </c>
    </row>
    <row r="368" spans="1:17" ht="14.45" customHeight="1" x14ac:dyDescent="0.2">
      <c r="A368" s="821" t="s">
        <v>5599</v>
      </c>
      <c r="B368" s="822" t="s">
        <v>5600</v>
      </c>
      <c r="C368" s="822" t="s">
        <v>3701</v>
      </c>
      <c r="D368" s="822" t="s">
        <v>5663</v>
      </c>
      <c r="E368" s="822" t="s">
        <v>5664</v>
      </c>
      <c r="F368" s="831"/>
      <c r="G368" s="831"/>
      <c r="H368" s="831"/>
      <c r="I368" s="831"/>
      <c r="J368" s="831"/>
      <c r="K368" s="831"/>
      <c r="L368" s="831"/>
      <c r="M368" s="831"/>
      <c r="N368" s="831">
        <v>1</v>
      </c>
      <c r="O368" s="831">
        <v>2132</v>
      </c>
      <c r="P368" s="827"/>
      <c r="Q368" s="832">
        <v>2132</v>
      </c>
    </row>
    <row r="369" spans="1:17" ht="14.45" customHeight="1" x14ac:dyDescent="0.2">
      <c r="A369" s="821" t="s">
        <v>5665</v>
      </c>
      <c r="B369" s="822" t="s">
        <v>5298</v>
      </c>
      <c r="C369" s="822" t="s">
        <v>3701</v>
      </c>
      <c r="D369" s="822" t="s">
        <v>5666</v>
      </c>
      <c r="E369" s="822" t="s">
        <v>5667</v>
      </c>
      <c r="F369" s="831">
        <v>2</v>
      </c>
      <c r="G369" s="831">
        <v>2972</v>
      </c>
      <c r="H369" s="831"/>
      <c r="I369" s="831">
        <v>1486</v>
      </c>
      <c r="J369" s="831"/>
      <c r="K369" s="831"/>
      <c r="L369" s="831"/>
      <c r="M369" s="831"/>
      <c r="N369" s="831"/>
      <c r="O369" s="831"/>
      <c r="P369" s="827"/>
      <c r="Q369" s="832"/>
    </row>
    <row r="370" spans="1:17" ht="14.45" customHeight="1" x14ac:dyDescent="0.2">
      <c r="A370" s="821" t="s">
        <v>5665</v>
      </c>
      <c r="B370" s="822" t="s">
        <v>5298</v>
      </c>
      <c r="C370" s="822" t="s">
        <v>3701</v>
      </c>
      <c r="D370" s="822" t="s">
        <v>5668</v>
      </c>
      <c r="E370" s="822" t="s">
        <v>5669</v>
      </c>
      <c r="F370" s="831"/>
      <c r="G370" s="831"/>
      <c r="H370" s="831"/>
      <c r="I370" s="831"/>
      <c r="J370" s="831">
        <v>1</v>
      </c>
      <c r="K370" s="831">
        <v>663</v>
      </c>
      <c r="L370" s="831"/>
      <c r="M370" s="831">
        <v>663</v>
      </c>
      <c r="N370" s="831"/>
      <c r="O370" s="831"/>
      <c r="P370" s="827"/>
      <c r="Q370" s="832"/>
    </row>
    <row r="371" spans="1:17" ht="14.45" customHeight="1" x14ac:dyDescent="0.2">
      <c r="A371" s="821" t="s">
        <v>5665</v>
      </c>
      <c r="B371" s="822" t="s">
        <v>5298</v>
      </c>
      <c r="C371" s="822" t="s">
        <v>3701</v>
      </c>
      <c r="D371" s="822" t="s">
        <v>5670</v>
      </c>
      <c r="E371" s="822" t="s">
        <v>5671</v>
      </c>
      <c r="F371" s="831"/>
      <c r="G371" s="831"/>
      <c r="H371" s="831"/>
      <c r="I371" s="831"/>
      <c r="J371" s="831"/>
      <c r="K371" s="831"/>
      <c r="L371" s="831"/>
      <c r="M371" s="831"/>
      <c r="N371" s="831">
        <v>1</v>
      </c>
      <c r="O371" s="831">
        <v>1173</v>
      </c>
      <c r="P371" s="827"/>
      <c r="Q371" s="832">
        <v>1173</v>
      </c>
    </row>
    <row r="372" spans="1:17" ht="14.45" customHeight="1" x14ac:dyDescent="0.2">
      <c r="A372" s="821" t="s">
        <v>5665</v>
      </c>
      <c r="B372" s="822" t="s">
        <v>5298</v>
      </c>
      <c r="C372" s="822" t="s">
        <v>3701</v>
      </c>
      <c r="D372" s="822" t="s">
        <v>5672</v>
      </c>
      <c r="E372" s="822" t="s">
        <v>5673</v>
      </c>
      <c r="F372" s="831"/>
      <c r="G372" s="831"/>
      <c r="H372" s="831"/>
      <c r="I372" s="831"/>
      <c r="J372" s="831">
        <v>1</v>
      </c>
      <c r="K372" s="831">
        <v>849</v>
      </c>
      <c r="L372" s="831"/>
      <c r="M372" s="831">
        <v>849</v>
      </c>
      <c r="N372" s="831"/>
      <c r="O372" s="831"/>
      <c r="P372" s="827"/>
      <c r="Q372" s="832"/>
    </row>
    <row r="373" spans="1:17" ht="14.45" customHeight="1" x14ac:dyDescent="0.2">
      <c r="A373" s="821" t="s">
        <v>5665</v>
      </c>
      <c r="B373" s="822" t="s">
        <v>5298</v>
      </c>
      <c r="C373" s="822" t="s">
        <v>3701</v>
      </c>
      <c r="D373" s="822" t="s">
        <v>5122</v>
      </c>
      <c r="E373" s="822" t="s">
        <v>5123</v>
      </c>
      <c r="F373" s="831"/>
      <c r="G373" s="831"/>
      <c r="H373" s="831"/>
      <c r="I373" s="831"/>
      <c r="J373" s="831">
        <v>1</v>
      </c>
      <c r="K373" s="831">
        <v>168</v>
      </c>
      <c r="L373" s="831"/>
      <c r="M373" s="831">
        <v>168</v>
      </c>
      <c r="N373" s="831">
        <v>2</v>
      </c>
      <c r="O373" s="831">
        <v>338</v>
      </c>
      <c r="P373" s="827"/>
      <c r="Q373" s="832">
        <v>169</v>
      </c>
    </row>
    <row r="374" spans="1:17" ht="14.45" customHeight="1" x14ac:dyDescent="0.2">
      <c r="A374" s="821" t="s">
        <v>5665</v>
      </c>
      <c r="B374" s="822" t="s">
        <v>5298</v>
      </c>
      <c r="C374" s="822" t="s">
        <v>3701</v>
      </c>
      <c r="D374" s="822" t="s">
        <v>5674</v>
      </c>
      <c r="E374" s="822" t="s">
        <v>5675</v>
      </c>
      <c r="F374" s="831"/>
      <c r="G374" s="831"/>
      <c r="H374" s="831"/>
      <c r="I374" s="831"/>
      <c r="J374" s="831"/>
      <c r="K374" s="831"/>
      <c r="L374" s="831"/>
      <c r="M374" s="831"/>
      <c r="N374" s="831">
        <v>2</v>
      </c>
      <c r="O374" s="831">
        <v>352</v>
      </c>
      <c r="P374" s="827"/>
      <c r="Q374" s="832">
        <v>176</v>
      </c>
    </row>
    <row r="375" spans="1:17" ht="14.45" customHeight="1" x14ac:dyDescent="0.2">
      <c r="A375" s="821" t="s">
        <v>5665</v>
      </c>
      <c r="B375" s="822" t="s">
        <v>5298</v>
      </c>
      <c r="C375" s="822" t="s">
        <v>3701</v>
      </c>
      <c r="D375" s="822" t="s">
        <v>5676</v>
      </c>
      <c r="E375" s="822" t="s">
        <v>5677</v>
      </c>
      <c r="F375" s="831"/>
      <c r="G375" s="831"/>
      <c r="H375" s="831"/>
      <c r="I375" s="831"/>
      <c r="J375" s="831">
        <v>3</v>
      </c>
      <c r="K375" s="831">
        <v>1062</v>
      </c>
      <c r="L375" s="831"/>
      <c r="M375" s="831">
        <v>354</v>
      </c>
      <c r="N375" s="831"/>
      <c r="O375" s="831"/>
      <c r="P375" s="827"/>
      <c r="Q375" s="832"/>
    </row>
    <row r="376" spans="1:17" ht="14.45" customHeight="1" x14ac:dyDescent="0.2">
      <c r="A376" s="821" t="s">
        <v>5665</v>
      </c>
      <c r="B376" s="822" t="s">
        <v>5298</v>
      </c>
      <c r="C376" s="822" t="s">
        <v>3701</v>
      </c>
      <c r="D376" s="822" t="s">
        <v>5678</v>
      </c>
      <c r="E376" s="822" t="s">
        <v>5679</v>
      </c>
      <c r="F376" s="831"/>
      <c r="G376" s="831"/>
      <c r="H376" s="831"/>
      <c r="I376" s="831"/>
      <c r="J376" s="831">
        <v>2</v>
      </c>
      <c r="K376" s="831">
        <v>1104</v>
      </c>
      <c r="L376" s="831"/>
      <c r="M376" s="831">
        <v>552</v>
      </c>
      <c r="N376" s="831">
        <v>1</v>
      </c>
      <c r="O376" s="831">
        <v>555</v>
      </c>
      <c r="P376" s="827"/>
      <c r="Q376" s="832">
        <v>555</v>
      </c>
    </row>
    <row r="377" spans="1:17" ht="14.45" customHeight="1" x14ac:dyDescent="0.2">
      <c r="A377" s="821" t="s">
        <v>5665</v>
      </c>
      <c r="B377" s="822" t="s">
        <v>5298</v>
      </c>
      <c r="C377" s="822" t="s">
        <v>3701</v>
      </c>
      <c r="D377" s="822" t="s">
        <v>5680</v>
      </c>
      <c r="E377" s="822" t="s">
        <v>5681</v>
      </c>
      <c r="F377" s="831"/>
      <c r="G377" s="831"/>
      <c r="H377" s="831"/>
      <c r="I377" s="831"/>
      <c r="J377" s="831"/>
      <c r="K377" s="831"/>
      <c r="L377" s="831"/>
      <c r="M377" s="831"/>
      <c r="N377" s="831">
        <v>1</v>
      </c>
      <c r="O377" s="831">
        <v>683</v>
      </c>
      <c r="P377" s="827"/>
      <c r="Q377" s="832">
        <v>683</v>
      </c>
    </row>
    <row r="378" spans="1:17" ht="14.45" customHeight="1" x14ac:dyDescent="0.2">
      <c r="A378" s="821" t="s">
        <v>5665</v>
      </c>
      <c r="B378" s="822" t="s">
        <v>5298</v>
      </c>
      <c r="C378" s="822" t="s">
        <v>3701</v>
      </c>
      <c r="D378" s="822" t="s">
        <v>5682</v>
      </c>
      <c r="E378" s="822" t="s">
        <v>5683</v>
      </c>
      <c r="F378" s="831"/>
      <c r="G378" s="831"/>
      <c r="H378" s="831"/>
      <c r="I378" s="831"/>
      <c r="J378" s="831">
        <v>3</v>
      </c>
      <c r="K378" s="831">
        <v>1548</v>
      </c>
      <c r="L378" s="831"/>
      <c r="M378" s="831">
        <v>516</v>
      </c>
      <c r="N378" s="831">
        <v>1</v>
      </c>
      <c r="O378" s="831">
        <v>519</v>
      </c>
      <c r="P378" s="827"/>
      <c r="Q378" s="832">
        <v>519</v>
      </c>
    </row>
    <row r="379" spans="1:17" ht="14.45" customHeight="1" x14ac:dyDescent="0.2">
      <c r="A379" s="821" t="s">
        <v>5665</v>
      </c>
      <c r="B379" s="822" t="s">
        <v>5298</v>
      </c>
      <c r="C379" s="822" t="s">
        <v>3701</v>
      </c>
      <c r="D379" s="822" t="s">
        <v>5684</v>
      </c>
      <c r="E379" s="822" t="s">
        <v>5685</v>
      </c>
      <c r="F379" s="831"/>
      <c r="G379" s="831"/>
      <c r="H379" s="831"/>
      <c r="I379" s="831"/>
      <c r="J379" s="831">
        <v>3</v>
      </c>
      <c r="K379" s="831">
        <v>1278</v>
      </c>
      <c r="L379" s="831"/>
      <c r="M379" s="831">
        <v>426</v>
      </c>
      <c r="N379" s="831">
        <v>1</v>
      </c>
      <c r="O379" s="831">
        <v>429</v>
      </c>
      <c r="P379" s="827"/>
      <c r="Q379" s="832">
        <v>429</v>
      </c>
    </row>
    <row r="380" spans="1:17" ht="14.45" customHeight="1" x14ac:dyDescent="0.2">
      <c r="A380" s="821" t="s">
        <v>5665</v>
      </c>
      <c r="B380" s="822" t="s">
        <v>5298</v>
      </c>
      <c r="C380" s="822" t="s">
        <v>3701</v>
      </c>
      <c r="D380" s="822" t="s">
        <v>5686</v>
      </c>
      <c r="E380" s="822" t="s">
        <v>5687</v>
      </c>
      <c r="F380" s="831"/>
      <c r="G380" s="831"/>
      <c r="H380" s="831"/>
      <c r="I380" s="831"/>
      <c r="J380" s="831">
        <v>3</v>
      </c>
      <c r="K380" s="831">
        <v>1059</v>
      </c>
      <c r="L380" s="831"/>
      <c r="M380" s="831">
        <v>353</v>
      </c>
      <c r="N380" s="831">
        <v>1</v>
      </c>
      <c r="O380" s="831">
        <v>357</v>
      </c>
      <c r="P380" s="827"/>
      <c r="Q380" s="832">
        <v>357</v>
      </c>
    </row>
    <row r="381" spans="1:17" ht="14.45" customHeight="1" x14ac:dyDescent="0.2">
      <c r="A381" s="821" t="s">
        <v>5665</v>
      </c>
      <c r="B381" s="822" t="s">
        <v>5298</v>
      </c>
      <c r="C381" s="822" t="s">
        <v>3701</v>
      </c>
      <c r="D381" s="822" t="s">
        <v>4996</v>
      </c>
      <c r="E381" s="822" t="s">
        <v>4997</v>
      </c>
      <c r="F381" s="831"/>
      <c r="G381" s="831"/>
      <c r="H381" s="831"/>
      <c r="I381" s="831"/>
      <c r="J381" s="831">
        <v>1</v>
      </c>
      <c r="K381" s="831">
        <v>224</v>
      </c>
      <c r="L381" s="831"/>
      <c r="M381" s="831">
        <v>224</v>
      </c>
      <c r="N381" s="831"/>
      <c r="O381" s="831"/>
      <c r="P381" s="827"/>
      <c r="Q381" s="832"/>
    </row>
    <row r="382" spans="1:17" ht="14.45" customHeight="1" x14ac:dyDescent="0.2">
      <c r="A382" s="821" t="s">
        <v>5665</v>
      </c>
      <c r="B382" s="822" t="s">
        <v>5298</v>
      </c>
      <c r="C382" s="822" t="s">
        <v>3701</v>
      </c>
      <c r="D382" s="822" t="s">
        <v>5688</v>
      </c>
      <c r="E382" s="822" t="s">
        <v>5689</v>
      </c>
      <c r="F382" s="831">
        <v>7</v>
      </c>
      <c r="G382" s="831">
        <v>2184</v>
      </c>
      <c r="H382" s="831"/>
      <c r="I382" s="831">
        <v>312</v>
      </c>
      <c r="J382" s="831">
        <v>4</v>
      </c>
      <c r="K382" s="831">
        <v>1252</v>
      </c>
      <c r="L382" s="831"/>
      <c r="M382" s="831">
        <v>313</v>
      </c>
      <c r="N382" s="831">
        <v>1</v>
      </c>
      <c r="O382" s="831">
        <v>314</v>
      </c>
      <c r="P382" s="827"/>
      <c r="Q382" s="832">
        <v>314</v>
      </c>
    </row>
    <row r="383" spans="1:17" ht="14.45" customHeight="1" x14ac:dyDescent="0.2">
      <c r="A383" s="821" t="s">
        <v>5665</v>
      </c>
      <c r="B383" s="822" t="s">
        <v>5298</v>
      </c>
      <c r="C383" s="822" t="s">
        <v>3701</v>
      </c>
      <c r="D383" s="822" t="s">
        <v>5022</v>
      </c>
      <c r="E383" s="822" t="s">
        <v>5023</v>
      </c>
      <c r="F383" s="831"/>
      <c r="G383" s="831"/>
      <c r="H383" s="831"/>
      <c r="I383" s="831"/>
      <c r="J383" s="831"/>
      <c r="K383" s="831"/>
      <c r="L383" s="831"/>
      <c r="M383" s="831"/>
      <c r="N383" s="831">
        <v>5</v>
      </c>
      <c r="O383" s="831">
        <v>1770</v>
      </c>
      <c r="P383" s="827"/>
      <c r="Q383" s="832">
        <v>354</v>
      </c>
    </row>
    <row r="384" spans="1:17" ht="14.45" customHeight="1" x14ac:dyDescent="0.2">
      <c r="A384" s="821" t="s">
        <v>5665</v>
      </c>
      <c r="B384" s="822" t="s">
        <v>5298</v>
      </c>
      <c r="C384" s="822" t="s">
        <v>3701</v>
      </c>
      <c r="D384" s="822" t="s">
        <v>5161</v>
      </c>
      <c r="E384" s="822" t="s">
        <v>5162</v>
      </c>
      <c r="F384" s="831"/>
      <c r="G384" s="831"/>
      <c r="H384" s="831"/>
      <c r="I384" s="831"/>
      <c r="J384" s="831"/>
      <c r="K384" s="831"/>
      <c r="L384" s="831"/>
      <c r="M384" s="831"/>
      <c r="N384" s="831">
        <v>1</v>
      </c>
      <c r="O384" s="831">
        <v>151</v>
      </c>
      <c r="P384" s="827"/>
      <c r="Q384" s="832">
        <v>151</v>
      </c>
    </row>
    <row r="385" spans="1:17" ht="14.45" customHeight="1" x14ac:dyDescent="0.2">
      <c r="A385" s="821" t="s">
        <v>5665</v>
      </c>
      <c r="B385" s="822" t="s">
        <v>5298</v>
      </c>
      <c r="C385" s="822" t="s">
        <v>3701</v>
      </c>
      <c r="D385" s="822" t="s">
        <v>5690</v>
      </c>
      <c r="E385" s="822" t="s">
        <v>5691</v>
      </c>
      <c r="F385" s="831"/>
      <c r="G385" s="831"/>
      <c r="H385" s="831"/>
      <c r="I385" s="831"/>
      <c r="J385" s="831"/>
      <c r="K385" s="831"/>
      <c r="L385" s="831"/>
      <c r="M385" s="831"/>
      <c r="N385" s="831">
        <v>1</v>
      </c>
      <c r="O385" s="831">
        <v>217</v>
      </c>
      <c r="P385" s="827"/>
      <c r="Q385" s="832">
        <v>217</v>
      </c>
    </row>
    <row r="386" spans="1:17" ht="14.45" customHeight="1" x14ac:dyDescent="0.2">
      <c r="A386" s="821" t="s">
        <v>5665</v>
      </c>
      <c r="B386" s="822" t="s">
        <v>5298</v>
      </c>
      <c r="C386" s="822" t="s">
        <v>3701</v>
      </c>
      <c r="D386" s="822" t="s">
        <v>5692</v>
      </c>
      <c r="E386" s="822" t="s">
        <v>5693</v>
      </c>
      <c r="F386" s="831"/>
      <c r="G386" s="831"/>
      <c r="H386" s="831"/>
      <c r="I386" s="831"/>
      <c r="J386" s="831"/>
      <c r="K386" s="831"/>
      <c r="L386" s="831"/>
      <c r="M386" s="831"/>
      <c r="N386" s="831">
        <v>1</v>
      </c>
      <c r="O386" s="831">
        <v>42</v>
      </c>
      <c r="P386" s="827"/>
      <c r="Q386" s="832">
        <v>42</v>
      </c>
    </row>
    <row r="387" spans="1:17" ht="14.45" customHeight="1" x14ac:dyDescent="0.2">
      <c r="A387" s="821" t="s">
        <v>5665</v>
      </c>
      <c r="B387" s="822" t="s">
        <v>5298</v>
      </c>
      <c r="C387" s="822" t="s">
        <v>3701</v>
      </c>
      <c r="D387" s="822" t="s">
        <v>5694</v>
      </c>
      <c r="E387" s="822" t="s">
        <v>5695</v>
      </c>
      <c r="F387" s="831">
        <v>2</v>
      </c>
      <c r="G387" s="831">
        <v>10060</v>
      </c>
      <c r="H387" s="831"/>
      <c r="I387" s="831">
        <v>5030</v>
      </c>
      <c r="J387" s="831">
        <v>1</v>
      </c>
      <c r="K387" s="831">
        <v>5035</v>
      </c>
      <c r="L387" s="831"/>
      <c r="M387" s="831">
        <v>5035</v>
      </c>
      <c r="N387" s="831"/>
      <c r="O387" s="831"/>
      <c r="P387" s="827"/>
      <c r="Q387" s="832"/>
    </row>
    <row r="388" spans="1:17" ht="14.45" customHeight="1" x14ac:dyDescent="0.2">
      <c r="A388" s="821" t="s">
        <v>5665</v>
      </c>
      <c r="B388" s="822" t="s">
        <v>5298</v>
      </c>
      <c r="C388" s="822" t="s">
        <v>3701</v>
      </c>
      <c r="D388" s="822" t="s">
        <v>5199</v>
      </c>
      <c r="E388" s="822" t="s">
        <v>5200</v>
      </c>
      <c r="F388" s="831"/>
      <c r="G388" s="831"/>
      <c r="H388" s="831"/>
      <c r="I388" s="831"/>
      <c r="J388" s="831"/>
      <c r="K388" s="831"/>
      <c r="L388" s="831"/>
      <c r="M388" s="831"/>
      <c r="N388" s="831">
        <v>2</v>
      </c>
      <c r="O388" s="831">
        <v>344</v>
      </c>
      <c r="P388" s="827"/>
      <c r="Q388" s="832">
        <v>172</v>
      </c>
    </row>
    <row r="389" spans="1:17" ht="14.45" customHeight="1" x14ac:dyDescent="0.2">
      <c r="A389" s="821" t="s">
        <v>5665</v>
      </c>
      <c r="B389" s="822" t="s">
        <v>5298</v>
      </c>
      <c r="C389" s="822" t="s">
        <v>3701</v>
      </c>
      <c r="D389" s="822" t="s">
        <v>5696</v>
      </c>
      <c r="E389" s="822" t="s">
        <v>5697</v>
      </c>
      <c r="F389" s="831"/>
      <c r="G389" s="831"/>
      <c r="H389" s="831"/>
      <c r="I389" s="831"/>
      <c r="J389" s="831"/>
      <c r="K389" s="831"/>
      <c r="L389" s="831"/>
      <c r="M389" s="831"/>
      <c r="N389" s="831">
        <v>2</v>
      </c>
      <c r="O389" s="831">
        <v>708</v>
      </c>
      <c r="P389" s="827"/>
      <c r="Q389" s="832">
        <v>354</v>
      </c>
    </row>
    <row r="390" spans="1:17" ht="14.45" customHeight="1" x14ac:dyDescent="0.2">
      <c r="A390" s="821" t="s">
        <v>5665</v>
      </c>
      <c r="B390" s="822" t="s">
        <v>5298</v>
      </c>
      <c r="C390" s="822" t="s">
        <v>3701</v>
      </c>
      <c r="D390" s="822" t="s">
        <v>5223</v>
      </c>
      <c r="E390" s="822" t="s">
        <v>5224</v>
      </c>
      <c r="F390" s="831"/>
      <c r="G390" s="831"/>
      <c r="H390" s="831"/>
      <c r="I390" s="831"/>
      <c r="J390" s="831"/>
      <c r="K390" s="831"/>
      <c r="L390" s="831"/>
      <c r="M390" s="831"/>
      <c r="N390" s="831">
        <v>2</v>
      </c>
      <c r="O390" s="831">
        <v>350</v>
      </c>
      <c r="P390" s="827"/>
      <c r="Q390" s="832">
        <v>175</v>
      </c>
    </row>
    <row r="391" spans="1:17" ht="14.45" customHeight="1" x14ac:dyDescent="0.2">
      <c r="A391" s="821" t="s">
        <v>5665</v>
      </c>
      <c r="B391" s="822" t="s">
        <v>5298</v>
      </c>
      <c r="C391" s="822" t="s">
        <v>3701</v>
      </c>
      <c r="D391" s="822" t="s">
        <v>5698</v>
      </c>
      <c r="E391" s="822" t="s">
        <v>5699</v>
      </c>
      <c r="F391" s="831"/>
      <c r="G391" s="831"/>
      <c r="H391" s="831"/>
      <c r="I391" s="831"/>
      <c r="J391" s="831"/>
      <c r="K391" s="831"/>
      <c r="L391" s="831"/>
      <c r="M391" s="831"/>
      <c r="N391" s="831">
        <v>1</v>
      </c>
      <c r="O391" s="831">
        <v>683</v>
      </c>
      <c r="P391" s="827"/>
      <c r="Q391" s="832">
        <v>683</v>
      </c>
    </row>
    <row r="392" spans="1:17" ht="14.45" customHeight="1" x14ac:dyDescent="0.2">
      <c r="A392" s="821" t="s">
        <v>5665</v>
      </c>
      <c r="B392" s="822" t="s">
        <v>5298</v>
      </c>
      <c r="C392" s="822" t="s">
        <v>3701</v>
      </c>
      <c r="D392" s="822" t="s">
        <v>5700</v>
      </c>
      <c r="E392" s="822" t="s">
        <v>5701</v>
      </c>
      <c r="F392" s="831"/>
      <c r="G392" s="831"/>
      <c r="H392" s="831"/>
      <c r="I392" s="831"/>
      <c r="J392" s="831">
        <v>2</v>
      </c>
      <c r="K392" s="831">
        <v>958</v>
      </c>
      <c r="L392" s="831"/>
      <c r="M392" s="831">
        <v>479</v>
      </c>
      <c r="N392" s="831"/>
      <c r="O392" s="831"/>
      <c r="P392" s="827"/>
      <c r="Q392" s="832"/>
    </row>
    <row r="393" spans="1:17" ht="14.45" customHeight="1" x14ac:dyDescent="0.2">
      <c r="A393" s="821" t="s">
        <v>5665</v>
      </c>
      <c r="B393" s="822" t="s">
        <v>5298</v>
      </c>
      <c r="C393" s="822" t="s">
        <v>3701</v>
      </c>
      <c r="D393" s="822" t="s">
        <v>5702</v>
      </c>
      <c r="E393" s="822" t="s">
        <v>5703</v>
      </c>
      <c r="F393" s="831"/>
      <c r="G393" s="831"/>
      <c r="H393" s="831"/>
      <c r="I393" s="831"/>
      <c r="J393" s="831">
        <v>3</v>
      </c>
      <c r="K393" s="831">
        <v>882</v>
      </c>
      <c r="L393" s="831"/>
      <c r="M393" s="831">
        <v>294</v>
      </c>
      <c r="N393" s="831">
        <v>1</v>
      </c>
      <c r="O393" s="831">
        <v>297</v>
      </c>
      <c r="P393" s="827"/>
      <c r="Q393" s="832">
        <v>297</v>
      </c>
    </row>
    <row r="394" spans="1:17" ht="14.45" customHeight="1" x14ac:dyDescent="0.2">
      <c r="A394" s="821" t="s">
        <v>5665</v>
      </c>
      <c r="B394" s="822" t="s">
        <v>5298</v>
      </c>
      <c r="C394" s="822" t="s">
        <v>3701</v>
      </c>
      <c r="D394" s="822" t="s">
        <v>5704</v>
      </c>
      <c r="E394" s="822" t="s">
        <v>5705</v>
      </c>
      <c r="F394" s="831"/>
      <c r="G394" s="831"/>
      <c r="H394" s="831"/>
      <c r="I394" s="831"/>
      <c r="J394" s="831"/>
      <c r="K394" s="831"/>
      <c r="L394" s="831"/>
      <c r="M394" s="831"/>
      <c r="N394" s="831">
        <v>2</v>
      </c>
      <c r="O394" s="831">
        <v>338</v>
      </c>
      <c r="P394" s="827"/>
      <c r="Q394" s="832">
        <v>169</v>
      </c>
    </row>
    <row r="395" spans="1:17" ht="14.45" customHeight="1" x14ac:dyDescent="0.2">
      <c r="A395" s="821" t="s">
        <v>5665</v>
      </c>
      <c r="B395" s="822" t="s">
        <v>5298</v>
      </c>
      <c r="C395" s="822" t="s">
        <v>3701</v>
      </c>
      <c r="D395" s="822" t="s">
        <v>5706</v>
      </c>
      <c r="E395" s="822" t="s">
        <v>5707</v>
      </c>
      <c r="F395" s="831">
        <v>2</v>
      </c>
      <c r="G395" s="831">
        <v>2046</v>
      </c>
      <c r="H395" s="831"/>
      <c r="I395" s="831">
        <v>1023</v>
      </c>
      <c r="J395" s="831"/>
      <c r="K395" s="831"/>
      <c r="L395" s="831"/>
      <c r="M395" s="831"/>
      <c r="N395" s="831"/>
      <c r="O395" s="831"/>
      <c r="P395" s="827"/>
      <c r="Q395" s="832"/>
    </row>
    <row r="396" spans="1:17" ht="14.45" customHeight="1" x14ac:dyDescent="0.2">
      <c r="A396" s="821" t="s">
        <v>5665</v>
      </c>
      <c r="B396" s="822" t="s">
        <v>5298</v>
      </c>
      <c r="C396" s="822" t="s">
        <v>3701</v>
      </c>
      <c r="D396" s="822" t="s">
        <v>5708</v>
      </c>
      <c r="E396" s="822" t="s">
        <v>5709</v>
      </c>
      <c r="F396" s="831"/>
      <c r="G396" s="831"/>
      <c r="H396" s="831"/>
      <c r="I396" s="831"/>
      <c r="J396" s="831"/>
      <c r="K396" s="831"/>
      <c r="L396" s="831"/>
      <c r="M396" s="831"/>
      <c r="N396" s="831">
        <v>1</v>
      </c>
      <c r="O396" s="831">
        <v>191</v>
      </c>
      <c r="P396" s="827"/>
      <c r="Q396" s="832">
        <v>191</v>
      </c>
    </row>
    <row r="397" spans="1:17" ht="14.45" customHeight="1" x14ac:dyDescent="0.2">
      <c r="A397" s="821" t="s">
        <v>5665</v>
      </c>
      <c r="B397" s="822" t="s">
        <v>5298</v>
      </c>
      <c r="C397" s="822" t="s">
        <v>3701</v>
      </c>
      <c r="D397" s="822" t="s">
        <v>5710</v>
      </c>
      <c r="E397" s="822" t="s">
        <v>5711</v>
      </c>
      <c r="F397" s="831"/>
      <c r="G397" s="831"/>
      <c r="H397" s="831"/>
      <c r="I397" s="831"/>
      <c r="J397" s="831"/>
      <c r="K397" s="831"/>
      <c r="L397" s="831"/>
      <c r="M397" s="831"/>
      <c r="N397" s="831">
        <v>1</v>
      </c>
      <c r="O397" s="831">
        <v>366</v>
      </c>
      <c r="P397" s="827"/>
      <c r="Q397" s="832">
        <v>366</v>
      </c>
    </row>
    <row r="398" spans="1:17" ht="14.45" customHeight="1" x14ac:dyDescent="0.2">
      <c r="A398" s="821" t="s">
        <v>5665</v>
      </c>
      <c r="B398" s="822" t="s">
        <v>5298</v>
      </c>
      <c r="C398" s="822" t="s">
        <v>3701</v>
      </c>
      <c r="D398" s="822" t="s">
        <v>5712</v>
      </c>
      <c r="E398" s="822" t="s">
        <v>5713</v>
      </c>
      <c r="F398" s="831"/>
      <c r="G398" s="831"/>
      <c r="H398" s="831"/>
      <c r="I398" s="831"/>
      <c r="J398" s="831">
        <v>1</v>
      </c>
      <c r="K398" s="831">
        <v>2387</v>
      </c>
      <c r="L398" s="831"/>
      <c r="M398" s="831">
        <v>2387</v>
      </c>
      <c r="N398" s="831"/>
      <c r="O398" s="831"/>
      <c r="P398" s="827"/>
      <c r="Q398" s="832"/>
    </row>
    <row r="399" spans="1:17" ht="14.45" customHeight="1" x14ac:dyDescent="0.2">
      <c r="A399" s="821" t="s">
        <v>5665</v>
      </c>
      <c r="B399" s="822" t="s">
        <v>5298</v>
      </c>
      <c r="C399" s="822" t="s">
        <v>3701</v>
      </c>
      <c r="D399" s="822" t="s">
        <v>5714</v>
      </c>
      <c r="E399" s="822" t="s">
        <v>5715</v>
      </c>
      <c r="F399" s="831"/>
      <c r="G399" s="831"/>
      <c r="H399" s="831"/>
      <c r="I399" s="831"/>
      <c r="J399" s="831">
        <v>1</v>
      </c>
      <c r="K399" s="831">
        <v>6197</v>
      </c>
      <c r="L399" s="831"/>
      <c r="M399" s="831">
        <v>6197</v>
      </c>
      <c r="N399" s="831"/>
      <c r="O399" s="831"/>
      <c r="P399" s="827"/>
      <c r="Q399" s="832"/>
    </row>
    <row r="400" spans="1:17" ht="14.45" customHeight="1" x14ac:dyDescent="0.2">
      <c r="A400" s="821" t="s">
        <v>5665</v>
      </c>
      <c r="B400" s="822" t="s">
        <v>5298</v>
      </c>
      <c r="C400" s="822" t="s">
        <v>3701</v>
      </c>
      <c r="D400" s="822" t="s">
        <v>5716</v>
      </c>
      <c r="E400" s="822" t="s">
        <v>5717</v>
      </c>
      <c r="F400" s="831"/>
      <c r="G400" s="831"/>
      <c r="H400" s="831"/>
      <c r="I400" s="831"/>
      <c r="J400" s="831"/>
      <c r="K400" s="831"/>
      <c r="L400" s="831"/>
      <c r="M400" s="831"/>
      <c r="N400" s="831">
        <v>1</v>
      </c>
      <c r="O400" s="831">
        <v>469</v>
      </c>
      <c r="P400" s="827"/>
      <c r="Q400" s="832">
        <v>469</v>
      </c>
    </row>
    <row r="401" spans="1:17" ht="14.45" customHeight="1" x14ac:dyDescent="0.2">
      <c r="A401" s="821" t="s">
        <v>5718</v>
      </c>
      <c r="B401" s="822" t="s">
        <v>5600</v>
      </c>
      <c r="C401" s="822" t="s">
        <v>3701</v>
      </c>
      <c r="D401" s="822" t="s">
        <v>5601</v>
      </c>
      <c r="E401" s="822" t="s">
        <v>5602</v>
      </c>
      <c r="F401" s="831"/>
      <c r="G401" s="831"/>
      <c r="H401" s="831"/>
      <c r="I401" s="831"/>
      <c r="J401" s="831">
        <v>67</v>
      </c>
      <c r="K401" s="831">
        <v>11792</v>
      </c>
      <c r="L401" s="831"/>
      <c r="M401" s="831">
        <v>176</v>
      </c>
      <c r="N401" s="831"/>
      <c r="O401" s="831"/>
      <c r="P401" s="827"/>
      <c r="Q401" s="832"/>
    </row>
    <row r="402" spans="1:17" ht="14.45" customHeight="1" x14ac:dyDescent="0.2">
      <c r="A402" s="821" t="s">
        <v>5718</v>
      </c>
      <c r="B402" s="822" t="s">
        <v>5600</v>
      </c>
      <c r="C402" s="822" t="s">
        <v>3701</v>
      </c>
      <c r="D402" s="822" t="s">
        <v>5603</v>
      </c>
      <c r="E402" s="822" t="s">
        <v>5604</v>
      </c>
      <c r="F402" s="831"/>
      <c r="G402" s="831"/>
      <c r="H402" s="831"/>
      <c r="I402" s="831"/>
      <c r="J402" s="831">
        <v>8</v>
      </c>
      <c r="K402" s="831">
        <v>8600</v>
      </c>
      <c r="L402" s="831"/>
      <c r="M402" s="831">
        <v>1075</v>
      </c>
      <c r="N402" s="831"/>
      <c r="O402" s="831"/>
      <c r="P402" s="827"/>
      <c r="Q402" s="832"/>
    </row>
    <row r="403" spans="1:17" ht="14.45" customHeight="1" x14ac:dyDescent="0.2">
      <c r="A403" s="821" t="s">
        <v>5718</v>
      </c>
      <c r="B403" s="822" t="s">
        <v>5600</v>
      </c>
      <c r="C403" s="822" t="s">
        <v>3701</v>
      </c>
      <c r="D403" s="822" t="s">
        <v>5605</v>
      </c>
      <c r="E403" s="822" t="s">
        <v>5606</v>
      </c>
      <c r="F403" s="831"/>
      <c r="G403" s="831"/>
      <c r="H403" s="831"/>
      <c r="I403" s="831"/>
      <c r="J403" s="831">
        <v>0</v>
      </c>
      <c r="K403" s="831">
        <v>0</v>
      </c>
      <c r="L403" s="831"/>
      <c r="M403" s="831"/>
      <c r="N403" s="831"/>
      <c r="O403" s="831"/>
      <c r="P403" s="827"/>
      <c r="Q403" s="832"/>
    </row>
    <row r="404" spans="1:17" ht="14.45" customHeight="1" x14ac:dyDescent="0.2">
      <c r="A404" s="821" t="s">
        <v>5718</v>
      </c>
      <c r="B404" s="822" t="s">
        <v>5600</v>
      </c>
      <c r="C404" s="822" t="s">
        <v>3701</v>
      </c>
      <c r="D404" s="822" t="s">
        <v>5509</v>
      </c>
      <c r="E404" s="822" t="s">
        <v>5510</v>
      </c>
      <c r="F404" s="831"/>
      <c r="G404" s="831"/>
      <c r="H404" s="831"/>
      <c r="I404" s="831"/>
      <c r="J404" s="831">
        <v>1</v>
      </c>
      <c r="K404" s="831">
        <v>348</v>
      </c>
      <c r="L404" s="831"/>
      <c r="M404" s="831">
        <v>348</v>
      </c>
      <c r="N404" s="831"/>
      <c r="O404" s="831"/>
      <c r="P404" s="827"/>
      <c r="Q404" s="832"/>
    </row>
    <row r="405" spans="1:17" ht="14.45" customHeight="1" x14ac:dyDescent="0.2">
      <c r="A405" s="821" t="s">
        <v>5718</v>
      </c>
      <c r="B405" s="822" t="s">
        <v>5600</v>
      </c>
      <c r="C405" s="822" t="s">
        <v>3701</v>
      </c>
      <c r="D405" s="822" t="s">
        <v>5609</v>
      </c>
      <c r="E405" s="822" t="s">
        <v>5610</v>
      </c>
      <c r="F405" s="831"/>
      <c r="G405" s="831"/>
      <c r="H405" s="831"/>
      <c r="I405" s="831"/>
      <c r="J405" s="831">
        <v>2</v>
      </c>
      <c r="K405" s="831">
        <v>756</v>
      </c>
      <c r="L405" s="831"/>
      <c r="M405" s="831">
        <v>378</v>
      </c>
      <c r="N405" s="831"/>
      <c r="O405" s="831"/>
      <c r="P405" s="827"/>
      <c r="Q405" s="832"/>
    </row>
    <row r="406" spans="1:17" ht="14.45" customHeight="1" x14ac:dyDescent="0.2">
      <c r="A406" s="821" t="s">
        <v>5718</v>
      </c>
      <c r="B406" s="822" t="s">
        <v>5600</v>
      </c>
      <c r="C406" s="822" t="s">
        <v>3701</v>
      </c>
      <c r="D406" s="822" t="s">
        <v>5611</v>
      </c>
      <c r="E406" s="822" t="s">
        <v>5612</v>
      </c>
      <c r="F406" s="831"/>
      <c r="G406" s="831"/>
      <c r="H406" s="831"/>
      <c r="I406" s="831"/>
      <c r="J406" s="831">
        <v>2</v>
      </c>
      <c r="K406" s="831">
        <v>70</v>
      </c>
      <c r="L406" s="831"/>
      <c r="M406" s="831">
        <v>35</v>
      </c>
      <c r="N406" s="831"/>
      <c r="O406" s="831"/>
      <c r="P406" s="827"/>
      <c r="Q406" s="832"/>
    </row>
    <row r="407" spans="1:17" ht="14.45" customHeight="1" x14ac:dyDescent="0.2">
      <c r="A407" s="821" t="s">
        <v>5718</v>
      </c>
      <c r="B407" s="822" t="s">
        <v>5600</v>
      </c>
      <c r="C407" s="822" t="s">
        <v>3701</v>
      </c>
      <c r="D407" s="822" t="s">
        <v>5615</v>
      </c>
      <c r="E407" s="822" t="s">
        <v>5616</v>
      </c>
      <c r="F407" s="831"/>
      <c r="G407" s="831"/>
      <c r="H407" s="831"/>
      <c r="I407" s="831"/>
      <c r="J407" s="831">
        <v>0</v>
      </c>
      <c r="K407" s="831">
        <v>0</v>
      </c>
      <c r="L407" s="831"/>
      <c r="M407" s="831"/>
      <c r="N407" s="831"/>
      <c r="O407" s="831"/>
      <c r="P407" s="827"/>
      <c r="Q407" s="832"/>
    </row>
    <row r="408" spans="1:17" ht="14.45" customHeight="1" x14ac:dyDescent="0.2">
      <c r="A408" s="821" t="s">
        <v>5718</v>
      </c>
      <c r="B408" s="822" t="s">
        <v>5600</v>
      </c>
      <c r="C408" s="822" t="s">
        <v>3701</v>
      </c>
      <c r="D408" s="822" t="s">
        <v>5625</v>
      </c>
      <c r="E408" s="822" t="s">
        <v>5626</v>
      </c>
      <c r="F408" s="831"/>
      <c r="G408" s="831"/>
      <c r="H408" s="831"/>
      <c r="I408" s="831"/>
      <c r="J408" s="831">
        <v>20</v>
      </c>
      <c r="K408" s="831">
        <v>2780</v>
      </c>
      <c r="L408" s="831"/>
      <c r="M408" s="831">
        <v>139</v>
      </c>
      <c r="N408" s="831"/>
      <c r="O408" s="831"/>
      <c r="P408" s="827"/>
      <c r="Q408" s="832"/>
    </row>
    <row r="409" spans="1:17" ht="14.45" customHeight="1" x14ac:dyDescent="0.2">
      <c r="A409" s="821" t="s">
        <v>5718</v>
      </c>
      <c r="B409" s="822" t="s">
        <v>5600</v>
      </c>
      <c r="C409" s="822" t="s">
        <v>3701</v>
      </c>
      <c r="D409" s="822" t="s">
        <v>5627</v>
      </c>
      <c r="E409" s="822" t="s">
        <v>5628</v>
      </c>
      <c r="F409" s="831"/>
      <c r="G409" s="831"/>
      <c r="H409" s="831"/>
      <c r="I409" s="831"/>
      <c r="J409" s="831">
        <v>11</v>
      </c>
      <c r="K409" s="831">
        <v>1023</v>
      </c>
      <c r="L409" s="831"/>
      <c r="M409" s="831">
        <v>93</v>
      </c>
      <c r="N409" s="831"/>
      <c r="O409" s="831"/>
      <c r="P409" s="827"/>
      <c r="Q409" s="832"/>
    </row>
    <row r="410" spans="1:17" ht="14.45" customHeight="1" x14ac:dyDescent="0.2">
      <c r="A410" s="821" t="s">
        <v>5718</v>
      </c>
      <c r="B410" s="822" t="s">
        <v>5600</v>
      </c>
      <c r="C410" s="822" t="s">
        <v>3701</v>
      </c>
      <c r="D410" s="822" t="s">
        <v>5629</v>
      </c>
      <c r="E410" s="822" t="s">
        <v>5630</v>
      </c>
      <c r="F410" s="831"/>
      <c r="G410" s="831"/>
      <c r="H410" s="831"/>
      <c r="I410" s="831"/>
      <c r="J410" s="831">
        <v>1</v>
      </c>
      <c r="K410" s="831">
        <v>141</v>
      </c>
      <c r="L410" s="831"/>
      <c r="M410" s="831">
        <v>141</v>
      </c>
      <c r="N410" s="831"/>
      <c r="O410" s="831"/>
      <c r="P410" s="827"/>
      <c r="Q410" s="832"/>
    </row>
    <row r="411" spans="1:17" ht="14.45" customHeight="1" x14ac:dyDescent="0.2">
      <c r="A411" s="821" t="s">
        <v>5718</v>
      </c>
      <c r="B411" s="822" t="s">
        <v>5600</v>
      </c>
      <c r="C411" s="822" t="s">
        <v>3701</v>
      </c>
      <c r="D411" s="822" t="s">
        <v>5518</v>
      </c>
      <c r="E411" s="822" t="s">
        <v>5519</v>
      </c>
      <c r="F411" s="831"/>
      <c r="G411" s="831"/>
      <c r="H411" s="831"/>
      <c r="I411" s="831"/>
      <c r="J411" s="831">
        <v>3</v>
      </c>
      <c r="K411" s="831">
        <v>987</v>
      </c>
      <c r="L411" s="831"/>
      <c r="M411" s="831">
        <v>329</v>
      </c>
      <c r="N411" s="831"/>
      <c r="O411" s="831"/>
      <c r="P411" s="827"/>
      <c r="Q411" s="832"/>
    </row>
    <row r="412" spans="1:17" ht="14.45" customHeight="1" x14ac:dyDescent="0.2">
      <c r="A412" s="821" t="s">
        <v>5718</v>
      </c>
      <c r="B412" s="822" t="s">
        <v>5600</v>
      </c>
      <c r="C412" s="822" t="s">
        <v>3701</v>
      </c>
      <c r="D412" s="822" t="s">
        <v>5633</v>
      </c>
      <c r="E412" s="822" t="s">
        <v>5634</v>
      </c>
      <c r="F412" s="831"/>
      <c r="G412" s="831"/>
      <c r="H412" s="831"/>
      <c r="I412" s="831"/>
      <c r="J412" s="831">
        <v>0</v>
      </c>
      <c r="K412" s="831">
        <v>0</v>
      </c>
      <c r="L412" s="831"/>
      <c r="M412" s="831"/>
      <c r="N412" s="831"/>
      <c r="O412" s="831"/>
      <c r="P412" s="827"/>
      <c r="Q412" s="832"/>
    </row>
    <row r="413" spans="1:17" ht="14.45" customHeight="1" x14ac:dyDescent="0.2">
      <c r="A413" s="821" t="s">
        <v>5718</v>
      </c>
      <c r="B413" s="822" t="s">
        <v>5600</v>
      </c>
      <c r="C413" s="822" t="s">
        <v>3701</v>
      </c>
      <c r="D413" s="822" t="s">
        <v>5649</v>
      </c>
      <c r="E413" s="822" t="s">
        <v>5650</v>
      </c>
      <c r="F413" s="831"/>
      <c r="G413" s="831"/>
      <c r="H413" s="831"/>
      <c r="I413" s="831"/>
      <c r="J413" s="831">
        <v>1</v>
      </c>
      <c r="K413" s="831">
        <v>1498</v>
      </c>
      <c r="L413" s="831"/>
      <c r="M413" s="831">
        <v>1498</v>
      </c>
      <c r="N413" s="831"/>
      <c r="O413" s="831"/>
      <c r="P413" s="827"/>
      <c r="Q413" s="832"/>
    </row>
    <row r="414" spans="1:17" ht="14.45" customHeight="1" x14ac:dyDescent="0.2">
      <c r="A414" s="821" t="s">
        <v>5718</v>
      </c>
      <c r="B414" s="822" t="s">
        <v>5600</v>
      </c>
      <c r="C414" s="822" t="s">
        <v>3701</v>
      </c>
      <c r="D414" s="822" t="s">
        <v>5651</v>
      </c>
      <c r="E414" s="822" t="s">
        <v>5652</v>
      </c>
      <c r="F414" s="831"/>
      <c r="G414" s="831"/>
      <c r="H414" s="831"/>
      <c r="I414" s="831"/>
      <c r="J414" s="831">
        <v>4</v>
      </c>
      <c r="K414" s="831">
        <v>1324</v>
      </c>
      <c r="L414" s="831"/>
      <c r="M414" s="831">
        <v>331</v>
      </c>
      <c r="N414" s="831"/>
      <c r="O414" s="831"/>
      <c r="P414" s="827"/>
      <c r="Q414" s="832"/>
    </row>
    <row r="415" spans="1:17" ht="14.45" customHeight="1" x14ac:dyDescent="0.2">
      <c r="A415" s="821" t="s">
        <v>5718</v>
      </c>
      <c r="B415" s="822" t="s">
        <v>5600</v>
      </c>
      <c r="C415" s="822" t="s">
        <v>3701</v>
      </c>
      <c r="D415" s="822" t="s">
        <v>5653</v>
      </c>
      <c r="E415" s="822" t="s">
        <v>5654</v>
      </c>
      <c r="F415" s="831"/>
      <c r="G415" s="831"/>
      <c r="H415" s="831"/>
      <c r="I415" s="831"/>
      <c r="J415" s="831">
        <v>7</v>
      </c>
      <c r="K415" s="831">
        <v>6258</v>
      </c>
      <c r="L415" s="831"/>
      <c r="M415" s="831">
        <v>894</v>
      </c>
      <c r="N415" s="831"/>
      <c r="O415" s="831"/>
      <c r="P415" s="827"/>
      <c r="Q415" s="832"/>
    </row>
    <row r="416" spans="1:17" ht="14.45" customHeight="1" x14ac:dyDescent="0.2">
      <c r="A416" s="821" t="s">
        <v>5718</v>
      </c>
      <c r="B416" s="822" t="s">
        <v>5600</v>
      </c>
      <c r="C416" s="822" t="s">
        <v>3701</v>
      </c>
      <c r="D416" s="822" t="s">
        <v>5655</v>
      </c>
      <c r="E416" s="822" t="s">
        <v>5656</v>
      </c>
      <c r="F416" s="831"/>
      <c r="G416" s="831"/>
      <c r="H416" s="831"/>
      <c r="I416" s="831"/>
      <c r="J416" s="831">
        <v>13</v>
      </c>
      <c r="K416" s="831">
        <v>3432</v>
      </c>
      <c r="L416" s="831"/>
      <c r="M416" s="831">
        <v>264</v>
      </c>
      <c r="N416" s="831"/>
      <c r="O416" s="831"/>
      <c r="P416" s="827"/>
      <c r="Q416" s="832"/>
    </row>
    <row r="417" spans="1:17" ht="14.45" customHeight="1" x14ac:dyDescent="0.2">
      <c r="A417" s="821" t="s">
        <v>5718</v>
      </c>
      <c r="B417" s="822" t="s">
        <v>5600</v>
      </c>
      <c r="C417" s="822" t="s">
        <v>3701</v>
      </c>
      <c r="D417" s="822" t="s">
        <v>5657</v>
      </c>
      <c r="E417" s="822" t="s">
        <v>5658</v>
      </c>
      <c r="F417" s="831"/>
      <c r="G417" s="831"/>
      <c r="H417" s="831"/>
      <c r="I417" s="831"/>
      <c r="J417" s="831">
        <v>0</v>
      </c>
      <c r="K417" s="831">
        <v>0</v>
      </c>
      <c r="L417" s="831"/>
      <c r="M417" s="831"/>
      <c r="N417" s="831"/>
      <c r="O417" s="831"/>
      <c r="P417" s="827"/>
      <c r="Q417" s="832"/>
    </row>
    <row r="418" spans="1:17" ht="14.45" customHeight="1" x14ac:dyDescent="0.2">
      <c r="A418" s="821" t="s">
        <v>5718</v>
      </c>
      <c r="B418" s="822" t="s">
        <v>5600</v>
      </c>
      <c r="C418" s="822" t="s">
        <v>3701</v>
      </c>
      <c r="D418" s="822" t="s">
        <v>5661</v>
      </c>
      <c r="E418" s="822" t="s">
        <v>5662</v>
      </c>
      <c r="F418" s="831"/>
      <c r="G418" s="831"/>
      <c r="H418" s="831"/>
      <c r="I418" s="831"/>
      <c r="J418" s="831"/>
      <c r="K418" s="831"/>
      <c r="L418" s="831"/>
      <c r="M418" s="831"/>
      <c r="N418" s="831">
        <v>1</v>
      </c>
      <c r="O418" s="831">
        <v>1310</v>
      </c>
      <c r="P418" s="827"/>
      <c r="Q418" s="832">
        <v>1310</v>
      </c>
    </row>
    <row r="419" spans="1:17" ht="14.45" customHeight="1" x14ac:dyDescent="0.2">
      <c r="A419" s="821" t="s">
        <v>5718</v>
      </c>
      <c r="B419" s="822" t="s">
        <v>4978</v>
      </c>
      <c r="C419" s="822" t="s">
        <v>3701</v>
      </c>
      <c r="D419" s="822" t="s">
        <v>4981</v>
      </c>
      <c r="E419" s="822" t="s">
        <v>4982</v>
      </c>
      <c r="F419" s="831">
        <v>4</v>
      </c>
      <c r="G419" s="831">
        <v>42000</v>
      </c>
      <c r="H419" s="831"/>
      <c r="I419" s="831">
        <v>10500</v>
      </c>
      <c r="J419" s="831"/>
      <c r="K419" s="831"/>
      <c r="L419" s="831"/>
      <c r="M419" s="831"/>
      <c r="N419" s="831"/>
      <c r="O419" s="831"/>
      <c r="P419" s="827"/>
      <c r="Q419" s="832"/>
    </row>
    <row r="420" spans="1:17" ht="14.45" customHeight="1" x14ac:dyDescent="0.2">
      <c r="A420" s="821" t="s">
        <v>5718</v>
      </c>
      <c r="B420" s="822" t="s">
        <v>4978</v>
      </c>
      <c r="C420" s="822" t="s">
        <v>3701</v>
      </c>
      <c r="D420" s="822" t="s">
        <v>5719</v>
      </c>
      <c r="E420" s="822" t="s">
        <v>5720</v>
      </c>
      <c r="F420" s="831">
        <v>1</v>
      </c>
      <c r="G420" s="831">
        <v>7561</v>
      </c>
      <c r="H420" s="831"/>
      <c r="I420" s="831">
        <v>7561</v>
      </c>
      <c r="J420" s="831">
        <v>1</v>
      </c>
      <c r="K420" s="831">
        <v>7564</v>
      </c>
      <c r="L420" s="831"/>
      <c r="M420" s="831">
        <v>7564</v>
      </c>
      <c r="N420" s="831"/>
      <c r="O420" s="831"/>
      <c r="P420" s="827"/>
      <c r="Q420" s="832"/>
    </row>
    <row r="421" spans="1:17" ht="14.45" customHeight="1" x14ac:dyDescent="0.2">
      <c r="A421" s="821" t="s">
        <v>5718</v>
      </c>
      <c r="B421" s="822" t="s">
        <v>4978</v>
      </c>
      <c r="C421" s="822" t="s">
        <v>3701</v>
      </c>
      <c r="D421" s="822" t="s">
        <v>5721</v>
      </c>
      <c r="E421" s="822" t="s">
        <v>5722</v>
      </c>
      <c r="F421" s="831">
        <v>1</v>
      </c>
      <c r="G421" s="831">
        <v>0</v>
      </c>
      <c r="H421" s="831"/>
      <c r="I421" s="831">
        <v>0</v>
      </c>
      <c r="J421" s="831">
        <v>1</v>
      </c>
      <c r="K421" s="831">
        <v>0</v>
      </c>
      <c r="L421" s="831"/>
      <c r="M421" s="831">
        <v>0</v>
      </c>
      <c r="N421" s="831"/>
      <c r="O421" s="831"/>
      <c r="P421" s="827"/>
      <c r="Q421" s="832"/>
    </row>
    <row r="422" spans="1:17" ht="14.45" customHeight="1" thickBot="1" x14ac:dyDescent="0.25">
      <c r="A422" s="813" t="s">
        <v>5718</v>
      </c>
      <c r="B422" s="814" t="s">
        <v>4978</v>
      </c>
      <c r="C422" s="814" t="s">
        <v>3701</v>
      </c>
      <c r="D422" s="814" t="s">
        <v>4985</v>
      </c>
      <c r="E422" s="814" t="s">
        <v>4986</v>
      </c>
      <c r="F422" s="833">
        <v>1</v>
      </c>
      <c r="G422" s="833">
        <v>1110</v>
      </c>
      <c r="H422" s="833"/>
      <c r="I422" s="833">
        <v>1110</v>
      </c>
      <c r="J422" s="833">
        <v>1</v>
      </c>
      <c r="K422" s="833">
        <v>1114</v>
      </c>
      <c r="L422" s="833"/>
      <c r="M422" s="833">
        <v>1114</v>
      </c>
      <c r="N422" s="833"/>
      <c r="O422" s="833"/>
      <c r="P422" s="819"/>
      <c r="Q422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6D43046B-AA70-4B36-A7F1-0F2DB06D9BCE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8957</v>
      </c>
      <c r="D3" s="193">
        <f>SUBTOTAL(9,D6:D1048576)</f>
        <v>7984</v>
      </c>
      <c r="E3" s="193">
        <f>SUBTOTAL(9,E6:E1048576)</f>
        <v>1585</v>
      </c>
      <c r="F3" s="194">
        <f>IF(OR(E3=0,D3=0),"",E3/D3)</f>
        <v>0.19852204408817636</v>
      </c>
      <c r="G3" s="387">
        <f>SUBTOTAL(9,G6:G1048576)</f>
        <v>74584.208820000043</v>
      </c>
      <c r="H3" s="388">
        <f>SUBTOTAL(9,H6:H1048576)</f>
        <v>63487.666339999982</v>
      </c>
      <c r="I3" s="388">
        <f>SUBTOTAL(9,I6:I1048576)</f>
        <v>14327.820899999997</v>
      </c>
      <c r="J3" s="194">
        <f>IF(OR(I3=0,H3=0),"",I3/H3)</f>
        <v>0.22567880859361258</v>
      </c>
      <c r="K3" s="387">
        <f>SUBTOTAL(9,K6:K1048576)</f>
        <v>26495.5</v>
      </c>
      <c r="L3" s="388">
        <f>SUBTOTAL(9,L6:L1048576)</f>
        <v>22259.379999999997</v>
      </c>
      <c r="M3" s="388">
        <f>SUBTOTAL(9,M6:M1048576)</f>
        <v>5005</v>
      </c>
      <c r="N3" s="195">
        <f>IF(OR(M3=0,E3=0),"",M3*1000/E3)</f>
        <v>3157.7287066246058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82">
        <v>2019</v>
      </c>
      <c r="D5" s="982">
        <v>2020</v>
      </c>
      <c r="E5" s="982">
        <v>2021</v>
      </c>
      <c r="F5" s="983" t="s">
        <v>2</v>
      </c>
      <c r="G5" s="993">
        <v>2019</v>
      </c>
      <c r="H5" s="982">
        <v>2020</v>
      </c>
      <c r="I5" s="982">
        <v>2021</v>
      </c>
      <c r="J5" s="983" t="s">
        <v>2</v>
      </c>
      <c r="K5" s="993">
        <v>2019</v>
      </c>
      <c r="L5" s="982">
        <v>2020</v>
      </c>
      <c r="M5" s="982">
        <v>2021</v>
      </c>
      <c r="N5" s="994" t="s">
        <v>92</v>
      </c>
    </row>
    <row r="6" spans="1:14" ht="14.45" customHeight="1" x14ac:dyDescent="0.2">
      <c r="A6" s="976" t="s">
        <v>4484</v>
      </c>
      <c r="B6" s="979" t="s">
        <v>5724</v>
      </c>
      <c r="C6" s="984">
        <v>6450</v>
      </c>
      <c r="D6" s="985">
        <v>5824</v>
      </c>
      <c r="E6" s="985">
        <v>1075</v>
      </c>
      <c r="F6" s="990"/>
      <c r="G6" s="984">
        <v>5842.8667200000018</v>
      </c>
      <c r="H6" s="985">
        <v>5300.2819399999989</v>
      </c>
      <c r="I6" s="985">
        <v>1046.2779</v>
      </c>
      <c r="J6" s="990"/>
      <c r="K6" s="984">
        <v>774</v>
      </c>
      <c r="L6" s="985">
        <v>698.88</v>
      </c>
      <c r="M6" s="985">
        <v>129</v>
      </c>
      <c r="N6" s="995">
        <v>120</v>
      </c>
    </row>
    <row r="7" spans="1:14" ht="14.45" customHeight="1" x14ac:dyDescent="0.2">
      <c r="A7" s="977" t="s">
        <v>4731</v>
      </c>
      <c r="B7" s="980" t="s">
        <v>5725</v>
      </c>
      <c r="C7" s="986">
        <v>1832</v>
      </c>
      <c r="D7" s="987">
        <v>1390</v>
      </c>
      <c r="E7" s="987">
        <v>320</v>
      </c>
      <c r="F7" s="991"/>
      <c r="G7" s="986">
        <v>52738.907760000046</v>
      </c>
      <c r="H7" s="987">
        <v>40046.475999999959</v>
      </c>
      <c r="I7" s="987">
        <v>9209.8682999999965</v>
      </c>
      <c r="J7" s="991"/>
      <c r="K7" s="986">
        <v>20152</v>
      </c>
      <c r="L7" s="987">
        <v>15290</v>
      </c>
      <c r="M7" s="987">
        <v>3520</v>
      </c>
      <c r="N7" s="996">
        <v>11000</v>
      </c>
    </row>
    <row r="8" spans="1:14" ht="14.45" customHeight="1" x14ac:dyDescent="0.2">
      <c r="A8" s="977" t="s">
        <v>4753</v>
      </c>
      <c r="B8" s="980" t="s">
        <v>5725</v>
      </c>
      <c r="C8" s="986">
        <v>515</v>
      </c>
      <c r="D8" s="987">
        <v>534</v>
      </c>
      <c r="E8" s="987">
        <v>111</v>
      </c>
      <c r="F8" s="991"/>
      <c r="G8" s="986">
        <v>12972.219319999993</v>
      </c>
      <c r="H8" s="987">
        <v>13460.860160000037</v>
      </c>
      <c r="I8" s="987">
        <v>2795.0886000000014</v>
      </c>
      <c r="J8" s="991"/>
      <c r="K8" s="986">
        <v>4635</v>
      </c>
      <c r="L8" s="987">
        <v>4806</v>
      </c>
      <c r="M8" s="987">
        <v>999</v>
      </c>
      <c r="N8" s="996">
        <v>9000</v>
      </c>
    </row>
    <row r="9" spans="1:14" ht="14.45" customHeight="1" x14ac:dyDescent="0.2">
      <c r="A9" s="977" t="s">
        <v>4746</v>
      </c>
      <c r="B9" s="980" t="s">
        <v>5725</v>
      </c>
      <c r="C9" s="986">
        <v>125</v>
      </c>
      <c r="D9" s="987">
        <v>200</v>
      </c>
      <c r="E9" s="987">
        <v>40</v>
      </c>
      <c r="F9" s="991"/>
      <c r="G9" s="986">
        <v>2703.3845200000014</v>
      </c>
      <c r="H9" s="987">
        <v>4322.3644799999947</v>
      </c>
      <c r="I9" s="987">
        <v>863.24400000000003</v>
      </c>
      <c r="J9" s="991"/>
      <c r="K9" s="986">
        <v>875</v>
      </c>
      <c r="L9" s="987">
        <v>1400</v>
      </c>
      <c r="M9" s="987">
        <v>280</v>
      </c>
      <c r="N9" s="996">
        <v>7000</v>
      </c>
    </row>
    <row r="10" spans="1:14" ht="14.45" customHeight="1" x14ac:dyDescent="0.2">
      <c r="A10" s="977" t="s">
        <v>4733</v>
      </c>
      <c r="B10" s="980" t="s">
        <v>5725</v>
      </c>
      <c r="C10" s="986">
        <v>25</v>
      </c>
      <c r="D10" s="987">
        <v>30</v>
      </c>
      <c r="E10" s="987">
        <v>38</v>
      </c>
      <c r="F10" s="991"/>
      <c r="G10" s="986">
        <v>267.7833</v>
      </c>
      <c r="H10" s="987">
        <v>324.82295999999991</v>
      </c>
      <c r="I10" s="987">
        <v>407.322</v>
      </c>
      <c r="J10" s="991"/>
      <c r="K10" s="986">
        <v>50</v>
      </c>
      <c r="L10" s="987">
        <v>60</v>
      </c>
      <c r="M10" s="987">
        <v>76</v>
      </c>
      <c r="N10" s="996">
        <v>2000</v>
      </c>
    </row>
    <row r="11" spans="1:14" ht="14.45" customHeight="1" x14ac:dyDescent="0.2">
      <c r="A11" s="977" t="s">
        <v>4748</v>
      </c>
      <c r="B11" s="980" t="s">
        <v>5725</v>
      </c>
      <c r="C11" s="986">
        <v>9</v>
      </c>
      <c r="D11" s="987">
        <v>3</v>
      </c>
      <c r="E11" s="987">
        <v>1</v>
      </c>
      <c r="F11" s="991"/>
      <c r="G11" s="986">
        <v>54.111599999999989</v>
      </c>
      <c r="H11" s="987">
        <v>18.052199999999996</v>
      </c>
      <c r="I11" s="987">
        <v>6.0201000000000002</v>
      </c>
      <c r="J11" s="991"/>
      <c r="K11" s="986">
        <v>9</v>
      </c>
      <c r="L11" s="987">
        <v>3</v>
      </c>
      <c r="M11" s="987">
        <v>1</v>
      </c>
      <c r="N11" s="996">
        <v>1000</v>
      </c>
    </row>
    <row r="12" spans="1:14" ht="14.45" customHeight="1" thickBot="1" x14ac:dyDescent="0.25">
      <c r="A12" s="978" t="s">
        <v>4744</v>
      </c>
      <c r="B12" s="981" t="s">
        <v>5725</v>
      </c>
      <c r="C12" s="988">
        <v>1</v>
      </c>
      <c r="D12" s="989">
        <v>3</v>
      </c>
      <c r="E12" s="989"/>
      <c r="F12" s="992"/>
      <c r="G12" s="988">
        <v>4.9356</v>
      </c>
      <c r="H12" s="989">
        <v>14.8086</v>
      </c>
      <c r="I12" s="989"/>
      <c r="J12" s="992"/>
      <c r="K12" s="988">
        <v>0.5</v>
      </c>
      <c r="L12" s="989">
        <v>1.5</v>
      </c>
      <c r="M12" s="989"/>
      <c r="N12" s="997"/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1101E3D1-CC0A-4855-AFD5-1AE70478BDE1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2021-05-03T14:51:43Z</dcterms:modified>
</cp:coreProperties>
</file>