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02" r:id="rId8"/>
    <sheet name="MŽ Detail" sheetId="403" r:id="rId9"/>
  </sheets>
  <definedNames>
    <definedName name="_xlnm._FilterDatabase" localSheetId="4" hidden="1">HV!$A$5:$A$5</definedName>
    <definedName name="_xlnm._FilterDatabase" localSheetId="5" hidden="1">'Léky Žádanky'!$A$3:$G$3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Žádanky'!$A$3:$G$3</definedName>
    <definedName name="_xlnm._FilterDatabase" localSheetId="8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D11" i="339" l="1"/>
  <c r="C11" i="339"/>
  <c r="B11" i="339"/>
  <c r="A11" i="414" l="1"/>
  <c r="A7" i="414"/>
  <c r="A16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1" i="414" l="1"/>
  <c r="E7" i="414"/>
  <c r="D4" i="414"/>
  <c r="C4" i="414"/>
  <c r="E4" i="414" l="1"/>
  <c r="D15" i="414"/>
  <c r="D12" i="339" l="1"/>
  <c r="C12" i="339"/>
  <c r="B12" i="339"/>
  <c r="D16" i="414"/>
  <c r="K3" i="403" l="1"/>
  <c r="J3" i="403"/>
  <c r="I3" i="403" s="1"/>
  <c r="M3" i="220" l="1"/>
  <c r="N3" i="220" l="1"/>
  <c r="L3" i="220" s="1"/>
  <c r="G5" i="339" l="1"/>
  <c r="G6" i="339"/>
  <c r="G7" i="339"/>
  <c r="G8" i="339"/>
  <c r="G9" i="339"/>
  <c r="A10" i="383"/>
  <c r="A4" i="383"/>
  <c r="A13" i="383"/>
  <c r="A12" i="383"/>
  <c r="A11" i="383"/>
  <c r="A7" i="383"/>
  <c r="A6" i="383"/>
  <c r="A5" i="383"/>
  <c r="F11" i="339"/>
  <c r="F12" i="339"/>
  <c r="D13" i="339"/>
  <c r="D15" i="339" s="1"/>
  <c r="C13" i="339"/>
  <c r="C15" i="339" s="1"/>
  <c r="B13" i="339"/>
  <c r="B15" i="339" s="1"/>
  <c r="C16" i="414"/>
  <c r="C15" i="414"/>
  <c r="D14" i="414"/>
  <c r="E16" i="414" l="1"/>
  <c r="E15" i="414"/>
  <c r="G11" i="339"/>
  <c r="F13" i="339"/>
  <c r="F15" i="339" s="1"/>
  <c r="G12" i="339"/>
  <c r="C14" i="414"/>
  <c r="E14" i="414" l="1"/>
  <c r="G13" i="339"/>
  <c r="G15" i="339"/>
</calcChain>
</file>

<file path=xl/sharedStrings.xml><?xml version="1.0" encoding="utf-8"?>
<sst xmlns="http://schemas.openxmlformats.org/spreadsheetml/2006/main" count="612" uniqueCount="275">
  <si>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</si>
  <si>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</si>
  <si>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</si>
  <si>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</si>
  <si>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</si>
  <si>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</si>
  <si>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</si>
  <si>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</si>
  <si>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</si>
  <si>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</si>
  <si>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</si>
  <si>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</si>
  <si>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</si>
  <si>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</si>
  <si>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</si>
  <si>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</si>
  <si>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</si>
  <si>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</si>
  <si>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</si>
  <si>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</si>
  <si>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</si>
  <si>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</si>
  <si>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</si>
  <si>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</si>
  <si>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</si>
  <si>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</si>
  <si>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</si>
  <si>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</si>
  <si>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</si>
  <si>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</si>
  <si>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</si>
  <si>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</si>
  <si>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</si>
  <si>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</si>
  <si>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</si>
  <si>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</si>
  <si>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</si>
  <si>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</si>
  <si>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</si>
  <si>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</si>
  <si>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</si>
  <si>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</si>
  <si>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</si>
  <si>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</si>
  <si>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</si>
  <si>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</si>
  <si>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</si>
  <si>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</si>
  <si>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</si>
  <si>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</si>
  <si>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</si>
  <si>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</si>
  <si>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</si>
  <si>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</si>
  <si>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</si>
  <si>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</si>
  <si>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</si>
  <si>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</si>
  <si>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</si>
  <si>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</si>
  <si>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</si>
  <si>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</si>
  <si>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</si>
  <si>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</si>
  <si>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</si>
  <si>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</si>
  <si>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</si>
  <si>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</si>
  <si>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</si>
  <si>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</si>
  <si>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</si>
  <si>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</si>
  <si>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</si>
  <si>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</si>
  <si>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</si>
  <si>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</si>
  <si>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</si>
  <si>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</si>
  <si>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</si>
  <si>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</si>
  <si>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</si>
  <si>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</si>
  <si>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</si>
  <si>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Rozp.rok 2013</t>
  </si>
  <si>
    <t>Rozp. 2012            CELKEM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</si>
  <si>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</si>
  <si>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</si>
  <si>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</si>
  <si>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</si>
  <si>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</si>
  <si>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</si>
  <si>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</si>
  <si>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</si>
  <si>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</si>
  <si>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</si>
  <si>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</si>
  <si>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</si>
  <si>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Celkem: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</si>
  <si>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</si>
  <si>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</si>
  <si>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</si>
  <si>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</si>
  <si>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</si>
  <si>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</si>
  <si>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</si>
  <si>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</si>
  <si>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</si>
  <si>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</si>
  <si>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</si>
  <si>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</si>
  <si>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</si>
  <si>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</si>
  <si>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</si>
  <si>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</si>
  <si>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</si>
  <si>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nemocniční hygieny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</si>
  <si>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</si>
  <si>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</si>
  <si>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</si>
  <si>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</si>
  <si>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</si>
  <si>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</si>
  <si>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</si>
  <si>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</si>
  <si>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</si>
  <si>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</si>
  <si>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</si>
  <si>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</si>
  <si>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</si>
  <si>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</si>
  <si>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</si>
  <si>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</si>
  <si>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</si>
  <si>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</si>
  <si>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</si>
  <si>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</si>
  <si>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</si>
  <si>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</si>
  <si>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</si>
  <si>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</si>
  <si>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</si>
  <si>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</si>
  <si>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</si>
  <si>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51101     Budovy</t>
  </si>
  <si>
    <t>51101026     opravy budov - hl.energetik</t>
  </si>
  <si>
    <t>51102     Technika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</si>
  <si>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</si>
  <si>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</si>
  <si>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</si>
  <si>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</si>
  <si>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</si>
  <si>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</si>
  <si>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</si>
  <si>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</si>
  <si>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</si>
  <si>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</si>
  <si>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</si>
  <si>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</si>
  <si>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</si>
  <si>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</si>
  <si>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</si>
  <si>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</si>
  <si>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</si>
  <si>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</si>
  <si>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</si>
  <si>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</si>
  <si>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</si>
  <si>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</si>
  <si>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</si>
  <si>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</si>
  <si>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</si>
  <si>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</si>
  <si>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</si>
  <si>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</si>
  <si>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</si>
  <si>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</si>
  <si>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</si>
  <si>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</si>
  <si>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</si>
  <si>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</si>
  <si>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</si>
  <si>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</si>
  <si>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</si>
  <si>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</si>
  <si>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</si>
  <si>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</si>
  <si>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</si>
  <si>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</si>
  <si>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</si>
  <si>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</si>
  <si>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</si>
  <si>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</si>
  <si>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</si>
  <si>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</si>
  <si>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</si>
  <si>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</si>
  <si>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</si>
  <si>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64804126     čerp. FRM - opravy budov OHE</t>
  </si>
  <si>
    <t>64804225     čerp. FRM - údržba OHE</t>
  </si>
  <si>
    <t>649     Ostatní výnosy z činnosti</t>
  </si>
  <si>
    <t>64924     Ostatní služby - mimo zdrav.výkony  FAKTURACE</t>
  </si>
  <si>
    <t>64924442     telekom.služby, soukr. hovory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</si>
  <si>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</si>
  <si>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</si>
  <si>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</si>
  <si>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</si>
  <si>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</si>
  <si>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</si>
  <si>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</si>
  <si>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</si>
  <si>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</si>
  <si>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</si>
  <si>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54</t>
  </si>
  <si>
    <t/>
  </si>
  <si>
    <t>Oddělení nemocniční hygieny</t>
  </si>
  <si>
    <t>50113001</t>
  </si>
  <si>
    <t>Lékárna - léčiva</t>
  </si>
  <si>
    <t>SumaKL</t>
  </si>
  <si>
    <t>5498</t>
  </si>
  <si>
    <t>SumaNS</t>
  </si>
  <si>
    <t>mezeraNS</t>
  </si>
  <si>
    <t>O</t>
  </si>
  <si>
    <t>155947</t>
  </si>
  <si>
    <t>55947</t>
  </si>
  <si>
    <t>OPHTAL LIQ 2X50ML</t>
  </si>
  <si>
    <t>900321</t>
  </si>
  <si>
    <t>0</t>
  </si>
  <si>
    <t>KL PRIPRAVEK</t>
  </si>
  <si>
    <t>300812</t>
  </si>
  <si>
    <t>812</t>
  </si>
  <si>
    <t>OBINADLO HYDROFILNI PLETENÉ STE</t>
  </si>
  <si>
    <t>RILNI  6X5</t>
  </si>
  <si>
    <t>300813</t>
  </si>
  <si>
    <t>813</t>
  </si>
  <si>
    <t>OBINADLO HYDROFILNI PLETENE STE</t>
  </si>
  <si>
    <t>RILNI 8X 5</t>
  </si>
  <si>
    <t>500568</t>
  </si>
  <si>
    <t>Spofaplast Náplast kusová text.156</t>
  </si>
  <si>
    <t>72x19mm/5ks</t>
  </si>
  <si>
    <t>610039</t>
  </si>
  <si>
    <t>Rouška z plic do plic resuscitační</t>
  </si>
  <si>
    <t>987704</t>
  </si>
  <si>
    <t>3M Spofaplast Náplast fix.netk.text.732 5mx25mm</t>
  </si>
  <si>
    <t>50115020</t>
  </si>
  <si>
    <t>Diagnostika (132 03 001)</t>
  </si>
  <si>
    <t>50115050</t>
  </si>
  <si>
    <t>502 SZM obvazový (112 02 040)</t>
  </si>
  <si>
    <t>50115067</t>
  </si>
  <si>
    <t>532 SZM Rukavice (112 02 108)</t>
  </si>
  <si>
    <t>ZA447</t>
  </si>
  <si>
    <t>Vata obvazová 200 g nesterilní skládaná 1102352</t>
  </si>
  <si>
    <t>ZA604</t>
  </si>
  <si>
    <t>Tyčinka vatová sterilní á 1000 ks 5100/SG/CS</t>
  </si>
  <si>
    <t>ZK477</t>
  </si>
  <si>
    <t>Rukavice operační latexové s pudrem ansell medigrip plus vel. 8,0 302926</t>
  </si>
  <si>
    <t>804181</t>
  </si>
  <si>
    <t>-Játrový bujon (10ml) MKM06045</t>
  </si>
  <si>
    <t>803014</t>
  </si>
  <si>
    <t>-Sabouraud agar s CMP MKM03018</t>
  </si>
  <si>
    <t>800108</t>
  </si>
  <si>
    <t>-PYRATEST 10003344</t>
  </si>
  <si>
    <t>801275</t>
  </si>
  <si>
    <t>-OXITEST 10003324</t>
  </si>
  <si>
    <t>801632</t>
  </si>
  <si>
    <t>-COLUMBIA AGAR MKM01011</t>
  </si>
  <si>
    <t>801927</t>
  </si>
  <si>
    <t>-CINIDLO PRO TEST PYR 10003379</t>
  </si>
  <si>
    <t>802349</t>
  </si>
  <si>
    <t>-ENDO AGAR MKM03011</t>
  </si>
  <si>
    <t>500271</t>
  </si>
  <si>
    <t>-Půda s bromkresolem (kontrola sterility) MKM06053</t>
  </si>
  <si>
    <t>500272</t>
  </si>
  <si>
    <t>-Glukózový bujon (5 ml) MKM06018</t>
  </si>
  <si>
    <t>804156</t>
  </si>
  <si>
    <t>-PASTOREX STAPH PLUS 1x50 testů 56356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</si>
</sst>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#\ ###\ ###\ ##0"/>
    <numFmt numFmtId="172" formatCode="0.000"/>
    <numFmt numFmtId="174" formatCode="#,##0%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56">
    <xf numFmtId="0" fontId="0" fillId="0" borderId="0" xfId="0"/>
    <xf numFmtId="0" fontId="30" fillId="2" borderId="15" xfId="80" applyFont="1" applyFill="1" applyBorder="1"/>
    <xf numFmtId="0" fontId="31" fillId="2" borderId="16" xfId="80" applyFont="1" applyFill="1" applyBorder="1"/>
    <xf numFmtId="3" fontId="31" fillId="2" borderId="17" xfId="80" applyNumberFormat="1" applyFont="1" applyFill="1" applyBorder="1"/>
    <xf numFmtId="10" fontId="31" fillId="2" borderId="18" xfId="80" applyNumberFormat="1" applyFont="1" applyFill="1" applyBorder="1"/>
    <xf numFmtId="0" fontId="31" fillId="4" borderId="16" xfId="80" applyFont="1" applyFill="1" applyBorder="1"/>
    <xf numFmtId="3" fontId="31" fillId="4" borderId="17" xfId="80" applyNumberFormat="1" applyFont="1" applyFill="1" applyBorder="1"/>
    <xf numFmtId="10" fontId="31" fillId="4" borderId="18" xfId="80" applyNumberFormat="1" applyFont="1" applyFill="1" applyBorder="1"/>
    <xf numFmtId="172" fontId="31" fillId="3" borderId="17" xfId="80" applyNumberFormat="1" applyFont="1" applyFill="1" applyBorder="1"/>
    <xf numFmtId="10" fontId="31" fillId="3" borderId="18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2" xfId="80" applyNumberFormat="1" applyFont="1" applyFill="1" applyBorder="1"/>
    <xf numFmtId="10" fontId="30" fillId="5" borderId="23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1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7" xfId="80" applyNumberFormat="1" applyFont="1" applyFill="1" applyBorder="1"/>
    <xf numFmtId="3" fontId="30" fillId="5" borderId="23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5" xfId="80" applyNumberFormat="1" applyFont="1" applyFill="1" applyBorder="1"/>
    <xf numFmtId="3" fontId="31" fillId="2" borderId="18" xfId="80" applyNumberFormat="1" applyFont="1" applyFill="1" applyBorder="1"/>
    <xf numFmtId="3" fontId="31" fillId="4" borderId="25" xfId="80" applyNumberFormat="1" applyFont="1" applyFill="1" applyBorder="1"/>
    <xf numFmtId="3" fontId="31" fillId="4" borderId="18" xfId="80" applyNumberFormat="1" applyFont="1" applyFill="1" applyBorder="1"/>
    <xf numFmtId="172" fontId="31" fillId="3" borderId="25" xfId="80" applyNumberFormat="1" applyFont="1" applyFill="1" applyBorder="1"/>
    <xf numFmtId="172" fontId="31" fillId="3" borderId="18" xfId="80" applyNumberFormat="1" applyFont="1" applyFill="1" applyBorder="1"/>
    <xf numFmtId="0" fontId="33" fillId="2" borderId="21" xfId="74" applyFont="1" applyFill="1" applyBorder="1" applyAlignment="1">
      <alignment horizontal="center"/>
    </xf>
    <xf numFmtId="0" fontId="33" fillId="2" borderId="20" xfId="74" applyFont="1" applyFill="1" applyBorder="1" applyAlignment="1">
      <alignment horizontal="center"/>
    </xf>
    <xf numFmtId="0" fontId="33" fillId="2" borderId="22" xfId="80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4" xfId="0" applyFont="1" applyFill="1" applyBorder="1" applyAlignment="1"/>
    <xf numFmtId="0" fontId="42" fillId="0" borderId="0" xfId="0" applyFont="1" applyFill="1" applyBorder="1" applyAlignment="1"/>
    <xf numFmtId="0" fontId="34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7" fillId="0" borderId="0" xfId="80" applyFill="1"/>
    <xf numFmtId="0" fontId="8" fillId="0" borderId="34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0" xfId="0" applyNumberFormat="1" applyFont="1" applyFill="1" applyBorder="1" applyAlignment="1">
      <alignment horizontal="right" vertical="top"/>
    </xf>
    <xf numFmtId="3" fontId="35" fillId="0" borderId="21" xfId="0" applyNumberFormat="1" applyFont="1" applyFill="1" applyBorder="1" applyAlignment="1">
      <alignment horizontal="right" vertical="top"/>
    </xf>
    <xf numFmtId="3" fontId="36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4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0" xfId="0" applyFont="1" applyFill="1" applyBorder="1" applyAlignment="1"/>
    <xf numFmtId="0" fontId="34" fillId="0" borderId="28" xfId="0" applyFont="1" applyFill="1" applyBorder="1" applyAlignment="1"/>
    <xf numFmtId="0" fontId="34" fillId="0" borderId="29" xfId="0" applyFont="1" applyFill="1" applyBorder="1" applyAlignment="1"/>
    <xf numFmtId="0" fontId="34" fillId="0" borderId="43" xfId="0" applyFont="1" applyFill="1" applyBorder="1" applyAlignment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28" fillId="3" borderId="7" xfId="1" applyFill="1" applyBorder="1"/>
    <xf numFmtId="0" fontId="34" fillId="0" borderId="23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1" xfId="1" applyFill="1" applyBorder="1"/>
    <xf numFmtId="0" fontId="34" fillId="5" borderId="20" xfId="0" applyFont="1" applyFill="1" applyBorder="1"/>
    <xf numFmtId="0" fontId="34" fillId="5" borderId="34" xfId="0" applyFont="1" applyFill="1" applyBorder="1"/>
    <xf numFmtId="0" fontId="28" fillId="2" borderId="3" xfId="1" applyFill="1" applyBorder="1"/>
    <xf numFmtId="0" fontId="34" fillId="5" borderId="36" xfId="0" applyFont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0" xfId="0" applyNumberFormat="1" applyFont="1" applyFill="1" applyBorder="1" applyAlignment="1">
      <alignment horizontal="right" vertical="top"/>
    </xf>
    <xf numFmtId="0" fontId="0" fillId="0" borderId="0" xfId="0" applyAlignment="1"/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7" xfId="53" applyNumberFormat="1" applyFont="1" applyFill="1" applyBorder="1"/>
    <xf numFmtId="3" fontId="33" fillId="0" borderId="23" xfId="53" applyNumberFormat="1" applyFont="1" applyFill="1" applyBorder="1"/>
    <xf numFmtId="0" fontId="0" fillId="0" borderId="0" xfId="0" applyBorder="1" applyAlignment="1"/>
    <xf numFmtId="165" fontId="33" fillId="2" borderId="22" xfId="53" applyNumberFormat="1" applyFont="1" applyFill="1" applyBorder="1" applyAlignment="1">
      <alignment horizontal="right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37" xfId="0" applyNumberFormat="1" applyFont="1" applyFill="1" applyBorder="1"/>
    <xf numFmtId="3" fontId="27" fillId="2" borderId="38" xfId="0" applyNumberFormat="1" applyFont="1" applyFill="1" applyBorder="1"/>
    <xf numFmtId="9" fontId="27" fillId="2" borderId="42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0" xfId="0" applyBorder="1" applyAlignment="1"/>
    <xf numFmtId="0" fontId="0" fillId="4" borderId="26" xfId="0" applyFill="1" applyBorder="1" applyAlignment="1"/>
    <xf numFmtId="0" fontId="0" fillId="3" borderId="26" xfId="0" applyFill="1" applyBorder="1" applyAlignment="1"/>
    <xf numFmtId="0" fontId="27" fillId="2" borderId="39" xfId="0" applyFont="1" applyFill="1" applyBorder="1" applyAlignment="1"/>
    <xf numFmtId="0" fontId="27" fillId="2" borderId="32" xfId="0" applyFont="1" applyFill="1" applyBorder="1" applyAlignment="1">
      <alignment horizontal="left" indent="2"/>
    </xf>
    <xf numFmtId="0" fontId="27" fillId="4" borderId="33" xfId="0" applyFont="1" applyFill="1" applyBorder="1" applyAlignment="1">
      <alignment horizontal="left" indent="2"/>
    </xf>
    <xf numFmtId="0" fontId="27" fillId="3" borderId="16" xfId="0" applyFont="1" applyFill="1" applyBorder="1" applyAlignment="1"/>
    <xf numFmtId="0" fontId="0" fillId="2" borderId="26" xfId="0" applyFill="1" applyBorder="1" applyAlignment="1"/>
    <xf numFmtId="3" fontId="0" fillId="0" borderId="8" xfId="0" applyNumberFormat="1" applyBorder="1" applyAlignment="1"/>
    <xf numFmtId="9" fontId="0" fillId="2" borderId="18" xfId="0" applyNumberFormat="1" applyFill="1" applyBorder="1" applyAlignment="1"/>
    <xf numFmtId="9" fontId="0" fillId="0" borderId="9" xfId="0" applyNumberFormat="1" applyBorder="1" applyAlignment="1"/>
    <xf numFmtId="9" fontId="0" fillId="0" borderId="20" xfId="0" applyNumberFormat="1" applyBorder="1" applyAlignment="1"/>
    <xf numFmtId="9" fontId="0" fillId="0" borderId="34" xfId="0" applyNumberFormat="1" applyBorder="1" applyAlignment="1"/>
    <xf numFmtId="9" fontId="0" fillId="4" borderId="18" xfId="0" applyNumberFormat="1" applyFill="1" applyBorder="1" applyAlignment="1"/>
    <xf numFmtId="9" fontId="0" fillId="0" borderId="36" xfId="0" applyNumberFormat="1" applyBorder="1" applyAlignment="1"/>
    <xf numFmtId="9" fontId="0" fillId="3" borderId="18" xfId="0" applyNumberFormat="1" applyFill="1" applyBorder="1" applyAlignment="1"/>
    <xf numFmtId="3" fontId="0" fillId="2" borderId="25" xfId="0" applyNumberFormat="1" applyFill="1" applyBorder="1" applyAlignment="1"/>
    <xf numFmtId="3" fontId="0" fillId="0" borderId="4" xfId="0" applyNumberFormat="1" applyBorder="1" applyAlignment="1"/>
    <xf numFmtId="3" fontId="0" fillId="0" borderId="21" xfId="0" applyNumberFormat="1" applyBorder="1" applyAlignment="1"/>
    <xf numFmtId="3" fontId="0" fillId="0" borderId="0" xfId="0" applyNumberFormat="1" applyAlignment="1"/>
    <xf numFmtId="3" fontId="0" fillId="4" borderId="25" xfId="0" applyNumberFormat="1" applyFill="1" applyBorder="1" applyAlignment="1"/>
    <xf numFmtId="3" fontId="0" fillId="3" borderId="25" xfId="0" applyNumberFormat="1" applyFill="1" applyBorder="1" applyAlignment="1"/>
    <xf numFmtId="0" fontId="27" fillId="0" borderId="34" xfId="0" applyFont="1" applyFill="1" applyBorder="1" applyAlignment="1">
      <alignment horizontal="left" indent="2"/>
    </xf>
    <xf numFmtId="0" fontId="0" fillId="0" borderId="34" xfId="0" applyBorder="1" applyAlignment="1"/>
    <xf numFmtId="3" fontId="0" fillId="0" borderId="34" xfId="0" applyNumberFormat="1" applyBorder="1" applyAlignment="1"/>
    <xf numFmtId="0" fontId="28" fillId="2" borderId="15" xfId="1" applyFill="1" applyBorder="1"/>
    <xf numFmtId="0" fontId="28" fillId="0" borderId="0" xfId="1" applyFill="1"/>
    <xf numFmtId="0" fontId="28" fillId="4" borderId="31" xfId="1" applyFill="1" applyBorder="1"/>
    <xf numFmtId="0" fontId="28" fillId="4" borderId="15" xfId="1" applyFill="1" applyBorder="1"/>
    <xf numFmtId="0" fontId="28" fillId="2" borderId="32" xfId="1" applyFill="1" applyBorder="1" applyAlignment="1">
      <alignment horizontal="left" indent="2"/>
    </xf>
    <xf numFmtId="0" fontId="28" fillId="2" borderId="32" xfId="1" applyFill="1" applyBorder="1" applyAlignment="1">
      <alignment horizontal="left" indent="4"/>
    </xf>
    <xf numFmtId="0" fontId="50" fillId="2" borderId="32" xfId="1" applyFont="1" applyFill="1" applyBorder="1" applyAlignment="1">
      <alignment horizontal="left" indent="2"/>
    </xf>
    <xf numFmtId="0" fontId="50" fillId="2" borderId="32" xfId="1" applyFont="1" applyFill="1" applyBorder="1" applyAlignment="1"/>
    <xf numFmtId="0" fontId="51" fillId="3" borderId="16" xfId="1" applyFont="1" applyFill="1" applyBorder="1"/>
    <xf numFmtId="0" fontId="51" fillId="2" borderId="32" xfId="1" applyFont="1" applyFill="1" applyBorder="1" applyAlignment="1"/>
    <xf numFmtId="0" fontId="51" fillId="4" borderId="16" xfId="1" applyFont="1" applyFill="1" applyBorder="1" applyAlignment="1">
      <alignment horizontal="left"/>
    </xf>
    <xf numFmtId="0" fontId="51" fillId="2" borderId="16" xfId="1" applyFont="1" applyFill="1" applyBorder="1" applyAlignment="1"/>
    <xf numFmtId="0" fontId="51" fillId="4" borderId="39" xfId="1" applyFont="1" applyFill="1" applyBorder="1" applyAlignment="1">
      <alignment horizontal="left"/>
    </xf>
    <xf numFmtId="0" fontId="51" fillId="4" borderId="32" xfId="1" applyFont="1" applyFill="1" applyBorder="1" applyAlignment="1">
      <alignment horizontal="left"/>
    </xf>
    <xf numFmtId="0" fontId="41" fillId="3" borderId="24" xfId="0" applyFont="1" applyFill="1" applyBorder="1" applyAlignment="1"/>
    <xf numFmtId="0" fontId="0" fillId="0" borderId="35" xfId="0" applyBorder="1" applyAlignment="1"/>
    <xf numFmtId="0" fontId="41" fillId="2" borderId="24" xfId="0" applyFont="1" applyFill="1" applyBorder="1" applyAlignment="1"/>
    <xf numFmtId="0" fontId="41" fillId="4" borderId="24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4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2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2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7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3" fillId="2" borderId="22" xfId="53" applyNumberFormat="1" applyFont="1" applyFill="1" applyBorder="1" applyAlignment="1">
      <alignment horizontal="right"/>
    </xf>
    <xf numFmtId="165" fontId="32" fillId="2" borderId="27" xfId="79" applyNumberFormat="1" applyFont="1" applyFill="1" applyBorder="1" applyAlignment="1">
      <alignment horizontal="right"/>
    </xf>
    <xf numFmtId="165" fontId="48" fillId="0" borderId="1" xfId="14" applyNumberFormat="1" applyFont="1" applyFill="1" applyBorder="1" applyAlignment="1"/>
    <xf numFmtId="0" fontId="52" fillId="0" borderId="0" xfId="1" applyFont="1" applyFill="1"/>
    <xf numFmtId="3" fontId="35" fillId="7" borderId="46" xfId="0" applyNumberFormat="1" applyFont="1" applyFill="1" applyBorder="1" applyAlignment="1">
      <alignment horizontal="right" vertical="top"/>
    </xf>
    <xf numFmtId="3" fontId="35" fillId="7" borderId="47" xfId="0" applyNumberFormat="1" applyFont="1" applyFill="1" applyBorder="1" applyAlignment="1">
      <alignment horizontal="right" vertical="top"/>
    </xf>
    <xf numFmtId="174" fontId="35" fillId="7" borderId="48" xfId="0" applyNumberFormat="1" applyFont="1" applyFill="1" applyBorder="1" applyAlignment="1">
      <alignment horizontal="right" vertical="top"/>
    </xf>
    <xf numFmtId="3" fontId="35" fillId="0" borderId="46" xfId="0" applyNumberFormat="1" applyFont="1" applyBorder="1" applyAlignment="1">
      <alignment horizontal="right" vertical="top"/>
    </xf>
    <xf numFmtId="174" fontId="35" fillId="7" borderId="49" xfId="0" applyNumberFormat="1" applyFont="1" applyFill="1" applyBorder="1" applyAlignment="1">
      <alignment horizontal="right" vertical="top"/>
    </xf>
    <xf numFmtId="3" fontId="37" fillId="7" borderId="51" xfId="0" applyNumberFormat="1" applyFont="1" applyFill="1" applyBorder="1" applyAlignment="1">
      <alignment horizontal="right" vertical="top"/>
    </xf>
    <xf numFmtId="3" fontId="37" fillId="7" borderId="52" xfId="0" applyNumberFormat="1" applyFont="1" applyFill="1" applyBorder="1" applyAlignment="1">
      <alignment horizontal="right" vertical="top"/>
    </xf>
    <xf numFmtId="174" fontId="37" fillId="7" borderId="53" xfId="0" applyNumberFormat="1" applyFont="1" applyFill="1" applyBorder="1" applyAlignment="1">
      <alignment horizontal="right" vertical="top"/>
    </xf>
    <xf numFmtId="3" fontId="37" fillId="0" borderId="51" xfId="0" applyNumberFormat="1" applyFont="1" applyBorder="1" applyAlignment="1">
      <alignment horizontal="right" vertical="top"/>
    </xf>
    <xf numFmtId="0" fontId="37" fillId="7" borderId="54" xfId="0" applyFont="1" applyFill="1" applyBorder="1" applyAlignment="1">
      <alignment horizontal="right" vertical="top"/>
    </xf>
    <xf numFmtId="0" fontId="35" fillId="7" borderId="49" xfId="0" applyFont="1" applyFill="1" applyBorder="1" applyAlignment="1">
      <alignment horizontal="right" vertical="top"/>
    </xf>
    <xf numFmtId="174" fontId="37" fillId="7" borderId="54" xfId="0" applyNumberFormat="1" applyFont="1" applyFill="1" applyBorder="1" applyAlignment="1">
      <alignment horizontal="right" vertical="top"/>
    </xf>
    <xf numFmtId="3" fontId="37" fillId="0" borderId="55" xfId="0" applyNumberFormat="1" applyFont="1" applyBorder="1" applyAlignment="1">
      <alignment horizontal="right" vertical="top"/>
    </xf>
    <xf numFmtId="3" fontId="37" fillId="0" borderId="56" xfId="0" applyNumberFormat="1" applyFont="1" applyBorder="1" applyAlignment="1">
      <alignment horizontal="right" vertical="top"/>
    </xf>
    <xf numFmtId="3" fontId="37" fillId="0" borderId="57" xfId="0" applyNumberFormat="1" applyFont="1" applyBorder="1" applyAlignment="1">
      <alignment horizontal="right" vertical="top"/>
    </xf>
    <xf numFmtId="174" fontId="37" fillId="7" borderId="58" xfId="0" applyNumberFormat="1" applyFont="1" applyFill="1" applyBorder="1" applyAlignment="1">
      <alignment horizontal="right" vertical="top"/>
    </xf>
    <xf numFmtId="0" fontId="39" fillId="8" borderId="45" xfId="0" applyFont="1" applyFill="1" applyBorder="1" applyAlignment="1">
      <alignment vertical="top"/>
    </xf>
    <xf numFmtId="0" fontId="39" fillId="8" borderId="45" xfId="0" applyFont="1" applyFill="1" applyBorder="1" applyAlignment="1">
      <alignment vertical="top" indent="2"/>
    </xf>
    <xf numFmtId="0" fontId="39" fillId="8" borderId="45" xfId="0" applyFont="1" applyFill="1" applyBorder="1" applyAlignment="1">
      <alignment vertical="top" indent="4"/>
    </xf>
    <xf numFmtId="0" fontId="40" fillId="8" borderId="50" xfId="0" applyFont="1" applyFill="1" applyBorder="1" applyAlignment="1">
      <alignment vertical="top" indent="6"/>
    </xf>
    <xf numFmtId="0" fontId="39" fillId="8" borderId="45" xfId="0" applyFont="1" applyFill="1" applyBorder="1" applyAlignment="1">
      <alignment vertical="top" indent="8"/>
    </xf>
    <xf numFmtId="0" fontId="40" fillId="8" borderId="50" xfId="0" applyFont="1" applyFill="1" applyBorder="1" applyAlignment="1">
      <alignment vertical="top" indent="2"/>
    </xf>
    <xf numFmtId="0" fontId="40" fillId="8" borderId="50" xfId="0" applyFont="1" applyFill="1" applyBorder="1" applyAlignment="1">
      <alignment vertical="top" indent="4"/>
    </xf>
    <xf numFmtId="0" fontId="39" fillId="8" borderId="45" xfId="0" applyFont="1" applyFill="1" applyBorder="1" applyAlignment="1">
      <alignment vertical="top" indent="6"/>
    </xf>
    <xf numFmtId="0" fontId="34" fillId="8" borderId="45" xfId="0" applyFont="1" applyFill="1" applyBorder="1"/>
    <xf numFmtId="0" fontId="40" fillId="8" borderId="16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37" xfId="53" applyNumberFormat="1" applyFont="1" applyFill="1" applyBorder="1" applyAlignment="1">
      <alignment horizontal="left"/>
    </xf>
    <xf numFmtId="165" fontId="33" fillId="2" borderId="38" xfId="53" applyNumberFormat="1" applyFont="1" applyFill="1" applyBorder="1" applyAlignment="1">
      <alignment horizontal="left"/>
    </xf>
    <xf numFmtId="165" fontId="33" fillId="2" borderId="40" xfId="53" applyNumberFormat="1" applyFont="1" applyFill="1" applyBorder="1" applyAlignment="1">
      <alignment horizontal="left"/>
    </xf>
    <xf numFmtId="3" fontId="33" fillId="2" borderId="40" xfId="53" applyNumberFormat="1" applyFont="1" applyFill="1" applyBorder="1" applyAlignment="1">
      <alignment horizontal="left"/>
    </xf>
    <xf numFmtId="3" fontId="33" fillId="2" borderId="44" xfId="53" applyNumberFormat="1" applyFont="1" applyFill="1" applyBorder="1" applyAlignment="1">
      <alignment horizontal="left"/>
    </xf>
    <xf numFmtId="0" fontId="0" fillId="0" borderId="22" xfId="0" applyFill="1" applyBorder="1"/>
    <xf numFmtId="0" fontId="0" fillId="0" borderId="27" xfId="0" applyFill="1" applyBorder="1"/>
    <xf numFmtId="165" fontId="0" fillId="0" borderId="27" xfId="0" applyNumberFormat="1" applyFill="1" applyBorder="1"/>
    <xf numFmtId="165" fontId="0" fillId="0" borderId="27" xfId="0" applyNumberFormat="1" applyFill="1" applyBorder="1" applyAlignment="1">
      <alignment horizontal="right"/>
    </xf>
    <xf numFmtId="3" fontId="0" fillId="0" borderId="27" xfId="0" applyNumberFormat="1" applyFill="1" applyBorder="1"/>
    <xf numFmtId="3" fontId="0" fillId="0" borderId="23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19" xfId="0" applyFill="1" applyBorder="1"/>
    <xf numFmtId="0" fontId="0" fillId="0" borderId="21" xfId="0" applyFill="1" applyBorder="1"/>
    <xf numFmtId="165" fontId="0" fillId="0" borderId="21" xfId="0" applyNumberFormat="1" applyFill="1" applyBorder="1"/>
    <xf numFmtId="165" fontId="0" fillId="0" borderId="21" xfId="0" applyNumberFormat="1" applyFill="1" applyBorder="1" applyAlignment="1">
      <alignment horizontal="right"/>
    </xf>
    <xf numFmtId="3" fontId="0" fillId="0" borderId="21" xfId="0" applyNumberFormat="1" applyFill="1" applyBorder="1"/>
    <xf numFmtId="3" fontId="0" fillId="0" borderId="20" xfId="0" applyNumberFormat="1" applyFill="1" applyBorder="1"/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68" t="s">
        <v>86</v>
      </c>
      <c r="B1" s="169"/>
      <c r="C1" s="55"/>
    </row>
    <row r="2" spans="1:3" ht="14.4" customHeight="1" thickBot="1" x14ac:dyDescent="0.35">
      <c r="A2" s="202" t="s">
        <v>115</v>
      </c>
      <c r="B2" s="57"/>
    </row>
    <row r="3" spans="1:3" ht="14.4" customHeight="1" thickBot="1" x14ac:dyDescent="0.35">
      <c r="A3" s="164" t="s">
        <v>103</v>
      </c>
      <c r="B3" s="165"/>
      <c r="C3" s="55"/>
    </row>
    <row r="4" spans="1:3" ht="14.4" customHeight="1" x14ac:dyDescent="0.3">
      <c r="A4" s="91" t="str">
        <f t="shared" ref="A4:A7" si="0">HYPERLINK("#'"&amp;C4&amp;"'!A1",C4)</f>
        <v>Motivace</v>
      </c>
      <c r="B4" s="92" t="s">
        <v>95</v>
      </c>
      <c r="C4" s="55" t="s">
        <v>96</v>
      </c>
    </row>
    <row r="5" spans="1:3" ht="14.4" customHeight="1" x14ac:dyDescent="0.3">
      <c r="A5" s="93" t="str">
        <f t="shared" si="0"/>
        <v>HI</v>
      </c>
      <c r="B5" s="94" t="s">
        <v>98</v>
      </c>
      <c r="C5" s="58" t="s">
        <v>89</v>
      </c>
    </row>
    <row r="6" spans="1:3" ht="14.4" customHeight="1" x14ac:dyDescent="0.3">
      <c r="A6" s="95" t="str">
        <f t="shared" si="0"/>
        <v>Man Tab</v>
      </c>
      <c r="B6" s="96" t="s">
        <v>117</v>
      </c>
      <c r="C6" s="58" t="s">
        <v>90</v>
      </c>
    </row>
    <row r="7" spans="1:3" ht="14.4" customHeight="1" thickBot="1" x14ac:dyDescent="0.35">
      <c r="A7" s="97" t="str">
        <f t="shared" si="0"/>
        <v>HV</v>
      </c>
      <c r="B7" s="98" t="s">
        <v>63</v>
      </c>
      <c r="C7" s="58" t="s">
        <v>74</v>
      </c>
    </row>
    <row r="8" spans="1:3" ht="14.4" customHeight="1" thickBot="1" x14ac:dyDescent="0.35">
      <c r="A8" s="99"/>
      <c r="B8" s="99"/>
    </row>
    <row r="9" spans="1:3" ht="14.4" customHeight="1" thickBot="1" x14ac:dyDescent="0.35">
      <c r="A9" s="166" t="s">
        <v>87</v>
      </c>
      <c r="B9" s="165"/>
      <c r="C9" s="55"/>
    </row>
    <row r="10" spans="1:3" ht="14.4" customHeight="1" x14ac:dyDescent="0.3">
      <c r="A10" s="100" t="str">
        <f t="shared" ref="A10:A13" si="1">HYPERLINK("#'"&amp;C10&amp;"'!A1",C10)</f>
        <v>Léky Žádanky</v>
      </c>
      <c r="B10" s="94" t="s">
        <v>100</v>
      </c>
      <c r="C10" s="58" t="s">
        <v>91</v>
      </c>
    </row>
    <row r="11" spans="1:3" ht="14.4" customHeight="1" x14ac:dyDescent="0.3">
      <c r="A11" s="95" t="str">
        <f t="shared" si="1"/>
        <v>LŽ Detail</v>
      </c>
      <c r="B11" s="96" t="s">
        <v>99</v>
      </c>
      <c r="C11" s="58" t="s">
        <v>92</v>
      </c>
    </row>
    <row r="12" spans="1:3" ht="14.4" customHeight="1" x14ac:dyDescent="0.3">
      <c r="A12" s="100" t="str">
        <f t="shared" si="1"/>
        <v>Materiál Žádanky</v>
      </c>
      <c r="B12" s="96" t="s">
        <v>101</v>
      </c>
      <c r="C12" s="58" t="s">
        <v>93</v>
      </c>
    </row>
    <row r="13" spans="1:3" ht="14.4" customHeight="1" thickBot="1" x14ac:dyDescent="0.35">
      <c r="A13" s="95" t="str">
        <f t="shared" si="1"/>
        <v>MŽ Detail</v>
      </c>
      <c r="B13" s="96" t="s">
        <v>102</v>
      </c>
      <c r="C13" s="58" t="s">
        <v>94</v>
      </c>
    </row>
    <row r="14" spans="1:3" ht="14.4" customHeight="1" thickBot="1" x14ac:dyDescent="0.35">
      <c r="A14" s="101"/>
      <c r="B14" s="101"/>
    </row>
    <row r="15" spans="1:3" ht="14.4" customHeight="1" thickBot="1" x14ac:dyDescent="0.35">
      <c r="A15" s="167" t="s">
        <v>88</v>
      </c>
      <c r="B15" s="165"/>
      <c r="C15" s="55"/>
    </row>
    <row r="16" spans="1:3" ht="14.4" customHeight="1" x14ac:dyDescent="0.3">
      <c r="A16" s="59"/>
      <c r="B16" s="59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16" customWidth="1"/>
    <col min="5" max="5" width="11" style="117" customWidth="1"/>
  </cols>
  <sheetData>
    <row r="1" spans="1:7" ht="18.600000000000001" thickBot="1" x14ac:dyDescent="0.4">
      <c r="A1" s="168" t="s">
        <v>95</v>
      </c>
      <c r="B1" s="169"/>
      <c r="C1" s="170"/>
      <c r="D1" s="170"/>
      <c r="E1" s="170"/>
      <c r="F1" s="85"/>
      <c r="G1" s="85"/>
    </row>
    <row r="2" spans="1:7" ht="14.4" customHeight="1" thickBot="1" x14ac:dyDescent="0.35">
      <c r="A2" s="202" t="s">
        <v>115</v>
      </c>
      <c r="B2" s="114"/>
    </row>
    <row r="3" spans="1:7" ht="14.4" customHeight="1" thickBot="1" x14ac:dyDescent="0.35">
      <c r="A3" s="118"/>
      <c r="C3" s="119" t="s">
        <v>85</v>
      </c>
      <c r="D3" s="120" t="s">
        <v>77</v>
      </c>
      <c r="E3" s="121" t="s">
        <v>79</v>
      </c>
    </row>
    <row r="4" spans="1:7" ht="14.4" customHeight="1" thickBot="1" x14ac:dyDescent="0.35">
      <c r="A4" s="161" t="str">
        <f>HYPERLINK("#HI!A1","NÁKLADY CELKEM (v tisících Kč)")</f>
        <v>NÁKLADY CELKEM (v tisících Kč)</v>
      </c>
      <c r="B4" s="132"/>
      <c r="C4" s="141">
        <f ca="1">IF(ISERROR(VLOOKUP("Náklady celkem",INDIRECT("HI!$A:$G"),6,0)),0,VLOOKUP("Náklady celkem",INDIRECT("HI!$A:$G"),6,0))</f>
        <v>1633</v>
      </c>
      <c r="D4" s="141">
        <f ca="1">IF(ISERROR(VLOOKUP("Náklady celkem",INDIRECT("HI!$A:$G"),4,0)),0,VLOOKUP("Náklady celkem",INDIRECT("HI!$A:$G"),4,0))</f>
        <v>1813.90057</v>
      </c>
      <c r="E4" s="134">
        <f ca="1">IF(C4=0,0,D4/C4)</f>
        <v>1.1107780587875076</v>
      </c>
    </row>
    <row r="5" spans="1:7" ht="14.4" customHeight="1" x14ac:dyDescent="0.3">
      <c r="A5" s="128" t="s">
        <v>107</v>
      </c>
      <c r="B5" s="123"/>
      <c r="C5" s="142"/>
      <c r="D5" s="142"/>
      <c r="E5" s="135"/>
    </row>
    <row r="6" spans="1:7" ht="14.4" customHeight="1" x14ac:dyDescent="0.3">
      <c r="A6" s="156" t="s">
        <v>112</v>
      </c>
      <c r="B6" s="124"/>
      <c r="C6" s="133"/>
      <c r="D6" s="133"/>
      <c r="E6" s="135"/>
    </row>
    <row r="7" spans="1:7" ht="14.4" customHeight="1" x14ac:dyDescent="0.3">
      <c r="A7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4" t="s">
        <v>89</v>
      </c>
      <c r="C7" s="133">
        <f>IF(ISERROR(HI!F5),"",HI!F5)</f>
        <v>0</v>
      </c>
      <c r="D7" s="133">
        <f>IF(ISERROR(HI!D5),"",HI!D5)</f>
        <v>0.63997999999999999</v>
      </c>
      <c r="E7" s="135">
        <f t="shared" ref="E7:E11" si="0">IF(C7=0,0,D7/C7)</f>
        <v>0</v>
      </c>
    </row>
    <row r="8" spans="1:7" ht="14.4" customHeight="1" x14ac:dyDescent="0.3">
      <c r="A8" s="129" t="s">
        <v>108</v>
      </c>
      <c r="B8" s="124"/>
      <c r="C8" s="133"/>
      <c r="D8" s="133"/>
      <c r="E8" s="135"/>
    </row>
    <row r="9" spans="1:7" ht="14.4" customHeight="1" x14ac:dyDescent="0.3">
      <c r="A9" s="129" t="s">
        <v>109</v>
      </c>
      <c r="B9" s="124"/>
      <c r="C9" s="133"/>
      <c r="D9" s="133"/>
      <c r="E9" s="135"/>
    </row>
    <row r="10" spans="1:7" ht="14.4" customHeight="1" x14ac:dyDescent="0.3">
      <c r="A10" s="157" t="s">
        <v>113</v>
      </c>
      <c r="B10" s="124"/>
      <c r="C10" s="142"/>
      <c r="D10" s="142"/>
      <c r="E10" s="135"/>
    </row>
    <row r="11" spans="1:7" ht="14.4" customHeight="1" x14ac:dyDescent="0.3">
      <c r="A11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4" t="s">
        <v>89</v>
      </c>
      <c r="C11" s="133">
        <f>IF(ISERROR(HI!F6),"",HI!F6)</f>
        <v>0</v>
      </c>
      <c r="D11" s="133">
        <f>IF(ISERROR(HI!D6),"",HI!D6)</f>
        <v>36.682749999999999</v>
      </c>
      <c r="E11" s="135">
        <f t="shared" si="0"/>
        <v>0</v>
      </c>
    </row>
    <row r="12" spans="1:7" ht="14.4" customHeight="1" thickBot="1" x14ac:dyDescent="0.35">
      <c r="A12" s="159" t="str">
        <f>HYPERLINK("#HI!A1","Osobní náklady")</f>
        <v>Osobní náklady</v>
      </c>
      <c r="B12" s="124"/>
      <c r="C12" s="142">
        <f ca="1">IF(ISERROR(VLOOKUP("Osobní náklady (Kč)",INDIRECT("HI!$A:$G"),6,0)),0,VLOOKUP("Osobní náklady (Kč)",INDIRECT("HI!$A:$G"),6,0))</f>
        <v>1359</v>
      </c>
      <c r="D12" s="142">
        <f ca="1">IF(ISERROR(VLOOKUP("Osobní náklady (Kč)",INDIRECT("HI!$A:$G"),4,0)),0,VLOOKUP("Osobní náklady (Kč)",INDIRECT("HI!$A:$G"),4,0))</f>
        <v>1445.3167900000001</v>
      </c>
      <c r="E12" s="135">
        <f t="shared" ref="E12" ca="1" si="1">IF(C12=0,0,D12/C12)</f>
        <v>1.0635149300956586</v>
      </c>
    </row>
    <row r="13" spans="1:7" ht="14.4" customHeight="1" thickBot="1" x14ac:dyDescent="0.35">
      <c r="A13" s="147"/>
      <c r="B13" s="148"/>
      <c r="C13" s="149"/>
      <c r="D13" s="149"/>
      <c r="E13" s="137"/>
    </row>
    <row r="14" spans="1:7" ht="14.4" customHeight="1" thickBot="1" x14ac:dyDescent="0.35">
      <c r="A14" s="160" t="str">
        <f>HYPERLINK("#HI!A1","VÝNOSY CELKEM (v tisících; ""Ambulace-body"" + ""Hospitalizace-casemix""*29500)")</f>
        <v>VÝNOSY CELKEM (v tisících; "Ambulace-body" + "Hospitalizace-casemix"*29500)</v>
      </c>
      <c r="B14" s="126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celkem",INDIRECT("HI!$A:$G"),4,0)),0,VLOOKUP("Výnosy celkem",INDIRECT("HI!$A:$G"),4,0))</f>
        <v>0</v>
      </c>
      <c r="E14" s="138">
        <f t="shared" ref="E14:E15" ca="1" si="2">IF(C14=0,0,D14/C14)</f>
        <v>0</v>
      </c>
    </row>
    <row r="15" spans="1:7" ht="14.4" customHeight="1" x14ac:dyDescent="0.3">
      <c r="A15" s="162" t="str">
        <f>HYPERLINK("#HI!A1","Ambulance (body)")</f>
        <v>Ambulance (body)</v>
      </c>
      <c r="B15" s="123"/>
      <c r="C15" s="142">
        <f ca="1">IF(ISERROR(VLOOKUP("Ambulance (body)",INDIRECT("HI!$A:$G"),6,0)),0,VLOOKUP("Ambulance (body)",INDIRECT("HI!$A:$G"),6,0))</f>
        <v>0</v>
      </c>
      <c r="D15" s="142">
        <f ca="1">IF(ISERROR(VLOOKUP("Ambulance (body)",INDIRECT("HI!$A:$G"),4,0)),0,VLOOKUP("Ambulance (body)",INDIRECT("HI!$A:$G"),4,0))</f>
        <v>0</v>
      </c>
      <c r="E15" s="135">
        <f t="shared" ca="1" si="2"/>
        <v>0</v>
      </c>
    </row>
    <row r="16" spans="1:7" ht="14.4" customHeight="1" x14ac:dyDescent="0.3">
      <c r="A16" s="163" t="str">
        <f>HYPERLINK("#HI!A1","Hospitalizace (casemix * 29500)")</f>
        <v>Hospitalizace (casemix * 29500)</v>
      </c>
      <c r="B16" s="124"/>
      <c r="C16" s="142">
        <f ca="1">IF(ISERROR(VLOOKUP("Hospitalizace (casemix * 29500)",INDIRECT("HI!$A:$G"),6,0)),0,VLOOKUP("Hospitalizace (casemix * 29500)",INDIRECT("HI!$A:$G"),6,0))</f>
        <v>0</v>
      </c>
      <c r="D16" s="142">
        <f ca="1">IF(ISERROR(VLOOKUP("Hospitalizace (casemix * 29500)",INDIRECT("HI!$A:$G"),4,0)),0,VLOOKUP("Hospitalizace (casemix * 29500)",INDIRECT("HI!$A:$G"),4,0))</f>
        <v>0</v>
      </c>
      <c r="E16" s="135">
        <f t="shared" ref="E16" ca="1" si="3">IF(C16=0,0,D16/C16)</f>
        <v>0</v>
      </c>
    </row>
    <row r="17" spans="1:5" ht="14.4" customHeight="1" thickBot="1" x14ac:dyDescent="0.35">
      <c r="A17" s="130" t="s">
        <v>110</v>
      </c>
      <c r="B17" s="125"/>
      <c r="C17" s="143"/>
      <c r="D17" s="143"/>
      <c r="E17" s="136"/>
    </row>
    <row r="18" spans="1:5" ht="14.4" customHeight="1" thickBot="1" x14ac:dyDescent="0.35">
      <c r="A18" s="122"/>
      <c r="B18" s="106"/>
      <c r="C18" s="144"/>
      <c r="D18" s="144"/>
      <c r="E18" s="139"/>
    </row>
    <row r="19" spans="1:5" ht="14.4" customHeight="1" thickBot="1" x14ac:dyDescent="0.35">
      <c r="A19" s="131" t="s">
        <v>111</v>
      </c>
      <c r="B19" s="127"/>
      <c r="C19" s="146"/>
      <c r="D19" s="146"/>
      <c r="E19" s="140"/>
    </row>
  </sheetData>
  <mergeCells count="1">
    <mergeCell ref="A1:E1"/>
  </mergeCells>
  <conditionalFormatting sqref="E5">
    <cfRule type="cellIs" dxfId="4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4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1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0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68" t="s">
        <v>98</v>
      </c>
      <c r="B1" s="168"/>
      <c r="C1" s="168"/>
      <c r="D1" s="168"/>
      <c r="E1" s="168"/>
      <c r="F1" s="168"/>
      <c r="G1" s="168"/>
    </row>
    <row r="2" spans="1:7" ht="14.4" customHeight="1" thickBot="1" x14ac:dyDescent="0.35">
      <c r="A2" s="202" t="s">
        <v>115</v>
      </c>
      <c r="B2" s="61"/>
      <c r="C2" s="61"/>
      <c r="D2" s="61"/>
      <c r="E2" s="61"/>
      <c r="F2" s="61"/>
      <c r="G2" s="61"/>
    </row>
    <row r="3" spans="1:7" ht="14.4" customHeight="1" x14ac:dyDescent="0.3">
      <c r="A3" s="171"/>
      <c r="B3" s="173" t="s">
        <v>77</v>
      </c>
      <c r="C3" s="174"/>
      <c r="D3" s="175"/>
      <c r="E3" s="10"/>
      <c r="F3" s="48" t="s">
        <v>78</v>
      </c>
      <c r="G3" s="49" t="s">
        <v>79</v>
      </c>
    </row>
    <row r="4" spans="1:7" ht="14.4" customHeight="1" thickBot="1" x14ac:dyDescent="0.35">
      <c r="A4" s="172"/>
      <c r="B4" s="50">
        <v>2011</v>
      </c>
      <c r="C4" s="46">
        <v>2012</v>
      </c>
      <c r="D4" s="47">
        <v>2013</v>
      </c>
      <c r="E4" s="10"/>
      <c r="F4" s="176">
        <v>2013</v>
      </c>
      <c r="G4" s="177"/>
    </row>
    <row r="5" spans="1:7" ht="14.4" customHeight="1" x14ac:dyDescent="0.3">
      <c r="A5" s="150" t="str">
        <f>HYPERLINK("#'Léky Žádanky'!A1","Léky (Kč)")</f>
        <v>Léky (Kč)</v>
      </c>
      <c r="B5" s="33">
        <v>0</v>
      </c>
      <c r="C5" s="34">
        <v>0</v>
      </c>
      <c r="D5" s="35">
        <v>0.63997999999999999</v>
      </c>
      <c r="E5" s="11"/>
      <c r="F5" s="12">
        <v>0</v>
      </c>
      <c r="G5" s="13" t="str">
        <f>IF(F5&lt;0.00000001,"",D5/F5)</f>
        <v/>
      </c>
    </row>
    <row r="6" spans="1:7" ht="14.4" customHeight="1" x14ac:dyDescent="0.3">
      <c r="A6" s="150" t="str">
        <f>HYPERLINK("#'Materiál Žádanky'!A1","Materiál - SZM (Kč)")</f>
        <v>Materiál - SZM (Kč)</v>
      </c>
      <c r="B6" s="14">
        <v>0</v>
      </c>
      <c r="C6" s="36">
        <v>0</v>
      </c>
      <c r="D6" s="37">
        <v>36.682749999999999</v>
      </c>
      <c r="E6" s="11"/>
      <c r="F6" s="14">
        <v>0</v>
      </c>
      <c r="G6" s="15" t="str">
        <f>IF(F6&lt;0.00000001,"",D6/F6)</f>
        <v/>
      </c>
    </row>
    <row r="7" spans="1:7" ht="14.4" customHeight="1" x14ac:dyDescent="0.3">
      <c r="A7" s="150" t="str">
        <f>HYPERLINK("#'Osobní náklady'!A1","Osobní náklady (Kč)")</f>
        <v>Osobní náklady (Kč)</v>
      </c>
      <c r="B7" s="14">
        <v>5.434722104253712E-323</v>
      </c>
      <c r="C7" s="36">
        <v>5.434722104253712E-323</v>
      </c>
      <c r="D7" s="37">
        <v>1445.3167900000001</v>
      </c>
      <c r="E7" s="11"/>
      <c r="F7" s="14">
        <v>1359</v>
      </c>
      <c r="G7" s="15">
        <f>IF(F7&lt;0.00000001,"",D7/F7)</f>
        <v>1.0635149300956586</v>
      </c>
    </row>
    <row r="8" spans="1:7" ht="14.4" customHeight="1" thickBot="1" x14ac:dyDescent="0.35">
      <c r="A8" s="1" t="s">
        <v>80</v>
      </c>
      <c r="B8" s="16">
        <v>-1.6304166312761136E-322</v>
      </c>
      <c r="C8" s="38">
        <v>-1.6304166312761136E-322</v>
      </c>
      <c r="D8" s="39">
        <v>331.26105000000001</v>
      </c>
      <c r="E8" s="11"/>
      <c r="F8" s="16">
        <v>274</v>
      </c>
      <c r="G8" s="17">
        <f>IF(F8&lt;0.00000001,"",D8/F8)</f>
        <v>1.2089819343065693</v>
      </c>
    </row>
    <row r="9" spans="1:7" ht="14.4" customHeight="1" thickBot="1" x14ac:dyDescent="0.35">
      <c r="A9" s="2" t="s">
        <v>81</v>
      </c>
      <c r="B9" s="3">
        <v>-1.0869444208507424E-322</v>
      </c>
      <c r="C9" s="40">
        <v>-1.0869444208507424E-322</v>
      </c>
      <c r="D9" s="41">
        <v>1813.90057</v>
      </c>
      <c r="E9" s="11"/>
      <c r="F9" s="3">
        <v>1633</v>
      </c>
      <c r="G9" s="4">
        <f>IF(F9&lt;0.00000001,"",D9/F9)</f>
        <v>1.1107780587875076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52" t="str">
        <f>HYPERLINK("#'ZV Vykáz.-A'!A1","Ambulance (body)")</f>
        <v>Ambulance (body)</v>
      </c>
      <c r="B11" s="12">
        <f>IF(ISERROR(VLOOKUP("Celkem:",#REF!,2,0)),0,VLOOKUP("Celkem:",#REF!,2,0)/1000)</f>
        <v>0</v>
      </c>
      <c r="C11" s="34">
        <f>IF(ISERROR(VLOOKUP("Celkem:",#REF!,4,0)),0,VLOOKUP("Celkem:",#REF!,4,0)/1000)</f>
        <v>0</v>
      </c>
      <c r="D11" s="35">
        <f>IF(ISERROR(VLOOKUP("Celkem:",#REF!,6,0)),0,VLOOKUP("Celkem:",#REF!,6,0)/1000)</f>
        <v>0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153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82</v>
      </c>
      <c r="B13" s="6">
        <f>SUM(B11:B12)</f>
        <v>0</v>
      </c>
      <c r="C13" s="42">
        <f>SUM(C11:C12)</f>
        <v>0</v>
      </c>
      <c r="D13" s="43">
        <f>SUM(D11:D12)</f>
        <v>0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58" t="str">
        <f>HYPERLINK("#'HI Graf'!A1","Hospodářský index (Výnosy / Náklady)")</f>
        <v>Hospodářský index (Výnosy / Náklady)</v>
      </c>
      <c r="B15" s="8" t="e">
        <f>IF(B9=0,"",B13/B9)</f>
        <v>#DIV/0!</v>
      </c>
      <c r="C15" s="44" t="e">
        <f>IF(C9=0,"",C13/C9)</f>
        <v>#DIV/0!</v>
      </c>
      <c r="D15" s="45">
        <f>IF(D9=0,"",D13/D9)</f>
        <v>0</v>
      </c>
      <c r="E15" s="11"/>
      <c r="F15" s="8">
        <f>IF(F9=0,"",F13/F9)</f>
        <v>0</v>
      </c>
      <c r="G15" s="9" t="str">
        <f>IF(OR(F15=0,F15=""),"",D15/F15)</f>
        <v/>
      </c>
    </row>
    <row r="17" spans="1:1" ht="14.4" customHeight="1" x14ac:dyDescent="0.3">
      <c r="A17" s="151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39" priority="6" operator="greaterThan">
      <formula>1</formula>
    </cfRule>
  </conditionalFormatting>
  <conditionalFormatting sqref="G11:G15">
    <cfRule type="cellIs" dxfId="38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179" t="s">
        <v>117</v>
      </c>
      <c r="B1" s="179"/>
      <c r="C1" s="179"/>
      <c r="D1" s="179"/>
      <c r="E1" s="179"/>
      <c r="F1" s="179"/>
      <c r="G1" s="17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s="62" customFormat="1" ht="14.4" customHeight="1" thickBot="1" x14ac:dyDescent="0.35">
      <c r="A2" s="202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86"/>
      <c r="B3" s="180" t="s">
        <v>17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51"/>
      <c r="Q3" s="53"/>
    </row>
    <row r="4" spans="1:17" ht="14.4" customHeight="1" x14ac:dyDescent="0.3">
      <c r="A4" s="87"/>
      <c r="B4" s="26" t="s">
        <v>18</v>
      </c>
      <c r="C4" s="52" t="s">
        <v>19</v>
      </c>
      <c r="D4" s="52" t="s">
        <v>20</v>
      </c>
      <c r="E4" s="52" t="s">
        <v>21</v>
      </c>
      <c r="F4" s="52" t="s">
        <v>22</v>
      </c>
      <c r="G4" s="52" t="s">
        <v>23</v>
      </c>
      <c r="H4" s="52" t="s">
        <v>24</v>
      </c>
      <c r="I4" s="52" t="s">
        <v>25</v>
      </c>
      <c r="J4" s="52" t="s">
        <v>26</v>
      </c>
      <c r="K4" s="52" t="s">
        <v>27</v>
      </c>
      <c r="L4" s="52" t="s">
        <v>28</v>
      </c>
      <c r="M4" s="52" t="s">
        <v>29</v>
      </c>
      <c r="N4" s="52" t="s">
        <v>30</v>
      </c>
      <c r="O4" s="52" t="s">
        <v>31</v>
      </c>
      <c r="P4" s="182" t="s">
        <v>6</v>
      </c>
      <c r="Q4" s="183"/>
    </row>
    <row r="5" spans="1:17" ht="14.4" customHeight="1" thickBot="1" x14ac:dyDescent="0.35">
      <c r="A5" s="88"/>
      <c r="B5" s="27" t="s">
        <v>32</v>
      </c>
      <c r="C5" s="28" t="s">
        <v>32</v>
      </c>
      <c r="D5" s="28" t="s">
        <v>33</v>
      </c>
      <c r="E5" s="28" t="s">
        <v>33</v>
      </c>
      <c r="F5" s="28" t="s">
        <v>33</v>
      </c>
      <c r="G5" s="28" t="s">
        <v>33</v>
      </c>
      <c r="H5" s="28" t="s">
        <v>33</v>
      </c>
      <c r="I5" s="28" t="s">
        <v>33</v>
      </c>
      <c r="J5" s="28" t="s">
        <v>33</v>
      </c>
      <c r="K5" s="28" t="s">
        <v>33</v>
      </c>
      <c r="L5" s="28" t="s">
        <v>33</v>
      </c>
      <c r="M5" s="28" t="s">
        <v>33</v>
      </c>
      <c r="N5" s="28" t="s">
        <v>33</v>
      </c>
      <c r="O5" s="28" t="s">
        <v>33</v>
      </c>
      <c r="P5" s="28" t="s">
        <v>33</v>
      </c>
      <c r="Q5" s="29" t="s">
        <v>34</v>
      </c>
    </row>
    <row r="6" spans="1:17" ht="14.4" customHeight="1" x14ac:dyDescent="0.3">
      <c r="A6" s="20" t="s">
        <v>35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5.434722104253712E-323</v>
      </c>
      <c r="Q6" s="102" t="s">
        <v>116</v>
      </c>
    </row>
    <row r="7" spans="1:17" ht="14.4" customHeight="1" x14ac:dyDescent="0.3">
      <c r="A7" s="21" t="s">
        <v>36</v>
      </c>
      <c r="B7" s="67">
        <v>4.9406564584124654E-324</v>
      </c>
      <c r="C7" s="68">
        <v>0</v>
      </c>
      <c r="D7" s="68">
        <v>4.9406564584124654E-324</v>
      </c>
      <c r="E7" s="68">
        <v>4.9406564584124654E-324</v>
      </c>
      <c r="F7" s="68">
        <v>4.9406564584124654E-324</v>
      </c>
      <c r="G7" s="68">
        <v>4.9406564584124654E-324</v>
      </c>
      <c r="H7" s="68">
        <v>4.9406564584124654E-324</v>
      </c>
      <c r="I7" s="68">
        <v>4.9406564584124654E-324</v>
      </c>
      <c r="J7" s="68">
        <v>0.34655000000000002</v>
      </c>
      <c r="K7" s="68">
        <v>4.9406564584124654E-324</v>
      </c>
      <c r="L7" s="68">
        <v>0.23088</v>
      </c>
      <c r="M7" s="68">
        <v>6.2549999999999994E-2</v>
      </c>
      <c r="N7" s="68">
        <v>4.9406564584124654E-324</v>
      </c>
      <c r="O7" s="68">
        <v>4.9406564584124654E-324</v>
      </c>
      <c r="P7" s="69">
        <v>0.63997999999999999</v>
      </c>
      <c r="Q7" s="103" t="s">
        <v>116</v>
      </c>
    </row>
    <row r="8" spans="1:17" ht="14.4" customHeight="1" x14ac:dyDescent="0.3">
      <c r="A8" s="21" t="s">
        <v>37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5.434722104253712E-323</v>
      </c>
      <c r="Q8" s="103" t="s">
        <v>116</v>
      </c>
    </row>
    <row r="9" spans="1:17" ht="14.4" customHeight="1" x14ac:dyDescent="0.3">
      <c r="A9" s="21" t="s">
        <v>38</v>
      </c>
      <c r="B9" s="67">
        <v>4.9406564584124654E-324</v>
      </c>
      <c r="C9" s="68">
        <v>0</v>
      </c>
      <c r="D9" s="68">
        <v>4.9406564584124654E-324</v>
      </c>
      <c r="E9" s="68">
        <v>4.9406564584124654E-324</v>
      </c>
      <c r="F9" s="68">
        <v>4.9406564584124654E-324</v>
      </c>
      <c r="G9" s="68">
        <v>4.9406564584124654E-324</v>
      </c>
      <c r="H9" s="68">
        <v>9.19116</v>
      </c>
      <c r="I9" s="68">
        <v>10.477180000000001</v>
      </c>
      <c r="J9" s="68">
        <v>1.85372</v>
      </c>
      <c r="K9" s="68">
        <v>4.9406564584124654E-324</v>
      </c>
      <c r="L9" s="68">
        <v>9.8028099999999991</v>
      </c>
      <c r="M9" s="68">
        <v>4.9406564584124654E-324</v>
      </c>
      <c r="N9" s="68">
        <v>5.3578799999999998</v>
      </c>
      <c r="O9" s="68">
        <v>4.9406564584124654E-324</v>
      </c>
      <c r="P9" s="69">
        <v>36.682749999999999</v>
      </c>
      <c r="Q9" s="103" t="s">
        <v>116</v>
      </c>
    </row>
    <row r="10" spans="1:17" ht="14.4" customHeight="1" x14ac:dyDescent="0.3">
      <c r="A10" s="21" t="s">
        <v>39</v>
      </c>
      <c r="B10" s="67">
        <v>4.9406564584124654E-324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4.9406564584124654E-324</v>
      </c>
      <c r="J10" s="68">
        <v>4.9406564584124654E-324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5.434722104253712E-323</v>
      </c>
      <c r="Q10" s="103" t="s">
        <v>116</v>
      </c>
    </row>
    <row r="11" spans="1:17" ht="14.4" customHeight="1" x14ac:dyDescent="0.3">
      <c r="A11" s="21" t="s">
        <v>40</v>
      </c>
      <c r="B11" s="67">
        <v>123.281503269052</v>
      </c>
      <c r="C11" s="68">
        <v>10.273458605754</v>
      </c>
      <c r="D11" s="68">
        <v>4.9406564584124654E-324</v>
      </c>
      <c r="E11" s="68">
        <v>4.9406564584124654E-324</v>
      </c>
      <c r="F11" s="68">
        <v>4.9406564584124654E-324</v>
      </c>
      <c r="G11" s="68">
        <v>4.9406564584124654E-324</v>
      </c>
      <c r="H11" s="68">
        <v>29.185500000000001</v>
      </c>
      <c r="I11" s="68">
        <v>6.4341100000000004</v>
      </c>
      <c r="J11" s="68">
        <v>2.36</v>
      </c>
      <c r="K11" s="68">
        <v>46.217700000000001</v>
      </c>
      <c r="L11" s="68">
        <v>1.1294999999999999</v>
      </c>
      <c r="M11" s="68">
        <v>0.47360999999999998</v>
      </c>
      <c r="N11" s="68">
        <v>43.045389999999998</v>
      </c>
      <c r="O11" s="68">
        <v>4.9406564584124654E-324</v>
      </c>
      <c r="P11" s="69">
        <v>128.84581</v>
      </c>
      <c r="Q11" s="103">
        <v>1.1401472380469999</v>
      </c>
    </row>
    <row r="12" spans="1:17" ht="14.4" customHeight="1" x14ac:dyDescent="0.3">
      <c r="A12" s="21" t="s">
        <v>41</v>
      </c>
      <c r="B12" s="67">
        <v>0.14064514849199999</v>
      </c>
      <c r="C12" s="68">
        <v>1.1720429040999999E-2</v>
      </c>
      <c r="D12" s="68">
        <v>4.9406564584124654E-324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4.9406564584124654E-324</v>
      </c>
      <c r="J12" s="68">
        <v>4.9406564584124654E-324</v>
      </c>
      <c r="K12" s="68">
        <v>4.9406564584124654E-324</v>
      </c>
      <c r="L12" s="68">
        <v>4.9406564584124654E-324</v>
      </c>
      <c r="M12" s="68">
        <v>4.9406564584124654E-324</v>
      </c>
      <c r="N12" s="68">
        <v>4.9406564584124654E-324</v>
      </c>
      <c r="O12" s="68">
        <v>4.9406564584124654E-324</v>
      </c>
      <c r="P12" s="69">
        <v>5.434722104253712E-323</v>
      </c>
      <c r="Q12" s="103">
        <v>4.1995579896505956E-322</v>
      </c>
    </row>
    <row r="13" spans="1:17" ht="14.4" customHeight="1" x14ac:dyDescent="0.3">
      <c r="A13" s="21" t="s">
        <v>42</v>
      </c>
      <c r="B13" s="67">
        <v>0.37386247164600001</v>
      </c>
      <c r="C13" s="68">
        <v>3.1155205969999999E-2</v>
      </c>
      <c r="D13" s="68">
        <v>4.9406564584124654E-324</v>
      </c>
      <c r="E13" s="68">
        <v>4.9406564584124654E-324</v>
      </c>
      <c r="F13" s="68">
        <v>4.9406564584124654E-324</v>
      </c>
      <c r="G13" s="68">
        <v>4.9406564584124654E-324</v>
      </c>
      <c r="H13" s="68">
        <v>4.9406564584124654E-324</v>
      </c>
      <c r="I13" s="68">
        <v>4.9406564584124654E-324</v>
      </c>
      <c r="J13" s="68">
        <v>4.9406564584124654E-324</v>
      </c>
      <c r="K13" s="68">
        <v>4.9406564584124654E-324</v>
      </c>
      <c r="L13" s="68">
        <v>4.9406564584124654E-324</v>
      </c>
      <c r="M13" s="68">
        <v>4.9406564584124654E-324</v>
      </c>
      <c r="N13" s="68">
        <v>4.9406564584124654E-324</v>
      </c>
      <c r="O13" s="68">
        <v>4.9406564584124654E-324</v>
      </c>
      <c r="P13" s="69">
        <v>5.434722104253712E-323</v>
      </c>
      <c r="Q13" s="103">
        <v>1.5810100666919889E-322</v>
      </c>
    </row>
    <row r="14" spans="1:17" ht="14.4" customHeight="1" x14ac:dyDescent="0.3">
      <c r="A14" s="21" t="s">
        <v>43</v>
      </c>
      <c r="B14" s="67">
        <v>74.355356792066999</v>
      </c>
      <c r="C14" s="68">
        <v>6.1962797326720001</v>
      </c>
      <c r="D14" s="68">
        <v>4.9406564584124654E-324</v>
      </c>
      <c r="E14" s="68">
        <v>4.9406564584124654E-324</v>
      </c>
      <c r="F14" s="68">
        <v>4.9406564584124654E-324</v>
      </c>
      <c r="G14" s="68">
        <v>4.9406564584124654E-324</v>
      </c>
      <c r="H14" s="68">
        <v>6.55</v>
      </c>
      <c r="I14" s="68">
        <v>8.9359999999999999</v>
      </c>
      <c r="J14" s="68">
        <v>6.9790000000000001</v>
      </c>
      <c r="K14" s="68">
        <v>7.5679999999999996</v>
      </c>
      <c r="L14" s="68">
        <v>7.0739999999999998</v>
      </c>
      <c r="M14" s="68">
        <v>8.6039999999999992</v>
      </c>
      <c r="N14" s="68">
        <v>10.885</v>
      </c>
      <c r="O14" s="68">
        <v>4.9406564584124654E-324</v>
      </c>
      <c r="P14" s="69">
        <v>56.595999999999997</v>
      </c>
      <c r="Q14" s="103">
        <v>0.83035161920800005</v>
      </c>
    </row>
    <row r="15" spans="1:17" ht="14.4" customHeight="1" x14ac:dyDescent="0.3">
      <c r="A15" s="21" t="s">
        <v>44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5.434722104253712E-323</v>
      </c>
      <c r="Q15" s="103" t="s">
        <v>116</v>
      </c>
    </row>
    <row r="16" spans="1:17" ht="14.4" customHeight="1" x14ac:dyDescent="0.3">
      <c r="A16" s="21" t="s">
        <v>45</v>
      </c>
      <c r="B16" s="67">
        <v>4.9406564584124654E-324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5.434722104253712E-323</v>
      </c>
      <c r="Q16" s="103" t="s">
        <v>116</v>
      </c>
    </row>
    <row r="17" spans="1:17" ht="14.4" customHeight="1" x14ac:dyDescent="0.3">
      <c r="A17" s="21" t="s">
        <v>46</v>
      </c>
      <c r="B17" s="67">
        <v>4.5499075733680003</v>
      </c>
      <c r="C17" s="68">
        <v>0.37915896444699998</v>
      </c>
      <c r="D17" s="68">
        <v>4.9406564584124654E-324</v>
      </c>
      <c r="E17" s="68">
        <v>4.9406564584124654E-324</v>
      </c>
      <c r="F17" s="68">
        <v>4.9406564584124654E-324</v>
      </c>
      <c r="G17" s="68">
        <v>4.9406564584124654E-324</v>
      </c>
      <c r="H17" s="68">
        <v>4.9406564584124654E-324</v>
      </c>
      <c r="I17" s="68">
        <v>1.1972</v>
      </c>
      <c r="J17" s="68">
        <v>4.9406564584124654E-324</v>
      </c>
      <c r="K17" s="68">
        <v>4.9406564584124654E-324</v>
      </c>
      <c r="L17" s="68">
        <v>4.9406564584124654E-324</v>
      </c>
      <c r="M17" s="68">
        <v>8.6115700000000004</v>
      </c>
      <c r="N17" s="68">
        <v>4.9406564584124654E-324</v>
      </c>
      <c r="O17" s="68">
        <v>4.9406564584124654E-324</v>
      </c>
      <c r="P17" s="69">
        <v>9.8087700000000009</v>
      </c>
      <c r="Q17" s="103">
        <v>2.3518008203649998</v>
      </c>
    </row>
    <row r="18" spans="1:17" ht="14.4" customHeight="1" x14ac:dyDescent="0.3">
      <c r="A18" s="21" t="s">
        <v>47</v>
      </c>
      <c r="B18" s="67">
        <v>4.9406564584124654E-324</v>
      </c>
      <c r="C18" s="68">
        <v>0</v>
      </c>
      <c r="D18" s="68">
        <v>4.9406564584124654E-324</v>
      </c>
      <c r="E18" s="68">
        <v>4.9406564584124654E-324</v>
      </c>
      <c r="F18" s="68">
        <v>4.9406564584124654E-324</v>
      </c>
      <c r="G18" s="68">
        <v>4.9406564584124654E-324</v>
      </c>
      <c r="H18" s="68">
        <v>4.9406564584124654E-324</v>
      </c>
      <c r="I18" s="68">
        <v>4.9406564584124654E-324</v>
      </c>
      <c r="J18" s="68">
        <v>1.425</v>
      </c>
      <c r="K18" s="68">
        <v>4.9406564584124654E-324</v>
      </c>
      <c r="L18" s="68">
        <v>4.9406564584124654E-324</v>
      </c>
      <c r="M18" s="68">
        <v>4.6900000000000004</v>
      </c>
      <c r="N18" s="68">
        <v>1.347</v>
      </c>
      <c r="O18" s="68">
        <v>4.9406564584124654E-324</v>
      </c>
      <c r="P18" s="69">
        <v>7.4619999999999997</v>
      </c>
      <c r="Q18" s="103" t="s">
        <v>116</v>
      </c>
    </row>
    <row r="19" spans="1:17" ht="14.4" customHeight="1" x14ac:dyDescent="0.3">
      <c r="A19" s="21" t="s">
        <v>48</v>
      </c>
      <c r="B19" s="67">
        <v>66.801061094673997</v>
      </c>
      <c r="C19" s="68">
        <v>5.5667550912220003</v>
      </c>
      <c r="D19" s="68">
        <v>4.9406564584124654E-324</v>
      </c>
      <c r="E19" s="68">
        <v>4.9406564584124654E-324</v>
      </c>
      <c r="F19" s="68">
        <v>4.9406564584124654E-324</v>
      </c>
      <c r="G19" s="68">
        <v>4.9406564584124654E-324</v>
      </c>
      <c r="H19" s="68">
        <v>13.221349999999999</v>
      </c>
      <c r="I19" s="68">
        <v>7.7850900000000003</v>
      </c>
      <c r="J19" s="68">
        <v>10.592409999999999</v>
      </c>
      <c r="K19" s="68">
        <v>31.821999999999999</v>
      </c>
      <c r="L19" s="68">
        <v>7.9905600000000003</v>
      </c>
      <c r="M19" s="68">
        <v>3.1222699999999999</v>
      </c>
      <c r="N19" s="68">
        <v>4.5147899999999996</v>
      </c>
      <c r="O19" s="68">
        <v>4.9406564584124654E-324</v>
      </c>
      <c r="P19" s="69">
        <v>79.048469999999995</v>
      </c>
      <c r="Q19" s="103">
        <v>1.290918035317</v>
      </c>
    </row>
    <row r="20" spans="1:17" ht="14.4" customHeight="1" x14ac:dyDescent="0.3">
      <c r="A20" s="21" t="s">
        <v>49</v>
      </c>
      <c r="B20" s="67">
        <v>1551.0829662528099</v>
      </c>
      <c r="C20" s="68">
        <v>129.25691385440101</v>
      </c>
      <c r="D20" s="68">
        <v>4.9406564584124654E-324</v>
      </c>
      <c r="E20" s="68">
        <v>4.9406564584124654E-324</v>
      </c>
      <c r="F20" s="68">
        <v>4.9406564584124654E-324</v>
      </c>
      <c r="G20" s="68">
        <v>4.9406564584124654E-324</v>
      </c>
      <c r="H20" s="68">
        <v>195.99066999999999</v>
      </c>
      <c r="I20" s="68">
        <v>209.88055</v>
      </c>
      <c r="J20" s="68">
        <v>260.16442999999998</v>
      </c>
      <c r="K20" s="68">
        <v>201.02498</v>
      </c>
      <c r="L20" s="68">
        <v>179.22028</v>
      </c>
      <c r="M20" s="68">
        <v>157.03667999999999</v>
      </c>
      <c r="N20" s="68">
        <v>241.9992</v>
      </c>
      <c r="O20" s="68">
        <v>4.9406564584124654E-324</v>
      </c>
      <c r="P20" s="69">
        <v>1445.3167900000001</v>
      </c>
      <c r="Q20" s="103">
        <v>1.016521527061</v>
      </c>
    </row>
    <row r="21" spans="1:17" ht="14.4" customHeight="1" x14ac:dyDescent="0.3">
      <c r="A21" s="22" t="s">
        <v>50</v>
      </c>
      <c r="B21" s="67">
        <v>50.666666666662998</v>
      </c>
      <c r="C21" s="68">
        <v>4.2222222222210002</v>
      </c>
      <c r="D21" s="68">
        <v>1.4821969375237396E-323</v>
      </c>
      <c r="E21" s="68">
        <v>1.4821969375237396E-323</v>
      </c>
      <c r="F21" s="68">
        <v>1.4821969375237396E-323</v>
      </c>
      <c r="G21" s="68">
        <v>1.4821969375237396E-323</v>
      </c>
      <c r="H21" s="68">
        <v>6.3920000000000003</v>
      </c>
      <c r="I21" s="68">
        <v>6.3920000000000003</v>
      </c>
      <c r="J21" s="68">
        <v>6.5650000000000004</v>
      </c>
      <c r="K21" s="68">
        <v>6.5650000000000004</v>
      </c>
      <c r="L21" s="68">
        <v>6.5640000000000001</v>
      </c>
      <c r="M21" s="68">
        <v>6.5640000000000001</v>
      </c>
      <c r="N21" s="68">
        <v>6.5640000000000001</v>
      </c>
      <c r="O21" s="68">
        <v>1.4821969375237396E-323</v>
      </c>
      <c r="P21" s="69">
        <v>45.606000000000002</v>
      </c>
      <c r="Q21" s="103">
        <v>0.98194736842100006</v>
      </c>
    </row>
    <row r="22" spans="1:17" ht="14.4" customHeight="1" x14ac:dyDescent="0.3">
      <c r="A22" s="21" t="s">
        <v>51</v>
      </c>
      <c r="B22" s="67">
        <v>4.9406564584124654E-324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4.9406564584124654E-324</v>
      </c>
      <c r="I22" s="68">
        <v>4.9406564584124654E-324</v>
      </c>
      <c r="J22" s="68">
        <v>4.9406564584124654E-324</v>
      </c>
      <c r="K22" s="68">
        <v>4.9406564584124654E-324</v>
      </c>
      <c r="L22" s="68">
        <v>4.9406564584124654E-324</v>
      </c>
      <c r="M22" s="68">
        <v>1.1910000000000001</v>
      </c>
      <c r="N22" s="68">
        <v>4.9406564584124654E-324</v>
      </c>
      <c r="O22" s="68">
        <v>4.9406564584124654E-324</v>
      </c>
      <c r="P22" s="69">
        <v>1.1910000000000001</v>
      </c>
      <c r="Q22" s="103" t="s">
        <v>116</v>
      </c>
    </row>
    <row r="23" spans="1:17" ht="14.4" customHeight="1" x14ac:dyDescent="0.3">
      <c r="A23" s="22" t="s">
        <v>52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2.1738888417014848E-322</v>
      </c>
      <c r="Q23" s="103" t="s">
        <v>116</v>
      </c>
    </row>
    <row r="24" spans="1:17" ht="14.4" customHeight="1" x14ac:dyDescent="0.3">
      <c r="A24" s="22" t="s">
        <v>53</v>
      </c>
      <c r="B24" s="67">
        <v>2.2737367544323201E-13</v>
      </c>
      <c r="C24" s="68">
        <v>0</v>
      </c>
      <c r="D24" s="68">
        <v>-1.0869444208507424E-322</v>
      </c>
      <c r="E24" s="68">
        <v>-1.0869444208507424E-322</v>
      </c>
      <c r="F24" s="68">
        <v>-1.0869444208507424E-322</v>
      </c>
      <c r="G24" s="68">
        <v>-1.0869444208507424E-322</v>
      </c>
      <c r="H24" s="68">
        <v>0</v>
      </c>
      <c r="I24" s="68">
        <v>0</v>
      </c>
      <c r="J24" s="68">
        <v>0</v>
      </c>
      <c r="K24" s="68">
        <v>0</v>
      </c>
      <c r="L24" s="68">
        <v>-2.8421709430404001E-14</v>
      </c>
      <c r="M24" s="68">
        <v>1.002999999999</v>
      </c>
      <c r="N24" s="68">
        <v>1.6999999999990001</v>
      </c>
      <c r="O24" s="68">
        <v>-1.0869444208507424E-322</v>
      </c>
      <c r="P24" s="69">
        <v>2.7029999999990002</v>
      </c>
      <c r="Q24" s="103"/>
    </row>
    <row r="25" spans="1:17" ht="14.4" customHeight="1" x14ac:dyDescent="0.3">
      <c r="A25" s="23" t="s">
        <v>54</v>
      </c>
      <c r="B25" s="70">
        <v>1871.2519692687799</v>
      </c>
      <c r="C25" s="71">
        <v>155.93766410573099</v>
      </c>
      <c r="D25" s="71">
        <v>4.9406564584124654E-324</v>
      </c>
      <c r="E25" s="71">
        <v>4.9406564584124654E-324</v>
      </c>
      <c r="F25" s="71">
        <v>4.9406564584124654E-324</v>
      </c>
      <c r="G25" s="71">
        <v>4.9406564584124654E-324</v>
      </c>
      <c r="H25" s="71">
        <v>260.53068000000002</v>
      </c>
      <c r="I25" s="71">
        <v>251.10212999999999</v>
      </c>
      <c r="J25" s="71">
        <v>290.28611000000001</v>
      </c>
      <c r="K25" s="71">
        <v>293.19767999999999</v>
      </c>
      <c r="L25" s="71">
        <v>212.01203000000001</v>
      </c>
      <c r="M25" s="71">
        <v>191.35867999999999</v>
      </c>
      <c r="N25" s="71">
        <v>315.41325999999998</v>
      </c>
      <c r="O25" s="71">
        <v>4.9406564584124654E-324</v>
      </c>
      <c r="P25" s="72">
        <v>1813.90057</v>
      </c>
      <c r="Q25" s="104">
        <v>1.057474169334</v>
      </c>
    </row>
    <row r="26" spans="1:17" ht="14.4" customHeight="1" x14ac:dyDescent="0.3">
      <c r="A26" s="21" t="s">
        <v>55</v>
      </c>
      <c r="B26" s="67">
        <v>127.66666666666499</v>
      </c>
      <c r="C26" s="68">
        <v>10.638888888887999</v>
      </c>
      <c r="D26" s="68">
        <v>4.9406564584124654E-324</v>
      </c>
      <c r="E26" s="68">
        <v>4.9406564584124654E-324</v>
      </c>
      <c r="F26" s="68">
        <v>4.9406564584124654E-324</v>
      </c>
      <c r="G26" s="68">
        <v>4.9406564584124654E-324</v>
      </c>
      <c r="H26" s="68">
        <v>33.411810000000003</v>
      </c>
      <c r="I26" s="68">
        <v>55.16478</v>
      </c>
      <c r="J26" s="68">
        <v>38.691659999999999</v>
      </c>
      <c r="K26" s="68">
        <v>31.419370000000001</v>
      </c>
      <c r="L26" s="68">
        <v>29.1145</v>
      </c>
      <c r="M26" s="68">
        <v>33.264580000000002</v>
      </c>
      <c r="N26" s="68">
        <v>30.612660000000002</v>
      </c>
      <c r="O26" s="68">
        <v>4.9406564584124654E-324</v>
      </c>
      <c r="P26" s="69">
        <v>251.67936</v>
      </c>
      <c r="Q26" s="103">
        <v>2.1505950534060001</v>
      </c>
    </row>
    <row r="27" spans="1:17" ht="14.4" customHeight="1" x14ac:dyDescent="0.3">
      <c r="A27" s="24" t="s">
        <v>56</v>
      </c>
      <c r="B27" s="70">
        <v>1998.9186359354401</v>
      </c>
      <c r="C27" s="71">
        <v>166.57655299461999</v>
      </c>
      <c r="D27" s="71">
        <v>9.8813129168249309E-324</v>
      </c>
      <c r="E27" s="71">
        <v>9.8813129168249309E-324</v>
      </c>
      <c r="F27" s="71">
        <v>9.8813129168249309E-324</v>
      </c>
      <c r="G27" s="71">
        <v>9.8813129168249309E-324</v>
      </c>
      <c r="H27" s="71">
        <v>293.94249000000002</v>
      </c>
      <c r="I27" s="71">
        <v>306.26691</v>
      </c>
      <c r="J27" s="71">
        <v>328.97777000000002</v>
      </c>
      <c r="K27" s="71">
        <v>324.61705000000001</v>
      </c>
      <c r="L27" s="71">
        <v>241.12653</v>
      </c>
      <c r="M27" s="71">
        <v>224.62325999999999</v>
      </c>
      <c r="N27" s="71">
        <v>346.02591999999999</v>
      </c>
      <c r="O27" s="71">
        <v>9.8813129168249309E-324</v>
      </c>
      <c r="P27" s="72">
        <v>2065.5799299999999</v>
      </c>
      <c r="Q27" s="104">
        <v>1.127289466978</v>
      </c>
    </row>
    <row r="28" spans="1:17" ht="14.4" customHeight="1" x14ac:dyDescent="0.3">
      <c r="A28" s="22" t="s">
        <v>57</v>
      </c>
      <c r="B28" s="67">
        <v>1.2351641146031164E-322</v>
      </c>
      <c r="C28" s="68">
        <v>0</v>
      </c>
      <c r="D28" s="68">
        <v>1.2351641146031164E-322</v>
      </c>
      <c r="E28" s="68">
        <v>1.2351641146031164E-322</v>
      </c>
      <c r="F28" s="68">
        <v>1.2351641146031164E-322</v>
      </c>
      <c r="G28" s="68">
        <v>1.2351641146031164E-322</v>
      </c>
      <c r="H28" s="68">
        <v>1.2351641146031164E-322</v>
      </c>
      <c r="I28" s="68">
        <v>1.2351641146031164E-322</v>
      </c>
      <c r="J28" s="68">
        <v>1.2351641146031164E-322</v>
      </c>
      <c r="K28" s="68">
        <v>1.2351641146031164E-322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1.358680526063428E-321</v>
      </c>
      <c r="Q28" s="103">
        <v>12.5</v>
      </c>
    </row>
    <row r="29" spans="1:17" ht="14.4" customHeight="1" x14ac:dyDescent="0.3">
      <c r="A29" s="22" t="s">
        <v>58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1.0869444208507424E-322</v>
      </c>
      <c r="Q29" s="103" t="s">
        <v>116</v>
      </c>
    </row>
    <row r="30" spans="1:17" ht="14.4" customHeight="1" x14ac:dyDescent="0.3">
      <c r="A30" s="22" t="s">
        <v>59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5.434722104253712E-322</v>
      </c>
      <c r="Q30" s="103">
        <v>0</v>
      </c>
    </row>
    <row r="31" spans="1:17" ht="14.4" customHeight="1" thickBot="1" x14ac:dyDescent="0.35">
      <c r="A31" s="25" t="s">
        <v>60</v>
      </c>
      <c r="B31" s="73">
        <v>2.4703282292062327E-323</v>
      </c>
      <c r="C31" s="74">
        <v>0</v>
      </c>
      <c r="D31" s="74">
        <v>2.4703282292062327E-323</v>
      </c>
      <c r="E31" s="74">
        <v>2.4703282292062327E-323</v>
      </c>
      <c r="F31" s="74">
        <v>2.4703282292062327E-323</v>
      </c>
      <c r="G31" s="74">
        <v>2.4703282292062327E-323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2.717361052126856E-322</v>
      </c>
      <c r="Q31" s="105" t="s">
        <v>116</v>
      </c>
    </row>
    <row r="32" spans="1:17" ht="14.4" customHeight="1" x14ac:dyDescent="0.3">
      <c r="A32" s="184" t="s">
        <v>61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</row>
    <row r="33" spans="1:17" ht="14.4" customHeight="1" x14ac:dyDescent="0.3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</row>
    <row r="34" spans="1:17" ht="14.4" customHeight="1" x14ac:dyDescent="0.3">
      <c r="A34" s="184" t="s">
        <v>62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</row>
    <row r="35" spans="1:17" ht="14.4" customHeight="1" x14ac:dyDescent="0.3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78"/>
      <c r="Q36" s="178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0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179" t="s">
        <v>63</v>
      </c>
      <c r="B1" s="179"/>
      <c r="C1" s="179"/>
      <c r="D1" s="179"/>
      <c r="E1" s="179"/>
      <c r="F1" s="179"/>
      <c r="G1" s="179"/>
      <c r="H1" s="185"/>
      <c r="I1" s="185"/>
      <c r="J1" s="185"/>
      <c r="K1" s="185"/>
    </row>
    <row r="2" spans="1:11" s="76" customFormat="1" ht="14.4" customHeight="1" thickBot="1" x14ac:dyDescent="0.35">
      <c r="A2" s="202" t="s">
        <v>115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86"/>
      <c r="B3" s="180" t="s">
        <v>64</v>
      </c>
      <c r="C3" s="181"/>
      <c r="D3" s="181"/>
      <c r="E3" s="181"/>
      <c r="F3" s="188" t="s">
        <v>65</v>
      </c>
      <c r="G3" s="181"/>
      <c r="H3" s="181"/>
      <c r="I3" s="181"/>
      <c r="J3" s="181"/>
      <c r="K3" s="189"/>
    </row>
    <row r="4" spans="1:11" ht="14.4" customHeight="1" x14ac:dyDescent="0.3">
      <c r="A4" s="87"/>
      <c r="B4" s="186"/>
      <c r="C4" s="187"/>
      <c r="D4" s="187"/>
      <c r="E4" s="187"/>
      <c r="F4" s="190" t="s">
        <v>83</v>
      </c>
      <c r="G4" s="192" t="s">
        <v>66</v>
      </c>
      <c r="H4" s="54" t="s">
        <v>104</v>
      </c>
      <c r="I4" s="190" t="s">
        <v>67</v>
      </c>
      <c r="J4" s="192" t="s">
        <v>68</v>
      </c>
      <c r="K4" s="193" t="s">
        <v>69</v>
      </c>
    </row>
    <row r="5" spans="1:11" ht="42" thickBot="1" x14ac:dyDescent="0.35">
      <c r="A5" s="88"/>
      <c r="B5" s="30" t="s">
        <v>84</v>
      </c>
      <c r="C5" s="31" t="s">
        <v>70</v>
      </c>
      <c r="D5" s="32" t="s">
        <v>71</v>
      </c>
      <c r="E5" s="32" t="s">
        <v>72</v>
      </c>
      <c r="F5" s="191"/>
      <c r="G5" s="191"/>
      <c r="H5" s="31" t="s">
        <v>73</v>
      </c>
      <c r="I5" s="191"/>
      <c r="J5" s="191"/>
      <c r="K5" s="194"/>
    </row>
    <row r="6" spans="1:11" ht="14.4" customHeight="1" thickBot="1" x14ac:dyDescent="0.35">
      <c r="A6" s="219" t="s">
        <v>118</v>
      </c>
      <c r="B6" s="203">
        <v>4.9406564584124654E-324</v>
      </c>
      <c r="C6" s="203">
        <v>4.9406564584124654E-324</v>
      </c>
      <c r="D6" s="204">
        <v>0</v>
      </c>
      <c r="E6" s="205">
        <v>1</v>
      </c>
      <c r="F6" s="203">
        <v>1871.2519692687799</v>
      </c>
      <c r="G6" s="204">
        <v>1715.31430516304</v>
      </c>
      <c r="H6" s="206">
        <v>315.41325999999998</v>
      </c>
      <c r="I6" s="203">
        <v>1813.90057</v>
      </c>
      <c r="J6" s="204">
        <v>98.586264836954996</v>
      </c>
      <c r="K6" s="207">
        <v>0.96935132188999995</v>
      </c>
    </row>
    <row r="7" spans="1:11" ht="14.4" customHeight="1" thickBot="1" x14ac:dyDescent="0.35">
      <c r="A7" s="220" t="s">
        <v>119</v>
      </c>
      <c r="B7" s="203">
        <v>4.9406564584124654E-324</v>
      </c>
      <c r="C7" s="203">
        <v>4.9406564584124654E-324</v>
      </c>
      <c r="D7" s="204">
        <v>0</v>
      </c>
      <c r="E7" s="205">
        <v>1</v>
      </c>
      <c r="F7" s="203">
        <v>198.15136768125899</v>
      </c>
      <c r="G7" s="204">
        <v>181.638753707821</v>
      </c>
      <c r="H7" s="206">
        <v>59.288269999999997</v>
      </c>
      <c r="I7" s="203">
        <v>222.76454000000001</v>
      </c>
      <c r="J7" s="204">
        <v>41.125786292179001</v>
      </c>
      <c r="K7" s="207">
        <v>1.12421399159</v>
      </c>
    </row>
    <row r="8" spans="1:11" ht="14.4" customHeight="1" thickBot="1" x14ac:dyDescent="0.35">
      <c r="A8" s="221" t="s">
        <v>120</v>
      </c>
      <c r="B8" s="203">
        <v>4.9406564584124654E-324</v>
      </c>
      <c r="C8" s="203">
        <v>4.9406564584124654E-324</v>
      </c>
      <c r="D8" s="204">
        <v>0</v>
      </c>
      <c r="E8" s="205">
        <v>1</v>
      </c>
      <c r="F8" s="203">
        <v>123.796010889191</v>
      </c>
      <c r="G8" s="204">
        <v>113.479676648425</v>
      </c>
      <c r="H8" s="206">
        <v>48.403269999999999</v>
      </c>
      <c r="I8" s="203">
        <v>166.16854000000001</v>
      </c>
      <c r="J8" s="204">
        <v>52.688863351574</v>
      </c>
      <c r="K8" s="207">
        <v>1.3422770152800001</v>
      </c>
    </row>
    <row r="9" spans="1:11" ht="14.4" customHeight="1" thickBot="1" x14ac:dyDescent="0.35">
      <c r="A9" s="222" t="s">
        <v>121</v>
      </c>
      <c r="B9" s="208">
        <v>4.9406564584124654E-324</v>
      </c>
      <c r="C9" s="208">
        <v>4.9406564584124654E-324</v>
      </c>
      <c r="D9" s="209">
        <v>0</v>
      </c>
      <c r="E9" s="210">
        <v>1</v>
      </c>
      <c r="F9" s="208">
        <v>4.9406564584124654E-324</v>
      </c>
      <c r="G9" s="209">
        <v>0</v>
      </c>
      <c r="H9" s="211">
        <v>4.9406564584124654E-324</v>
      </c>
      <c r="I9" s="208">
        <v>0.63997999999999999</v>
      </c>
      <c r="J9" s="209">
        <v>0.63997999999999999</v>
      </c>
      <c r="K9" s="212" t="s">
        <v>122</v>
      </c>
    </row>
    <row r="10" spans="1:11" ht="14.4" customHeight="1" thickBot="1" x14ac:dyDescent="0.35">
      <c r="A10" s="223" t="s">
        <v>123</v>
      </c>
      <c r="B10" s="203">
        <v>4.9406564584124654E-324</v>
      </c>
      <c r="C10" s="203">
        <v>4.9406564584124654E-324</v>
      </c>
      <c r="D10" s="204">
        <v>0</v>
      </c>
      <c r="E10" s="205">
        <v>1</v>
      </c>
      <c r="F10" s="203">
        <v>4.9406564584124654E-324</v>
      </c>
      <c r="G10" s="204">
        <v>0</v>
      </c>
      <c r="H10" s="206">
        <v>4.9406564584124654E-324</v>
      </c>
      <c r="I10" s="203">
        <v>0.63997999999999999</v>
      </c>
      <c r="J10" s="204">
        <v>0.63997999999999999</v>
      </c>
      <c r="K10" s="213" t="s">
        <v>122</v>
      </c>
    </row>
    <row r="11" spans="1:11" ht="14.4" customHeight="1" thickBot="1" x14ac:dyDescent="0.35">
      <c r="A11" s="222" t="s">
        <v>124</v>
      </c>
      <c r="B11" s="208">
        <v>4.9406564584124654E-324</v>
      </c>
      <c r="C11" s="208">
        <v>4.9406564584124654E-324</v>
      </c>
      <c r="D11" s="209">
        <v>0</v>
      </c>
      <c r="E11" s="210">
        <v>1</v>
      </c>
      <c r="F11" s="208">
        <v>4.9406564584124654E-324</v>
      </c>
      <c r="G11" s="209">
        <v>0</v>
      </c>
      <c r="H11" s="211">
        <v>5.3578799999999998</v>
      </c>
      <c r="I11" s="208">
        <v>36.682749999999999</v>
      </c>
      <c r="J11" s="209">
        <v>36.682749999999999</v>
      </c>
      <c r="K11" s="212" t="s">
        <v>122</v>
      </c>
    </row>
    <row r="12" spans="1:11" ht="14.4" customHeight="1" thickBot="1" x14ac:dyDescent="0.35">
      <c r="A12" s="223" t="s">
        <v>125</v>
      </c>
      <c r="B12" s="203">
        <v>4.9406564584124654E-324</v>
      </c>
      <c r="C12" s="203">
        <v>4.9406564584124654E-324</v>
      </c>
      <c r="D12" s="204">
        <v>0</v>
      </c>
      <c r="E12" s="205">
        <v>1</v>
      </c>
      <c r="F12" s="203">
        <v>4.9406564584124654E-324</v>
      </c>
      <c r="G12" s="204">
        <v>0</v>
      </c>
      <c r="H12" s="206">
        <v>5.3578799999999998</v>
      </c>
      <c r="I12" s="203">
        <v>33.955750000000002</v>
      </c>
      <c r="J12" s="204">
        <v>33.955750000000002</v>
      </c>
      <c r="K12" s="213" t="s">
        <v>122</v>
      </c>
    </row>
    <row r="13" spans="1:11" ht="14.4" customHeight="1" thickBot="1" x14ac:dyDescent="0.35">
      <c r="A13" s="223" t="s">
        <v>126</v>
      </c>
      <c r="B13" s="203">
        <v>4.9406564584124654E-324</v>
      </c>
      <c r="C13" s="203">
        <v>4.9406564584124654E-324</v>
      </c>
      <c r="D13" s="204">
        <v>0</v>
      </c>
      <c r="E13" s="205">
        <v>1</v>
      </c>
      <c r="F13" s="203">
        <v>4.9406564584124654E-324</v>
      </c>
      <c r="G13" s="204">
        <v>0</v>
      </c>
      <c r="H13" s="206">
        <v>4.9406564584124654E-324</v>
      </c>
      <c r="I13" s="203">
        <v>2.7120000000000002</v>
      </c>
      <c r="J13" s="204">
        <v>2.7120000000000002</v>
      </c>
      <c r="K13" s="213" t="s">
        <v>122</v>
      </c>
    </row>
    <row r="14" spans="1:11" ht="14.4" customHeight="1" thickBot="1" x14ac:dyDescent="0.35">
      <c r="A14" s="223" t="s">
        <v>127</v>
      </c>
      <c r="B14" s="203">
        <v>4.9406564584124654E-324</v>
      </c>
      <c r="C14" s="203">
        <v>4.9406564584124654E-324</v>
      </c>
      <c r="D14" s="204">
        <v>0</v>
      </c>
      <c r="E14" s="205">
        <v>1</v>
      </c>
      <c r="F14" s="203">
        <v>4.9406564584124654E-324</v>
      </c>
      <c r="G14" s="204">
        <v>0</v>
      </c>
      <c r="H14" s="206">
        <v>4.9406564584124654E-324</v>
      </c>
      <c r="I14" s="203">
        <v>1.4999999999999999E-2</v>
      </c>
      <c r="J14" s="204">
        <v>1.4999999999999999E-2</v>
      </c>
      <c r="K14" s="213" t="s">
        <v>122</v>
      </c>
    </row>
    <row r="15" spans="1:11" ht="14.4" customHeight="1" thickBot="1" x14ac:dyDescent="0.35">
      <c r="A15" s="222" t="s">
        <v>128</v>
      </c>
      <c r="B15" s="208">
        <v>4.9406564584124654E-324</v>
      </c>
      <c r="C15" s="208">
        <v>4.9406564584124654E-324</v>
      </c>
      <c r="D15" s="209">
        <v>0</v>
      </c>
      <c r="E15" s="210">
        <v>1</v>
      </c>
      <c r="F15" s="208">
        <v>123.281503269052</v>
      </c>
      <c r="G15" s="209">
        <v>113.00804466329799</v>
      </c>
      <c r="H15" s="211">
        <v>43.045389999999998</v>
      </c>
      <c r="I15" s="208">
        <v>128.84581</v>
      </c>
      <c r="J15" s="209">
        <v>15.837765336702001</v>
      </c>
      <c r="K15" s="214">
        <v>1.04513496821</v>
      </c>
    </row>
    <row r="16" spans="1:11" ht="14.4" customHeight="1" thickBot="1" x14ac:dyDescent="0.35">
      <c r="A16" s="223" t="s">
        <v>129</v>
      </c>
      <c r="B16" s="203">
        <v>4.9406564584124654E-324</v>
      </c>
      <c r="C16" s="203">
        <v>4.9406564584124654E-324</v>
      </c>
      <c r="D16" s="204">
        <v>0</v>
      </c>
      <c r="E16" s="205">
        <v>1</v>
      </c>
      <c r="F16" s="203">
        <v>3.9281288852000003E-2</v>
      </c>
      <c r="G16" s="204">
        <v>3.6007848113999999E-2</v>
      </c>
      <c r="H16" s="206">
        <v>7.0650000000000004E-2</v>
      </c>
      <c r="I16" s="203">
        <v>0.14355999999999999</v>
      </c>
      <c r="J16" s="204">
        <v>0.107552151885</v>
      </c>
      <c r="K16" s="207">
        <v>3.6546662341110001</v>
      </c>
    </row>
    <row r="17" spans="1:11" ht="14.4" customHeight="1" thickBot="1" x14ac:dyDescent="0.35">
      <c r="A17" s="223" t="s">
        <v>130</v>
      </c>
      <c r="B17" s="203">
        <v>4.9406564584124654E-324</v>
      </c>
      <c r="C17" s="203">
        <v>4.9406564584124654E-324</v>
      </c>
      <c r="D17" s="204">
        <v>0</v>
      </c>
      <c r="E17" s="205">
        <v>1</v>
      </c>
      <c r="F17" s="203">
        <v>1.9999361160210001</v>
      </c>
      <c r="G17" s="204">
        <v>1.833274773019</v>
      </c>
      <c r="H17" s="206">
        <v>0.503</v>
      </c>
      <c r="I17" s="203">
        <v>1.0385</v>
      </c>
      <c r="J17" s="204">
        <v>-0.79477477301900001</v>
      </c>
      <c r="K17" s="207">
        <v>0.51926658640699996</v>
      </c>
    </row>
    <row r="18" spans="1:11" ht="14.4" customHeight="1" thickBot="1" x14ac:dyDescent="0.35">
      <c r="A18" s="223" t="s">
        <v>131</v>
      </c>
      <c r="B18" s="203">
        <v>4.9406564584124654E-324</v>
      </c>
      <c r="C18" s="203">
        <v>4.9406564584124654E-324</v>
      </c>
      <c r="D18" s="204">
        <v>0</v>
      </c>
      <c r="E18" s="205">
        <v>1</v>
      </c>
      <c r="F18" s="203">
        <v>5.2328590325919997</v>
      </c>
      <c r="G18" s="204">
        <v>4.796787446543</v>
      </c>
      <c r="H18" s="206">
        <v>1.1058600000000001</v>
      </c>
      <c r="I18" s="203">
        <v>3.3223799999999999</v>
      </c>
      <c r="J18" s="204">
        <v>-1.4744074465429999</v>
      </c>
      <c r="K18" s="207">
        <v>0.63490722362399998</v>
      </c>
    </row>
    <row r="19" spans="1:11" ht="14.4" customHeight="1" thickBot="1" x14ac:dyDescent="0.35">
      <c r="A19" s="223" t="s">
        <v>132</v>
      </c>
      <c r="B19" s="203">
        <v>4.9406564584124654E-324</v>
      </c>
      <c r="C19" s="203">
        <v>4.9406564584124654E-324</v>
      </c>
      <c r="D19" s="204">
        <v>0</v>
      </c>
      <c r="E19" s="205">
        <v>1</v>
      </c>
      <c r="F19" s="203">
        <v>1.5408379563000001E-2</v>
      </c>
      <c r="G19" s="204">
        <v>1.4124347933000001E-2</v>
      </c>
      <c r="H19" s="206">
        <v>4.9406564584124654E-324</v>
      </c>
      <c r="I19" s="203">
        <v>0.10767</v>
      </c>
      <c r="J19" s="204">
        <v>9.3545652066000004E-2</v>
      </c>
      <c r="K19" s="207">
        <v>6.9877562110389997</v>
      </c>
    </row>
    <row r="20" spans="1:11" ht="14.4" customHeight="1" thickBot="1" x14ac:dyDescent="0.35">
      <c r="A20" s="223" t="s">
        <v>133</v>
      </c>
      <c r="B20" s="203">
        <v>4.9406564584124654E-324</v>
      </c>
      <c r="C20" s="203">
        <v>4.9406564584124654E-324</v>
      </c>
      <c r="D20" s="204">
        <v>0</v>
      </c>
      <c r="E20" s="205">
        <v>1</v>
      </c>
      <c r="F20" s="203">
        <v>109.932819535452</v>
      </c>
      <c r="G20" s="204">
        <v>100.77175124083099</v>
      </c>
      <c r="H20" s="206">
        <v>41.048999999999999</v>
      </c>
      <c r="I20" s="203">
        <v>117.6885</v>
      </c>
      <c r="J20" s="204">
        <v>16.916748759168001</v>
      </c>
      <c r="K20" s="207">
        <v>1.070549272704</v>
      </c>
    </row>
    <row r="21" spans="1:11" ht="14.4" customHeight="1" thickBot="1" x14ac:dyDescent="0.35">
      <c r="A21" s="223" t="s">
        <v>134</v>
      </c>
      <c r="B21" s="203">
        <v>4.9406564584124654E-324</v>
      </c>
      <c r="C21" s="203">
        <v>4.9406564584124654E-324</v>
      </c>
      <c r="D21" s="204">
        <v>0</v>
      </c>
      <c r="E21" s="205">
        <v>1</v>
      </c>
      <c r="F21" s="203">
        <v>3</v>
      </c>
      <c r="G21" s="204">
        <v>2.75</v>
      </c>
      <c r="H21" s="206">
        <v>4.9406564584124654E-324</v>
      </c>
      <c r="I21" s="203">
        <v>1.8028999999999999</v>
      </c>
      <c r="J21" s="204">
        <v>-0.94710000000000005</v>
      </c>
      <c r="K21" s="207">
        <v>0.60096666666599996</v>
      </c>
    </row>
    <row r="22" spans="1:11" ht="14.4" customHeight="1" thickBot="1" x14ac:dyDescent="0.35">
      <c r="A22" s="223" t="s">
        <v>135</v>
      </c>
      <c r="B22" s="203">
        <v>4.9406564584124654E-324</v>
      </c>
      <c r="C22" s="203">
        <v>4.9406564584124654E-324</v>
      </c>
      <c r="D22" s="204">
        <v>0</v>
      </c>
      <c r="E22" s="205">
        <v>1</v>
      </c>
      <c r="F22" s="203">
        <v>4.9406564584124654E-324</v>
      </c>
      <c r="G22" s="204">
        <v>0</v>
      </c>
      <c r="H22" s="206">
        <v>4.9406564584124654E-324</v>
      </c>
      <c r="I22" s="203">
        <v>2.36</v>
      </c>
      <c r="J22" s="204">
        <v>2.36</v>
      </c>
      <c r="K22" s="213" t="s">
        <v>122</v>
      </c>
    </row>
    <row r="23" spans="1:11" ht="14.4" customHeight="1" thickBot="1" x14ac:dyDescent="0.35">
      <c r="A23" s="223" t="s">
        <v>136</v>
      </c>
      <c r="B23" s="203">
        <v>4.9406564584124654E-324</v>
      </c>
      <c r="C23" s="203">
        <v>4.9406564584124654E-324</v>
      </c>
      <c r="D23" s="204">
        <v>0</v>
      </c>
      <c r="E23" s="205">
        <v>1</v>
      </c>
      <c r="F23" s="203">
        <v>4.9406564584124654E-324</v>
      </c>
      <c r="G23" s="204">
        <v>0</v>
      </c>
      <c r="H23" s="206">
        <v>0.31688</v>
      </c>
      <c r="I23" s="203">
        <v>2.3822999999999999</v>
      </c>
      <c r="J23" s="204">
        <v>2.3822999999999999</v>
      </c>
      <c r="K23" s="213" t="s">
        <v>122</v>
      </c>
    </row>
    <row r="24" spans="1:11" ht="14.4" customHeight="1" thickBot="1" x14ac:dyDescent="0.35">
      <c r="A24" s="221" t="s">
        <v>43</v>
      </c>
      <c r="B24" s="203">
        <v>4.9406564584124654E-324</v>
      </c>
      <c r="C24" s="203">
        <v>4.9406564584124654E-324</v>
      </c>
      <c r="D24" s="204">
        <v>0</v>
      </c>
      <c r="E24" s="205">
        <v>1</v>
      </c>
      <c r="F24" s="203">
        <v>74.355356792066999</v>
      </c>
      <c r="G24" s="204">
        <v>68.159077059395003</v>
      </c>
      <c r="H24" s="206">
        <v>10.885</v>
      </c>
      <c r="I24" s="203">
        <v>56.595999999999997</v>
      </c>
      <c r="J24" s="204">
        <v>-11.563077059395001</v>
      </c>
      <c r="K24" s="207">
        <v>0.76115565094000004</v>
      </c>
    </row>
    <row r="25" spans="1:11" ht="14.4" customHeight="1" thickBot="1" x14ac:dyDescent="0.35">
      <c r="A25" s="222" t="s">
        <v>137</v>
      </c>
      <c r="B25" s="208">
        <v>4.9406564584124654E-324</v>
      </c>
      <c r="C25" s="208">
        <v>4.9406564584124654E-324</v>
      </c>
      <c r="D25" s="209">
        <v>0</v>
      </c>
      <c r="E25" s="210">
        <v>1</v>
      </c>
      <c r="F25" s="208">
        <v>74.355356792066999</v>
      </c>
      <c r="G25" s="209">
        <v>68.159077059395003</v>
      </c>
      <c r="H25" s="211">
        <v>10.885</v>
      </c>
      <c r="I25" s="208">
        <v>56.595999999999997</v>
      </c>
      <c r="J25" s="209">
        <v>-11.563077059395001</v>
      </c>
      <c r="K25" s="214">
        <v>0.76115565094000004</v>
      </c>
    </row>
    <row r="26" spans="1:11" ht="14.4" customHeight="1" thickBot="1" x14ac:dyDescent="0.35">
      <c r="A26" s="223" t="s">
        <v>138</v>
      </c>
      <c r="B26" s="203">
        <v>4.9406564584124654E-324</v>
      </c>
      <c r="C26" s="203">
        <v>4.9406564584124654E-324</v>
      </c>
      <c r="D26" s="204">
        <v>0</v>
      </c>
      <c r="E26" s="205">
        <v>1</v>
      </c>
      <c r="F26" s="203">
        <v>32.685910414113003</v>
      </c>
      <c r="G26" s="204">
        <v>29.962084546269999</v>
      </c>
      <c r="H26" s="206">
        <v>4.0759999999999996</v>
      </c>
      <c r="I26" s="203">
        <v>29.754999999999999</v>
      </c>
      <c r="J26" s="204">
        <v>-0.20708454627</v>
      </c>
      <c r="K26" s="207">
        <v>0.91033107608200003</v>
      </c>
    </row>
    <row r="27" spans="1:11" ht="14.4" customHeight="1" thickBot="1" x14ac:dyDescent="0.35">
      <c r="A27" s="223" t="s">
        <v>139</v>
      </c>
      <c r="B27" s="203">
        <v>4.9406564584124654E-324</v>
      </c>
      <c r="C27" s="203">
        <v>4.9406564584124654E-324</v>
      </c>
      <c r="D27" s="204">
        <v>0</v>
      </c>
      <c r="E27" s="205">
        <v>1</v>
      </c>
      <c r="F27" s="203">
        <v>5.3335625597060003</v>
      </c>
      <c r="G27" s="204">
        <v>4.8890990130640004</v>
      </c>
      <c r="H27" s="206">
        <v>0.626</v>
      </c>
      <c r="I27" s="203">
        <v>4.625</v>
      </c>
      <c r="J27" s="204">
        <v>-0.26409901306400002</v>
      </c>
      <c r="K27" s="207">
        <v>0.86715022993000002</v>
      </c>
    </row>
    <row r="28" spans="1:11" ht="14.4" customHeight="1" thickBot="1" x14ac:dyDescent="0.35">
      <c r="A28" s="223" t="s">
        <v>140</v>
      </c>
      <c r="B28" s="203">
        <v>4.9406564584124654E-324</v>
      </c>
      <c r="C28" s="203">
        <v>4.9406564584124654E-324</v>
      </c>
      <c r="D28" s="204">
        <v>0</v>
      </c>
      <c r="E28" s="205">
        <v>1</v>
      </c>
      <c r="F28" s="203">
        <v>33.335883818246998</v>
      </c>
      <c r="G28" s="204">
        <v>30.55789350006</v>
      </c>
      <c r="H28" s="206">
        <v>5.2830000000000004</v>
      </c>
      <c r="I28" s="203">
        <v>18.616</v>
      </c>
      <c r="J28" s="204">
        <v>-11.941893500060001</v>
      </c>
      <c r="K28" s="207">
        <v>0.55843727142400001</v>
      </c>
    </row>
    <row r="29" spans="1:11" ht="14.4" customHeight="1" thickBot="1" x14ac:dyDescent="0.35">
      <c r="A29" s="223" t="s">
        <v>141</v>
      </c>
      <c r="B29" s="203">
        <v>4.9406564584124654E-324</v>
      </c>
      <c r="C29" s="203">
        <v>4.9406564584124654E-324</v>
      </c>
      <c r="D29" s="204">
        <v>0</v>
      </c>
      <c r="E29" s="205">
        <v>1</v>
      </c>
      <c r="F29" s="203">
        <v>3</v>
      </c>
      <c r="G29" s="204">
        <v>2.75</v>
      </c>
      <c r="H29" s="206">
        <v>0.9</v>
      </c>
      <c r="I29" s="203">
        <v>3.6</v>
      </c>
      <c r="J29" s="204">
        <v>0.85</v>
      </c>
      <c r="K29" s="207">
        <v>1.2</v>
      </c>
    </row>
    <row r="30" spans="1:11" ht="14.4" customHeight="1" thickBot="1" x14ac:dyDescent="0.35">
      <c r="A30" s="224" t="s">
        <v>142</v>
      </c>
      <c r="B30" s="208">
        <v>4.9406564584124654E-324</v>
      </c>
      <c r="C30" s="208">
        <v>4.9406564584124654E-324</v>
      </c>
      <c r="D30" s="209">
        <v>0</v>
      </c>
      <c r="E30" s="210">
        <v>1</v>
      </c>
      <c r="F30" s="208">
        <v>71.350968668042995</v>
      </c>
      <c r="G30" s="209">
        <v>65.405054612371998</v>
      </c>
      <c r="H30" s="211">
        <v>5.8617900000000001</v>
      </c>
      <c r="I30" s="208">
        <v>96.319239999999994</v>
      </c>
      <c r="J30" s="209">
        <v>30.914185387627001</v>
      </c>
      <c r="K30" s="214">
        <v>1.349935982623</v>
      </c>
    </row>
    <row r="31" spans="1:11" ht="14.4" customHeight="1" thickBot="1" x14ac:dyDescent="0.35">
      <c r="A31" s="221" t="s">
        <v>46</v>
      </c>
      <c r="B31" s="203">
        <v>4.9406564584124654E-324</v>
      </c>
      <c r="C31" s="203">
        <v>4.9406564584124654E-324</v>
      </c>
      <c r="D31" s="204">
        <v>0</v>
      </c>
      <c r="E31" s="205">
        <v>1</v>
      </c>
      <c r="F31" s="203">
        <v>4.5499075733680003</v>
      </c>
      <c r="G31" s="204">
        <v>4.1707486089210004</v>
      </c>
      <c r="H31" s="206">
        <v>4.9406564584124654E-324</v>
      </c>
      <c r="I31" s="203">
        <v>9.8087700000000009</v>
      </c>
      <c r="J31" s="204">
        <v>5.6380213910780004</v>
      </c>
      <c r="K31" s="207">
        <v>2.1558174186680001</v>
      </c>
    </row>
    <row r="32" spans="1:11" ht="14.4" customHeight="1" thickBot="1" x14ac:dyDescent="0.35">
      <c r="A32" s="222" t="s">
        <v>143</v>
      </c>
      <c r="B32" s="208">
        <v>4.9406564584124654E-324</v>
      </c>
      <c r="C32" s="208">
        <v>4.9406564584124654E-324</v>
      </c>
      <c r="D32" s="209">
        <v>0</v>
      </c>
      <c r="E32" s="210">
        <v>1</v>
      </c>
      <c r="F32" s="208">
        <v>4.9406564584124654E-324</v>
      </c>
      <c r="G32" s="209">
        <v>0</v>
      </c>
      <c r="H32" s="211">
        <v>4.9406564584124654E-324</v>
      </c>
      <c r="I32" s="208">
        <v>8.6115700000000004</v>
      </c>
      <c r="J32" s="209">
        <v>8.6115700000000004</v>
      </c>
      <c r="K32" s="212" t="s">
        <v>122</v>
      </c>
    </row>
    <row r="33" spans="1:11" ht="14.4" customHeight="1" thickBot="1" x14ac:dyDescent="0.35">
      <c r="A33" s="223" t="s">
        <v>144</v>
      </c>
      <c r="B33" s="203">
        <v>4.9406564584124654E-324</v>
      </c>
      <c r="C33" s="203">
        <v>4.9406564584124654E-324</v>
      </c>
      <c r="D33" s="204">
        <v>0</v>
      </c>
      <c r="E33" s="205">
        <v>1</v>
      </c>
      <c r="F33" s="203">
        <v>4.9406564584124654E-324</v>
      </c>
      <c r="G33" s="204">
        <v>0</v>
      </c>
      <c r="H33" s="206">
        <v>4.9406564584124654E-324</v>
      </c>
      <c r="I33" s="203">
        <v>8.6115700000000004</v>
      </c>
      <c r="J33" s="204">
        <v>8.6115700000000004</v>
      </c>
      <c r="K33" s="213" t="s">
        <v>122</v>
      </c>
    </row>
    <row r="34" spans="1:11" ht="14.4" customHeight="1" thickBot="1" x14ac:dyDescent="0.35">
      <c r="A34" s="222" t="s">
        <v>145</v>
      </c>
      <c r="B34" s="208">
        <v>4.9406564584124654E-324</v>
      </c>
      <c r="C34" s="208">
        <v>4.9406564584124654E-324</v>
      </c>
      <c r="D34" s="209">
        <v>0</v>
      </c>
      <c r="E34" s="210">
        <v>1</v>
      </c>
      <c r="F34" s="208">
        <v>4.5499075733680003</v>
      </c>
      <c r="G34" s="209">
        <v>4.1707486089210004</v>
      </c>
      <c r="H34" s="211">
        <v>4.9406564584124654E-324</v>
      </c>
      <c r="I34" s="208">
        <v>1.1972</v>
      </c>
      <c r="J34" s="209">
        <v>-2.9735486089209999</v>
      </c>
      <c r="K34" s="214">
        <v>0.26312622414699999</v>
      </c>
    </row>
    <row r="35" spans="1:11" ht="14.4" customHeight="1" thickBot="1" x14ac:dyDescent="0.35">
      <c r="A35" s="223" t="s">
        <v>146</v>
      </c>
      <c r="B35" s="203">
        <v>4.9406564584124654E-324</v>
      </c>
      <c r="C35" s="203">
        <v>4.9406564584124654E-324</v>
      </c>
      <c r="D35" s="204">
        <v>0</v>
      </c>
      <c r="E35" s="205">
        <v>1</v>
      </c>
      <c r="F35" s="203">
        <v>4</v>
      </c>
      <c r="G35" s="204">
        <v>3.6666666666659999</v>
      </c>
      <c r="H35" s="206">
        <v>4.9406564584124654E-324</v>
      </c>
      <c r="I35" s="203">
        <v>1.1972</v>
      </c>
      <c r="J35" s="204">
        <v>-2.4694666666659999</v>
      </c>
      <c r="K35" s="207">
        <v>0.29930000000000001</v>
      </c>
    </row>
    <row r="36" spans="1:11" ht="14.4" customHeight="1" thickBot="1" x14ac:dyDescent="0.35">
      <c r="A36" s="225" t="s">
        <v>47</v>
      </c>
      <c r="B36" s="208">
        <v>4.9406564584124654E-324</v>
      </c>
      <c r="C36" s="208">
        <v>4.9406564584124654E-324</v>
      </c>
      <c r="D36" s="209">
        <v>0</v>
      </c>
      <c r="E36" s="210">
        <v>1</v>
      </c>
      <c r="F36" s="208">
        <v>4.9406564584124654E-324</v>
      </c>
      <c r="G36" s="209">
        <v>0</v>
      </c>
      <c r="H36" s="211">
        <v>1.347</v>
      </c>
      <c r="I36" s="208">
        <v>7.4619999999999997</v>
      </c>
      <c r="J36" s="209">
        <v>7.4619999999999997</v>
      </c>
      <c r="K36" s="212" t="s">
        <v>122</v>
      </c>
    </row>
    <row r="37" spans="1:11" ht="14.4" customHeight="1" thickBot="1" x14ac:dyDescent="0.35">
      <c r="A37" s="222" t="s">
        <v>147</v>
      </c>
      <c r="B37" s="208">
        <v>4.9406564584124654E-324</v>
      </c>
      <c r="C37" s="208">
        <v>4.9406564584124654E-324</v>
      </c>
      <c r="D37" s="209">
        <v>0</v>
      </c>
      <c r="E37" s="210">
        <v>1</v>
      </c>
      <c r="F37" s="208">
        <v>4.9406564584124654E-324</v>
      </c>
      <c r="G37" s="209">
        <v>0</v>
      </c>
      <c r="H37" s="211">
        <v>1.347</v>
      </c>
      <c r="I37" s="208">
        <v>7.4619999999999997</v>
      </c>
      <c r="J37" s="209">
        <v>7.4619999999999997</v>
      </c>
      <c r="K37" s="212" t="s">
        <v>122</v>
      </c>
    </row>
    <row r="38" spans="1:11" ht="14.4" customHeight="1" thickBot="1" x14ac:dyDescent="0.35">
      <c r="A38" s="223" t="s">
        <v>148</v>
      </c>
      <c r="B38" s="203">
        <v>4.9406564584124654E-324</v>
      </c>
      <c r="C38" s="203">
        <v>4.9406564584124654E-324</v>
      </c>
      <c r="D38" s="204">
        <v>0</v>
      </c>
      <c r="E38" s="205">
        <v>1</v>
      </c>
      <c r="F38" s="203">
        <v>4.9406564584124654E-324</v>
      </c>
      <c r="G38" s="204">
        <v>0</v>
      </c>
      <c r="H38" s="206">
        <v>1.347</v>
      </c>
      <c r="I38" s="203">
        <v>6.3620000000000001</v>
      </c>
      <c r="J38" s="204">
        <v>6.3620000000000001</v>
      </c>
      <c r="K38" s="213" t="s">
        <v>122</v>
      </c>
    </row>
    <row r="39" spans="1:11" ht="14.4" customHeight="1" thickBot="1" x14ac:dyDescent="0.35">
      <c r="A39" s="223" t="s">
        <v>149</v>
      </c>
      <c r="B39" s="203">
        <v>4.9406564584124654E-324</v>
      </c>
      <c r="C39" s="203">
        <v>4.9406564584124654E-324</v>
      </c>
      <c r="D39" s="204">
        <v>0</v>
      </c>
      <c r="E39" s="205">
        <v>1</v>
      </c>
      <c r="F39" s="203">
        <v>4.9406564584124654E-324</v>
      </c>
      <c r="G39" s="204">
        <v>0</v>
      </c>
      <c r="H39" s="206">
        <v>4.9406564584124654E-324</v>
      </c>
      <c r="I39" s="203">
        <v>1.1000000000000001</v>
      </c>
      <c r="J39" s="204">
        <v>1.1000000000000001</v>
      </c>
      <c r="K39" s="213" t="s">
        <v>122</v>
      </c>
    </row>
    <row r="40" spans="1:11" ht="14.4" customHeight="1" thickBot="1" x14ac:dyDescent="0.35">
      <c r="A40" s="221" t="s">
        <v>48</v>
      </c>
      <c r="B40" s="203">
        <v>4.9406564584124654E-324</v>
      </c>
      <c r="C40" s="203">
        <v>4.9406564584124654E-324</v>
      </c>
      <c r="D40" s="204">
        <v>0</v>
      </c>
      <c r="E40" s="205">
        <v>1</v>
      </c>
      <c r="F40" s="203">
        <v>66.801061094673997</v>
      </c>
      <c r="G40" s="204">
        <v>61.234306003451003</v>
      </c>
      <c r="H40" s="206">
        <v>4.5147899999999996</v>
      </c>
      <c r="I40" s="203">
        <v>79.048469999999995</v>
      </c>
      <c r="J40" s="204">
        <v>17.814163996548</v>
      </c>
      <c r="K40" s="207">
        <v>1.183341532374</v>
      </c>
    </row>
    <row r="41" spans="1:11" ht="14.4" customHeight="1" thickBot="1" x14ac:dyDescent="0.35">
      <c r="A41" s="222" t="s">
        <v>150</v>
      </c>
      <c r="B41" s="208">
        <v>4.9406564584124654E-324</v>
      </c>
      <c r="C41" s="208">
        <v>4.9406564584124654E-324</v>
      </c>
      <c r="D41" s="209">
        <v>0</v>
      </c>
      <c r="E41" s="210">
        <v>1</v>
      </c>
      <c r="F41" s="208">
        <v>0.64337135728899997</v>
      </c>
      <c r="G41" s="209">
        <v>0.58975707751499995</v>
      </c>
      <c r="H41" s="211">
        <v>4.9406564584124654E-324</v>
      </c>
      <c r="I41" s="208">
        <v>0.42349999999999999</v>
      </c>
      <c r="J41" s="209">
        <v>-0.16625707751499999</v>
      </c>
      <c r="K41" s="214">
        <v>0.65825124976600002</v>
      </c>
    </row>
    <row r="42" spans="1:11" ht="14.4" customHeight="1" thickBot="1" x14ac:dyDescent="0.35">
      <c r="A42" s="223" t="s">
        <v>151</v>
      </c>
      <c r="B42" s="203">
        <v>4.9406564584124654E-324</v>
      </c>
      <c r="C42" s="203">
        <v>4.9406564584124654E-324</v>
      </c>
      <c r="D42" s="204">
        <v>0</v>
      </c>
      <c r="E42" s="205">
        <v>1</v>
      </c>
      <c r="F42" s="203">
        <v>0.64337135728899997</v>
      </c>
      <c r="G42" s="204">
        <v>0.58975707751499995</v>
      </c>
      <c r="H42" s="206">
        <v>4.9406564584124654E-324</v>
      </c>
      <c r="I42" s="203">
        <v>0.42349999999999999</v>
      </c>
      <c r="J42" s="204">
        <v>-0.16625707751499999</v>
      </c>
      <c r="K42" s="207">
        <v>0.65825124976600002</v>
      </c>
    </row>
    <row r="43" spans="1:11" ht="14.4" customHeight="1" thickBot="1" x14ac:dyDescent="0.35">
      <c r="A43" s="222" t="s">
        <v>152</v>
      </c>
      <c r="B43" s="208">
        <v>4.9406564584124654E-324</v>
      </c>
      <c r="C43" s="208">
        <v>4.9406564584124654E-324</v>
      </c>
      <c r="D43" s="209">
        <v>0</v>
      </c>
      <c r="E43" s="210">
        <v>1</v>
      </c>
      <c r="F43" s="208">
        <v>6.9680507599750001</v>
      </c>
      <c r="G43" s="209">
        <v>6.3873798633109997</v>
      </c>
      <c r="H43" s="211">
        <v>0.64332</v>
      </c>
      <c r="I43" s="208">
        <v>5.36069</v>
      </c>
      <c r="J43" s="209">
        <v>-1.026689863311</v>
      </c>
      <c r="K43" s="214">
        <v>0.76932418902400002</v>
      </c>
    </row>
    <row r="44" spans="1:11" ht="14.4" customHeight="1" thickBot="1" x14ac:dyDescent="0.35">
      <c r="A44" s="223" t="s">
        <v>153</v>
      </c>
      <c r="B44" s="203">
        <v>4.9406564584124654E-324</v>
      </c>
      <c r="C44" s="203">
        <v>4.9406564584124654E-324</v>
      </c>
      <c r="D44" s="204">
        <v>0</v>
      </c>
      <c r="E44" s="205">
        <v>1</v>
      </c>
      <c r="F44" s="203">
        <v>6.3623293228999997E-2</v>
      </c>
      <c r="G44" s="204">
        <v>5.8321352127000001E-2</v>
      </c>
      <c r="H44" s="206">
        <v>4.9406564584124654E-324</v>
      </c>
      <c r="I44" s="203">
        <v>5.8900000000000001E-2</v>
      </c>
      <c r="J44" s="204">
        <v>5.7864787200000004E-4</v>
      </c>
      <c r="K44" s="207">
        <v>0.92576157268600001</v>
      </c>
    </row>
    <row r="45" spans="1:11" ht="14.4" customHeight="1" thickBot="1" x14ac:dyDescent="0.35">
      <c r="A45" s="223" t="s">
        <v>154</v>
      </c>
      <c r="B45" s="203">
        <v>4.9406564584124654E-324</v>
      </c>
      <c r="C45" s="203">
        <v>4.9406564584124654E-324</v>
      </c>
      <c r="D45" s="204">
        <v>0</v>
      </c>
      <c r="E45" s="205">
        <v>1</v>
      </c>
      <c r="F45" s="203">
        <v>6.9044274667460002</v>
      </c>
      <c r="G45" s="204">
        <v>6.3290585111829998</v>
      </c>
      <c r="H45" s="206">
        <v>0.64332</v>
      </c>
      <c r="I45" s="203">
        <v>5.3017899999999996</v>
      </c>
      <c r="J45" s="204">
        <v>-1.027268511183</v>
      </c>
      <c r="K45" s="207">
        <v>0.76788264132399997</v>
      </c>
    </row>
    <row r="46" spans="1:11" ht="14.4" customHeight="1" thickBot="1" x14ac:dyDescent="0.35">
      <c r="A46" s="222" t="s">
        <v>155</v>
      </c>
      <c r="B46" s="208">
        <v>4.9406564584124654E-324</v>
      </c>
      <c r="C46" s="208">
        <v>4.9406564584124654E-324</v>
      </c>
      <c r="D46" s="209">
        <v>0</v>
      </c>
      <c r="E46" s="210">
        <v>1</v>
      </c>
      <c r="F46" s="208">
        <v>0.99974045147699997</v>
      </c>
      <c r="G46" s="209">
        <v>0.91642874718699996</v>
      </c>
      <c r="H46" s="211">
        <v>4.9406564584124654E-324</v>
      </c>
      <c r="I46" s="208">
        <v>0.27</v>
      </c>
      <c r="J46" s="209">
        <v>-0.64642874718700005</v>
      </c>
      <c r="K46" s="214">
        <v>0.27007009629399997</v>
      </c>
    </row>
    <row r="47" spans="1:11" ht="14.4" customHeight="1" thickBot="1" x14ac:dyDescent="0.35">
      <c r="A47" s="223" t="s">
        <v>156</v>
      </c>
      <c r="B47" s="203">
        <v>4.9406564584124654E-324</v>
      </c>
      <c r="C47" s="203">
        <v>4.9406564584124654E-324</v>
      </c>
      <c r="D47" s="204">
        <v>0</v>
      </c>
      <c r="E47" s="205">
        <v>1</v>
      </c>
      <c r="F47" s="203">
        <v>0.99974045147699997</v>
      </c>
      <c r="G47" s="204">
        <v>0.91642874718699996</v>
      </c>
      <c r="H47" s="206">
        <v>4.9406564584124654E-324</v>
      </c>
      <c r="I47" s="203">
        <v>0.27</v>
      </c>
      <c r="J47" s="204">
        <v>-0.64642874718700005</v>
      </c>
      <c r="K47" s="207">
        <v>0.27007009629399997</v>
      </c>
    </row>
    <row r="48" spans="1:11" ht="14.4" customHeight="1" thickBot="1" x14ac:dyDescent="0.35">
      <c r="A48" s="222" t="s">
        <v>157</v>
      </c>
      <c r="B48" s="208">
        <v>4.9406564584124654E-324</v>
      </c>
      <c r="C48" s="208">
        <v>4.9406564584124654E-324</v>
      </c>
      <c r="D48" s="209">
        <v>0</v>
      </c>
      <c r="E48" s="210">
        <v>1</v>
      </c>
      <c r="F48" s="208">
        <v>20.584533011051001</v>
      </c>
      <c r="G48" s="209">
        <v>18.86915526013</v>
      </c>
      <c r="H48" s="211">
        <v>2.6794699999999998</v>
      </c>
      <c r="I48" s="208">
        <v>18.76437</v>
      </c>
      <c r="J48" s="209">
        <v>-0.10478526013</v>
      </c>
      <c r="K48" s="214">
        <v>0.91157618149099995</v>
      </c>
    </row>
    <row r="49" spans="1:11" ht="14.4" customHeight="1" thickBot="1" x14ac:dyDescent="0.35">
      <c r="A49" s="223" t="s">
        <v>158</v>
      </c>
      <c r="B49" s="203">
        <v>4.9406564584124654E-324</v>
      </c>
      <c r="C49" s="203">
        <v>4.9406564584124654E-324</v>
      </c>
      <c r="D49" s="204">
        <v>0</v>
      </c>
      <c r="E49" s="205">
        <v>1</v>
      </c>
      <c r="F49" s="203">
        <v>12.000012185037001</v>
      </c>
      <c r="G49" s="204">
        <v>11.000011169617</v>
      </c>
      <c r="H49" s="206">
        <v>1.5680499999999999</v>
      </c>
      <c r="I49" s="203">
        <v>10.97635</v>
      </c>
      <c r="J49" s="204">
        <v>-2.3661169616999999E-2</v>
      </c>
      <c r="K49" s="207">
        <v>0.91469490453400004</v>
      </c>
    </row>
    <row r="50" spans="1:11" ht="14.4" customHeight="1" thickBot="1" x14ac:dyDescent="0.35">
      <c r="A50" s="223" t="s">
        <v>159</v>
      </c>
      <c r="B50" s="203">
        <v>4.9406564584124654E-324</v>
      </c>
      <c r="C50" s="203">
        <v>4.9406564584124654E-324</v>
      </c>
      <c r="D50" s="204">
        <v>0</v>
      </c>
      <c r="E50" s="205">
        <v>1</v>
      </c>
      <c r="F50" s="203">
        <v>8.5845208260129997</v>
      </c>
      <c r="G50" s="204">
        <v>7.869144090512</v>
      </c>
      <c r="H50" s="206">
        <v>1.1114200000000001</v>
      </c>
      <c r="I50" s="203">
        <v>7.7880200000000004</v>
      </c>
      <c r="J50" s="204">
        <v>-8.1124090511999994E-2</v>
      </c>
      <c r="K50" s="207">
        <v>0.90721662371599998</v>
      </c>
    </row>
    <row r="51" spans="1:11" ht="14.4" customHeight="1" thickBot="1" x14ac:dyDescent="0.35">
      <c r="A51" s="222" t="s">
        <v>160</v>
      </c>
      <c r="B51" s="208">
        <v>4.9406564584124654E-324</v>
      </c>
      <c r="C51" s="208">
        <v>4.9406564584124654E-324</v>
      </c>
      <c r="D51" s="209">
        <v>0</v>
      </c>
      <c r="E51" s="210">
        <v>1</v>
      </c>
      <c r="F51" s="208">
        <v>37.605365514879999</v>
      </c>
      <c r="G51" s="209">
        <v>34.471585055307003</v>
      </c>
      <c r="H51" s="211">
        <v>4.9406564584124654E-324</v>
      </c>
      <c r="I51" s="208">
        <v>8.0799099999999999</v>
      </c>
      <c r="J51" s="209">
        <v>-26.391675055307001</v>
      </c>
      <c r="K51" s="214">
        <v>0.214860562831</v>
      </c>
    </row>
    <row r="52" spans="1:11" ht="14.4" customHeight="1" thickBot="1" x14ac:dyDescent="0.35">
      <c r="A52" s="223" t="s">
        <v>161</v>
      </c>
      <c r="B52" s="203">
        <v>4.9406564584124654E-324</v>
      </c>
      <c r="C52" s="203">
        <v>4.9406564584124654E-324</v>
      </c>
      <c r="D52" s="204">
        <v>0</v>
      </c>
      <c r="E52" s="205">
        <v>1</v>
      </c>
      <c r="F52" s="203">
        <v>4.9406564584124654E-324</v>
      </c>
      <c r="G52" s="204">
        <v>0</v>
      </c>
      <c r="H52" s="206">
        <v>4.9406564584124654E-324</v>
      </c>
      <c r="I52" s="203">
        <v>1.9569099999999999</v>
      </c>
      <c r="J52" s="204">
        <v>1.9569099999999999</v>
      </c>
      <c r="K52" s="213" t="s">
        <v>122</v>
      </c>
    </row>
    <row r="53" spans="1:11" ht="14.4" customHeight="1" thickBot="1" x14ac:dyDescent="0.35">
      <c r="A53" s="223" t="s">
        <v>162</v>
      </c>
      <c r="B53" s="203">
        <v>4.9406564584124654E-324</v>
      </c>
      <c r="C53" s="203">
        <v>4.9406564584124654E-324</v>
      </c>
      <c r="D53" s="204">
        <v>0</v>
      </c>
      <c r="E53" s="205">
        <v>1</v>
      </c>
      <c r="F53" s="203">
        <v>22.329955392403999</v>
      </c>
      <c r="G53" s="204">
        <v>20.469125776369999</v>
      </c>
      <c r="H53" s="206">
        <v>4.9406564584124654E-324</v>
      </c>
      <c r="I53" s="203">
        <v>6.1230000000000002</v>
      </c>
      <c r="J53" s="204">
        <v>-14.34612577637</v>
      </c>
      <c r="K53" s="207">
        <v>0.27420565300700001</v>
      </c>
    </row>
    <row r="54" spans="1:11" ht="14.4" customHeight="1" thickBot="1" x14ac:dyDescent="0.35">
      <c r="A54" s="222" t="s">
        <v>163</v>
      </c>
      <c r="B54" s="208">
        <v>4.9406564584124654E-324</v>
      </c>
      <c r="C54" s="208">
        <v>4.9406564584124654E-324</v>
      </c>
      <c r="D54" s="209">
        <v>0</v>
      </c>
      <c r="E54" s="210">
        <v>1</v>
      </c>
      <c r="F54" s="208">
        <v>4.9406564584124654E-324</v>
      </c>
      <c r="G54" s="209">
        <v>0</v>
      </c>
      <c r="H54" s="211">
        <v>1.1919999999999999</v>
      </c>
      <c r="I54" s="208">
        <v>46.15</v>
      </c>
      <c r="J54" s="209">
        <v>46.15</v>
      </c>
      <c r="K54" s="212" t="s">
        <v>122</v>
      </c>
    </row>
    <row r="55" spans="1:11" ht="14.4" customHeight="1" thickBot="1" x14ac:dyDescent="0.35">
      <c r="A55" s="223" t="s">
        <v>164</v>
      </c>
      <c r="B55" s="203">
        <v>4.9406564584124654E-324</v>
      </c>
      <c r="C55" s="203">
        <v>4.9406564584124654E-324</v>
      </c>
      <c r="D55" s="204">
        <v>0</v>
      </c>
      <c r="E55" s="205">
        <v>1</v>
      </c>
      <c r="F55" s="203">
        <v>4.9406564584124654E-324</v>
      </c>
      <c r="G55" s="204">
        <v>0</v>
      </c>
      <c r="H55" s="206">
        <v>1.1919999999999999</v>
      </c>
      <c r="I55" s="203">
        <v>17.577000000000002</v>
      </c>
      <c r="J55" s="204">
        <v>17.577000000000002</v>
      </c>
      <c r="K55" s="213" t="s">
        <v>122</v>
      </c>
    </row>
    <row r="56" spans="1:11" ht="14.4" customHeight="1" thickBot="1" x14ac:dyDescent="0.35">
      <c r="A56" s="223" t="s">
        <v>165</v>
      </c>
      <c r="B56" s="203">
        <v>4.9406564584124654E-324</v>
      </c>
      <c r="C56" s="203">
        <v>4.9406564584124654E-324</v>
      </c>
      <c r="D56" s="204">
        <v>0</v>
      </c>
      <c r="E56" s="205">
        <v>1</v>
      </c>
      <c r="F56" s="203">
        <v>4.9406564584124654E-324</v>
      </c>
      <c r="G56" s="204">
        <v>0</v>
      </c>
      <c r="H56" s="206">
        <v>4.9406564584124654E-324</v>
      </c>
      <c r="I56" s="203">
        <v>28.573</v>
      </c>
      <c r="J56" s="204">
        <v>28.573</v>
      </c>
      <c r="K56" s="213" t="s">
        <v>122</v>
      </c>
    </row>
    <row r="57" spans="1:11" ht="14.4" customHeight="1" thickBot="1" x14ac:dyDescent="0.35">
      <c r="A57" s="220" t="s">
        <v>49</v>
      </c>
      <c r="B57" s="203">
        <v>4.9406564584124654E-324</v>
      </c>
      <c r="C57" s="203">
        <v>4.9406564584124654E-324</v>
      </c>
      <c r="D57" s="204">
        <v>0</v>
      </c>
      <c r="E57" s="205">
        <v>1</v>
      </c>
      <c r="F57" s="203">
        <v>1551.0829662528099</v>
      </c>
      <c r="G57" s="204">
        <v>1421.82605239841</v>
      </c>
      <c r="H57" s="206">
        <v>241.9992</v>
      </c>
      <c r="I57" s="203">
        <v>1445.3167900000001</v>
      </c>
      <c r="J57" s="204">
        <v>23.490737601591</v>
      </c>
      <c r="K57" s="207">
        <v>0.93181139980600003</v>
      </c>
    </row>
    <row r="58" spans="1:11" ht="14.4" customHeight="1" thickBot="1" x14ac:dyDescent="0.35">
      <c r="A58" s="225" t="s">
        <v>166</v>
      </c>
      <c r="B58" s="208">
        <v>4.9406564584124654E-324</v>
      </c>
      <c r="C58" s="208">
        <v>4.9406564584124654E-324</v>
      </c>
      <c r="D58" s="209">
        <v>0</v>
      </c>
      <c r="E58" s="210">
        <v>1</v>
      </c>
      <c r="F58" s="208">
        <v>1148.6666666665999</v>
      </c>
      <c r="G58" s="209">
        <v>1052.94444444439</v>
      </c>
      <c r="H58" s="211">
        <v>179.25899999999999</v>
      </c>
      <c r="I58" s="208">
        <v>1070.6079999999999</v>
      </c>
      <c r="J58" s="209">
        <v>17.663555555613002</v>
      </c>
      <c r="K58" s="214">
        <v>0.93204410911199997</v>
      </c>
    </row>
    <row r="59" spans="1:11" ht="14.4" customHeight="1" thickBot="1" x14ac:dyDescent="0.35">
      <c r="A59" s="222" t="s">
        <v>167</v>
      </c>
      <c r="B59" s="208">
        <v>4.9406564584124654E-324</v>
      </c>
      <c r="C59" s="208">
        <v>4.9406564584124654E-324</v>
      </c>
      <c r="D59" s="209">
        <v>0</v>
      </c>
      <c r="E59" s="210">
        <v>1</v>
      </c>
      <c r="F59" s="208">
        <v>1148.6666666665999</v>
      </c>
      <c r="G59" s="209">
        <v>1052.94444444439</v>
      </c>
      <c r="H59" s="211">
        <v>179.25899999999999</v>
      </c>
      <c r="I59" s="208">
        <v>1070.6079999999999</v>
      </c>
      <c r="J59" s="209">
        <v>17.663555555613002</v>
      </c>
      <c r="K59" s="214">
        <v>0.93204410911199997</v>
      </c>
    </row>
    <row r="60" spans="1:11" ht="14.4" customHeight="1" thickBot="1" x14ac:dyDescent="0.35">
      <c r="A60" s="223" t="s">
        <v>168</v>
      </c>
      <c r="B60" s="203">
        <v>4.9406564584124654E-324</v>
      </c>
      <c r="C60" s="203">
        <v>4.9406564584124654E-324</v>
      </c>
      <c r="D60" s="204">
        <v>0</v>
      </c>
      <c r="E60" s="205">
        <v>1</v>
      </c>
      <c r="F60" s="203">
        <v>1148.6666666665999</v>
      </c>
      <c r="G60" s="204">
        <v>1052.94444444439</v>
      </c>
      <c r="H60" s="206">
        <v>179.25899999999999</v>
      </c>
      <c r="I60" s="203">
        <v>1070.6079999999999</v>
      </c>
      <c r="J60" s="204">
        <v>17.663555555613002</v>
      </c>
      <c r="K60" s="207">
        <v>0.93204410911199997</v>
      </c>
    </row>
    <row r="61" spans="1:11" ht="14.4" customHeight="1" thickBot="1" x14ac:dyDescent="0.35">
      <c r="A61" s="221" t="s">
        <v>169</v>
      </c>
      <c r="B61" s="203">
        <v>4.9406564584124654E-324</v>
      </c>
      <c r="C61" s="203">
        <v>4.9406564584124654E-324</v>
      </c>
      <c r="D61" s="204">
        <v>0</v>
      </c>
      <c r="E61" s="205">
        <v>1</v>
      </c>
      <c r="F61" s="203">
        <v>391.08296625287397</v>
      </c>
      <c r="G61" s="204">
        <v>358.492719065134</v>
      </c>
      <c r="H61" s="206">
        <v>60.947180000000003</v>
      </c>
      <c r="I61" s="203">
        <v>364.00279999999998</v>
      </c>
      <c r="J61" s="204">
        <v>5.5100809348649999</v>
      </c>
      <c r="K61" s="207">
        <v>0.93075595566699998</v>
      </c>
    </row>
    <row r="62" spans="1:11" ht="14.4" customHeight="1" thickBot="1" x14ac:dyDescent="0.35">
      <c r="A62" s="222" t="s">
        <v>170</v>
      </c>
      <c r="B62" s="208">
        <v>4.9406564584124654E-324</v>
      </c>
      <c r="C62" s="208">
        <v>4.9406564584124654E-324</v>
      </c>
      <c r="D62" s="209">
        <v>0</v>
      </c>
      <c r="E62" s="210">
        <v>1</v>
      </c>
      <c r="F62" s="208">
        <v>102.66666587645</v>
      </c>
      <c r="G62" s="209">
        <v>94.111110386744997</v>
      </c>
      <c r="H62" s="211">
        <v>16.132429999999999</v>
      </c>
      <c r="I62" s="208">
        <v>96.35078</v>
      </c>
      <c r="J62" s="209">
        <v>2.2396696132540002</v>
      </c>
      <c r="K62" s="214">
        <v>0.93848163060000001</v>
      </c>
    </row>
    <row r="63" spans="1:11" ht="14.4" customHeight="1" thickBot="1" x14ac:dyDescent="0.35">
      <c r="A63" s="223" t="s">
        <v>171</v>
      </c>
      <c r="B63" s="203">
        <v>4.9406564584124654E-324</v>
      </c>
      <c r="C63" s="203">
        <v>4.9406564584124654E-324</v>
      </c>
      <c r="D63" s="204">
        <v>0</v>
      </c>
      <c r="E63" s="205">
        <v>1</v>
      </c>
      <c r="F63" s="203">
        <v>102.66666587645</v>
      </c>
      <c r="G63" s="204">
        <v>94.111110386744997</v>
      </c>
      <c r="H63" s="206">
        <v>16.132429999999999</v>
      </c>
      <c r="I63" s="203">
        <v>96.35078</v>
      </c>
      <c r="J63" s="204">
        <v>2.2396696132540002</v>
      </c>
      <c r="K63" s="207">
        <v>0.93848163060000001</v>
      </c>
    </row>
    <row r="64" spans="1:11" ht="14.4" customHeight="1" thickBot="1" x14ac:dyDescent="0.35">
      <c r="A64" s="222" t="s">
        <v>172</v>
      </c>
      <c r="B64" s="208">
        <v>4.9406564584124654E-324</v>
      </c>
      <c r="C64" s="208">
        <v>4.9406564584124654E-324</v>
      </c>
      <c r="D64" s="209">
        <v>0</v>
      </c>
      <c r="E64" s="210">
        <v>1</v>
      </c>
      <c r="F64" s="208">
        <v>288.41630037642398</v>
      </c>
      <c r="G64" s="209">
        <v>264.38160867838798</v>
      </c>
      <c r="H64" s="211">
        <v>44.814749999999997</v>
      </c>
      <c r="I64" s="208">
        <v>267.65201999999999</v>
      </c>
      <c r="J64" s="209">
        <v>3.2704113216109998</v>
      </c>
      <c r="K64" s="214">
        <v>0.92800587085599995</v>
      </c>
    </row>
    <row r="65" spans="1:11" ht="14.4" customHeight="1" thickBot="1" x14ac:dyDescent="0.35">
      <c r="A65" s="223" t="s">
        <v>173</v>
      </c>
      <c r="B65" s="203">
        <v>4.9406564584124654E-324</v>
      </c>
      <c r="C65" s="203">
        <v>4.9406564584124654E-324</v>
      </c>
      <c r="D65" s="204">
        <v>0</v>
      </c>
      <c r="E65" s="205">
        <v>1</v>
      </c>
      <c r="F65" s="203">
        <v>288.41630037642398</v>
      </c>
      <c r="G65" s="204">
        <v>264.38160867838798</v>
      </c>
      <c r="H65" s="206">
        <v>44.814749999999997</v>
      </c>
      <c r="I65" s="203">
        <v>267.65201999999999</v>
      </c>
      <c r="J65" s="204">
        <v>3.2704113216109998</v>
      </c>
      <c r="K65" s="207">
        <v>0.92800587085599995</v>
      </c>
    </row>
    <row r="66" spans="1:11" ht="14.4" customHeight="1" thickBot="1" x14ac:dyDescent="0.35">
      <c r="A66" s="221" t="s">
        <v>174</v>
      </c>
      <c r="B66" s="203">
        <v>4.9406564584124654E-324</v>
      </c>
      <c r="C66" s="203">
        <v>4.9406564584124654E-324</v>
      </c>
      <c r="D66" s="204">
        <v>0</v>
      </c>
      <c r="E66" s="205">
        <v>1</v>
      </c>
      <c r="F66" s="203">
        <v>11.333333333332</v>
      </c>
      <c r="G66" s="204">
        <v>10.388888888887999</v>
      </c>
      <c r="H66" s="206">
        <v>1.7930200000000001</v>
      </c>
      <c r="I66" s="203">
        <v>10.70599</v>
      </c>
      <c r="J66" s="204">
        <v>0.31710111111099998</v>
      </c>
      <c r="K66" s="207">
        <v>0.94464617647000004</v>
      </c>
    </row>
    <row r="67" spans="1:11" ht="14.4" customHeight="1" thickBot="1" x14ac:dyDescent="0.35">
      <c r="A67" s="222" t="s">
        <v>175</v>
      </c>
      <c r="B67" s="208">
        <v>4.9406564584124654E-324</v>
      </c>
      <c r="C67" s="208">
        <v>4.9406564584124654E-324</v>
      </c>
      <c r="D67" s="209">
        <v>0</v>
      </c>
      <c r="E67" s="210">
        <v>1</v>
      </c>
      <c r="F67" s="208">
        <v>11.333333333332</v>
      </c>
      <c r="G67" s="209">
        <v>10.388888888887999</v>
      </c>
      <c r="H67" s="211">
        <v>1.7930200000000001</v>
      </c>
      <c r="I67" s="208">
        <v>10.70599</v>
      </c>
      <c r="J67" s="209">
        <v>0.31710111111099998</v>
      </c>
      <c r="K67" s="214">
        <v>0.94464617647000004</v>
      </c>
    </row>
    <row r="68" spans="1:11" ht="14.4" customHeight="1" thickBot="1" x14ac:dyDescent="0.35">
      <c r="A68" s="223" t="s">
        <v>176</v>
      </c>
      <c r="B68" s="203">
        <v>4.9406564584124654E-324</v>
      </c>
      <c r="C68" s="203">
        <v>4.9406564584124654E-324</v>
      </c>
      <c r="D68" s="204">
        <v>0</v>
      </c>
      <c r="E68" s="205">
        <v>1</v>
      </c>
      <c r="F68" s="203">
        <v>11.333333333332</v>
      </c>
      <c r="G68" s="204">
        <v>10.388888888887999</v>
      </c>
      <c r="H68" s="206">
        <v>1.7930200000000001</v>
      </c>
      <c r="I68" s="203">
        <v>10.70599</v>
      </c>
      <c r="J68" s="204">
        <v>0.31710111111099998</v>
      </c>
      <c r="K68" s="207">
        <v>0.94464617647000004</v>
      </c>
    </row>
    <row r="69" spans="1:11" ht="14.4" customHeight="1" thickBot="1" x14ac:dyDescent="0.35">
      <c r="A69" s="220" t="s">
        <v>177</v>
      </c>
      <c r="B69" s="203">
        <v>4.9406564584124654E-324</v>
      </c>
      <c r="C69" s="203">
        <v>4.9406564584124654E-324</v>
      </c>
      <c r="D69" s="204">
        <v>0</v>
      </c>
      <c r="E69" s="205">
        <v>1</v>
      </c>
      <c r="F69" s="203">
        <v>4.9406564584124654E-324</v>
      </c>
      <c r="G69" s="204">
        <v>0</v>
      </c>
      <c r="H69" s="206">
        <v>1.7</v>
      </c>
      <c r="I69" s="203">
        <v>2.7029999999999998</v>
      </c>
      <c r="J69" s="204">
        <v>2.7029999999999998</v>
      </c>
      <c r="K69" s="213" t="s">
        <v>122</v>
      </c>
    </row>
    <row r="70" spans="1:11" ht="14.4" customHeight="1" thickBot="1" x14ac:dyDescent="0.35">
      <c r="A70" s="221" t="s">
        <v>178</v>
      </c>
      <c r="B70" s="203">
        <v>4.9406564584124654E-324</v>
      </c>
      <c r="C70" s="203">
        <v>4.9406564584124654E-324</v>
      </c>
      <c r="D70" s="204">
        <v>0</v>
      </c>
      <c r="E70" s="205">
        <v>1</v>
      </c>
      <c r="F70" s="203">
        <v>4.9406564584124654E-324</v>
      </c>
      <c r="G70" s="204">
        <v>0</v>
      </c>
      <c r="H70" s="206">
        <v>1.7</v>
      </c>
      <c r="I70" s="203">
        <v>2.7029999999999998</v>
      </c>
      <c r="J70" s="204">
        <v>2.7029999999999998</v>
      </c>
      <c r="K70" s="213" t="s">
        <v>122</v>
      </c>
    </row>
    <row r="71" spans="1:11" ht="14.4" customHeight="1" thickBot="1" x14ac:dyDescent="0.35">
      <c r="A71" s="222" t="s">
        <v>179</v>
      </c>
      <c r="B71" s="208">
        <v>4.9406564584124654E-324</v>
      </c>
      <c r="C71" s="208">
        <v>4.9406564584124654E-324</v>
      </c>
      <c r="D71" s="209">
        <v>0</v>
      </c>
      <c r="E71" s="210">
        <v>1</v>
      </c>
      <c r="F71" s="208">
        <v>4.9406564584124654E-324</v>
      </c>
      <c r="G71" s="209">
        <v>0</v>
      </c>
      <c r="H71" s="211">
        <v>1.7</v>
      </c>
      <c r="I71" s="208">
        <v>1.7</v>
      </c>
      <c r="J71" s="209">
        <v>1.7</v>
      </c>
      <c r="K71" s="212" t="s">
        <v>122</v>
      </c>
    </row>
    <row r="72" spans="1:11" ht="14.4" customHeight="1" thickBot="1" x14ac:dyDescent="0.35">
      <c r="A72" s="223" t="s">
        <v>180</v>
      </c>
      <c r="B72" s="203">
        <v>4.9406564584124654E-324</v>
      </c>
      <c r="C72" s="203">
        <v>4.9406564584124654E-324</v>
      </c>
      <c r="D72" s="204">
        <v>0</v>
      </c>
      <c r="E72" s="205">
        <v>1</v>
      </c>
      <c r="F72" s="203">
        <v>4.9406564584124654E-324</v>
      </c>
      <c r="G72" s="204">
        <v>0</v>
      </c>
      <c r="H72" s="206">
        <v>1.7</v>
      </c>
      <c r="I72" s="203">
        <v>1.7</v>
      </c>
      <c r="J72" s="204">
        <v>1.7</v>
      </c>
      <c r="K72" s="213" t="s">
        <v>122</v>
      </c>
    </row>
    <row r="73" spans="1:11" ht="14.4" customHeight="1" thickBot="1" x14ac:dyDescent="0.35">
      <c r="A73" s="226" t="s">
        <v>181</v>
      </c>
      <c r="B73" s="203">
        <v>4.9406564584124654E-324</v>
      </c>
      <c r="C73" s="203">
        <v>4.9406564584124654E-324</v>
      </c>
      <c r="D73" s="204">
        <v>0</v>
      </c>
      <c r="E73" s="205">
        <v>1</v>
      </c>
      <c r="F73" s="203">
        <v>4.9406564584124654E-324</v>
      </c>
      <c r="G73" s="204">
        <v>0</v>
      </c>
      <c r="H73" s="206">
        <v>4.9406564584124654E-324</v>
      </c>
      <c r="I73" s="203">
        <v>0.753</v>
      </c>
      <c r="J73" s="204">
        <v>0.753</v>
      </c>
      <c r="K73" s="213" t="s">
        <v>122</v>
      </c>
    </row>
    <row r="74" spans="1:11" ht="14.4" customHeight="1" thickBot="1" x14ac:dyDescent="0.35">
      <c r="A74" s="223" t="s">
        <v>182</v>
      </c>
      <c r="B74" s="203">
        <v>4.9406564584124654E-324</v>
      </c>
      <c r="C74" s="203">
        <v>4.9406564584124654E-324</v>
      </c>
      <c r="D74" s="204">
        <v>0</v>
      </c>
      <c r="E74" s="205">
        <v>1</v>
      </c>
      <c r="F74" s="203">
        <v>4.9406564584124654E-324</v>
      </c>
      <c r="G74" s="204">
        <v>0</v>
      </c>
      <c r="H74" s="206">
        <v>4.9406564584124654E-324</v>
      </c>
      <c r="I74" s="203">
        <v>0.753</v>
      </c>
      <c r="J74" s="204">
        <v>0.753</v>
      </c>
      <c r="K74" s="213" t="s">
        <v>122</v>
      </c>
    </row>
    <row r="75" spans="1:11" ht="14.4" customHeight="1" thickBot="1" x14ac:dyDescent="0.35">
      <c r="A75" s="226" t="s">
        <v>183</v>
      </c>
      <c r="B75" s="203">
        <v>4.9406564584124654E-324</v>
      </c>
      <c r="C75" s="203">
        <v>4.9406564584124654E-324</v>
      </c>
      <c r="D75" s="204">
        <v>0</v>
      </c>
      <c r="E75" s="205">
        <v>1</v>
      </c>
      <c r="F75" s="203">
        <v>4.9406564584124654E-324</v>
      </c>
      <c r="G75" s="204">
        <v>0</v>
      </c>
      <c r="H75" s="206">
        <v>4.9406564584124654E-324</v>
      </c>
      <c r="I75" s="203">
        <v>0.25</v>
      </c>
      <c r="J75" s="204">
        <v>0.25</v>
      </c>
      <c r="K75" s="213" t="s">
        <v>122</v>
      </c>
    </row>
    <row r="76" spans="1:11" ht="14.4" customHeight="1" thickBot="1" x14ac:dyDescent="0.35">
      <c r="A76" s="223" t="s">
        <v>184</v>
      </c>
      <c r="B76" s="203">
        <v>4.9406564584124654E-324</v>
      </c>
      <c r="C76" s="203">
        <v>4.9406564584124654E-324</v>
      </c>
      <c r="D76" s="204">
        <v>0</v>
      </c>
      <c r="E76" s="205">
        <v>1</v>
      </c>
      <c r="F76" s="203">
        <v>4.9406564584124654E-324</v>
      </c>
      <c r="G76" s="204">
        <v>0</v>
      </c>
      <c r="H76" s="206">
        <v>4.9406564584124654E-324</v>
      </c>
      <c r="I76" s="203">
        <v>0.25</v>
      </c>
      <c r="J76" s="204">
        <v>0.25</v>
      </c>
      <c r="K76" s="213" t="s">
        <v>122</v>
      </c>
    </row>
    <row r="77" spans="1:11" ht="14.4" customHeight="1" thickBot="1" x14ac:dyDescent="0.35">
      <c r="A77" s="220" t="s">
        <v>185</v>
      </c>
      <c r="B77" s="203">
        <v>4.9406564584124654E-324</v>
      </c>
      <c r="C77" s="203">
        <v>4.9406564584124654E-324</v>
      </c>
      <c r="D77" s="204">
        <v>0</v>
      </c>
      <c r="E77" s="205">
        <v>1</v>
      </c>
      <c r="F77" s="203">
        <v>50.666666666662998</v>
      </c>
      <c r="G77" s="204">
        <v>46.444444444440997</v>
      </c>
      <c r="H77" s="206">
        <v>6.5640000000000001</v>
      </c>
      <c r="I77" s="203">
        <v>46.796999999999997</v>
      </c>
      <c r="J77" s="204">
        <v>0.352555555558</v>
      </c>
      <c r="K77" s="207">
        <v>0.92362500000000003</v>
      </c>
    </row>
    <row r="78" spans="1:11" ht="14.4" customHeight="1" thickBot="1" x14ac:dyDescent="0.35">
      <c r="A78" s="221" t="s">
        <v>186</v>
      </c>
      <c r="B78" s="203">
        <v>4.9406564584124654E-324</v>
      </c>
      <c r="C78" s="203">
        <v>4.9406564584124654E-324</v>
      </c>
      <c r="D78" s="204">
        <v>0</v>
      </c>
      <c r="E78" s="205">
        <v>1</v>
      </c>
      <c r="F78" s="203">
        <v>50.666666666662998</v>
      </c>
      <c r="G78" s="204">
        <v>46.444444444440997</v>
      </c>
      <c r="H78" s="206">
        <v>6.5640000000000001</v>
      </c>
      <c r="I78" s="203">
        <v>45.606000000000002</v>
      </c>
      <c r="J78" s="204">
        <v>-0.83844444444099997</v>
      </c>
      <c r="K78" s="207">
        <v>0.90011842105200002</v>
      </c>
    </row>
    <row r="79" spans="1:11" ht="14.4" customHeight="1" thickBot="1" x14ac:dyDescent="0.35">
      <c r="A79" s="222" t="s">
        <v>187</v>
      </c>
      <c r="B79" s="208">
        <v>4.9406564584124654E-324</v>
      </c>
      <c r="C79" s="208">
        <v>4.9406564584124654E-324</v>
      </c>
      <c r="D79" s="209">
        <v>0</v>
      </c>
      <c r="E79" s="210">
        <v>1</v>
      </c>
      <c r="F79" s="208">
        <v>50.666666666662998</v>
      </c>
      <c r="G79" s="209">
        <v>46.444444444440997</v>
      </c>
      <c r="H79" s="211">
        <v>6.5640000000000001</v>
      </c>
      <c r="I79" s="208">
        <v>45.606000000000002</v>
      </c>
      <c r="J79" s="209">
        <v>-0.83844444444099997</v>
      </c>
      <c r="K79" s="214">
        <v>0.90011842105200002</v>
      </c>
    </row>
    <row r="80" spans="1:11" ht="14.4" customHeight="1" thickBot="1" x14ac:dyDescent="0.35">
      <c r="A80" s="223" t="s">
        <v>188</v>
      </c>
      <c r="B80" s="203">
        <v>4.9406564584124654E-324</v>
      </c>
      <c r="C80" s="203">
        <v>4.9406564584124654E-324</v>
      </c>
      <c r="D80" s="204">
        <v>0</v>
      </c>
      <c r="E80" s="205">
        <v>1</v>
      </c>
      <c r="F80" s="203">
        <v>7.9999999999989999</v>
      </c>
      <c r="G80" s="204">
        <v>7.3333333333319999</v>
      </c>
      <c r="H80" s="206">
        <v>1.2150000000000001</v>
      </c>
      <c r="I80" s="203">
        <v>8.1590000000000007</v>
      </c>
      <c r="J80" s="204">
        <v>0.82566666666699995</v>
      </c>
      <c r="K80" s="207">
        <v>1.0198750000000001</v>
      </c>
    </row>
    <row r="81" spans="1:11" ht="14.4" customHeight="1" thickBot="1" x14ac:dyDescent="0.35">
      <c r="A81" s="223" t="s">
        <v>189</v>
      </c>
      <c r="B81" s="203">
        <v>4.9406564584124654E-324</v>
      </c>
      <c r="C81" s="203">
        <v>4.9406564584124654E-324</v>
      </c>
      <c r="D81" s="204">
        <v>0</v>
      </c>
      <c r="E81" s="205">
        <v>1</v>
      </c>
      <c r="F81" s="203">
        <v>42.666666666664</v>
      </c>
      <c r="G81" s="204">
        <v>39.111111111108997</v>
      </c>
      <c r="H81" s="206">
        <v>5.3490000000000002</v>
      </c>
      <c r="I81" s="203">
        <v>37.447000000000003</v>
      </c>
      <c r="J81" s="204">
        <v>-1.664111111108</v>
      </c>
      <c r="K81" s="207">
        <v>0.87766406249999995</v>
      </c>
    </row>
    <row r="82" spans="1:11" ht="14.4" customHeight="1" thickBot="1" x14ac:dyDescent="0.35">
      <c r="A82" s="221" t="s">
        <v>190</v>
      </c>
      <c r="B82" s="203">
        <v>4.9406564584124654E-324</v>
      </c>
      <c r="C82" s="203">
        <v>4.9406564584124654E-324</v>
      </c>
      <c r="D82" s="204">
        <v>0</v>
      </c>
      <c r="E82" s="205">
        <v>1</v>
      </c>
      <c r="F82" s="203">
        <v>4.9406564584124654E-324</v>
      </c>
      <c r="G82" s="204">
        <v>0</v>
      </c>
      <c r="H82" s="206">
        <v>4.9406564584124654E-324</v>
      </c>
      <c r="I82" s="203">
        <v>1.1910000000000001</v>
      </c>
      <c r="J82" s="204">
        <v>1.1910000000000001</v>
      </c>
      <c r="K82" s="213" t="s">
        <v>122</v>
      </c>
    </row>
    <row r="83" spans="1:11" ht="14.4" customHeight="1" thickBot="1" x14ac:dyDescent="0.35">
      <c r="A83" s="222" t="s">
        <v>191</v>
      </c>
      <c r="B83" s="208">
        <v>4.9406564584124654E-324</v>
      </c>
      <c r="C83" s="208">
        <v>4.9406564584124654E-324</v>
      </c>
      <c r="D83" s="209">
        <v>0</v>
      </c>
      <c r="E83" s="210">
        <v>1</v>
      </c>
      <c r="F83" s="208">
        <v>4.9406564584124654E-324</v>
      </c>
      <c r="G83" s="209">
        <v>0</v>
      </c>
      <c r="H83" s="211">
        <v>4.9406564584124654E-324</v>
      </c>
      <c r="I83" s="208">
        <v>1.1910000000000001</v>
      </c>
      <c r="J83" s="209">
        <v>1.1910000000000001</v>
      </c>
      <c r="K83" s="212" t="s">
        <v>122</v>
      </c>
    </row>
    <row r="84" spans="1:11" ht="14.4" customHeight="1" thickBot="1" x14ac:dyDescent="0.35">
      <c r="A84" s="223" t="s">
        <v>192</v>
      </c>
      <c r="B84" s="203">
        <v>4.9406564584124654E-324</v>
      </c>
      <c r="C84" s="203">
        <v>4.9406564584124654E-324</v>
      </c>
      <c r="D84" s="204">
        <v>0</v>
      </c>
      <c r="E84" s="205">
        <v>1</v>
      </c>
      <c r="F84" s="203">
        <v>4.9406564584124654E-324</v>
      </c>
      <c r="G84" s="204">
        <v>0</v>
      </c>
      <c r="H84" s="206">
        <v>4.9406564584124654E-324</v>
      </c>
      <c r="I84" s="203">
        <v>1.1910000000000001</v>
      </c>
      <c r="J84" s="204">
        <v>1.1910000000000001</v>
      </c>
      <c r="K84" s="213" t="s">
        <v>122</v>
      </c>
    </row>
    <row r="85" spans="1:11" ht="14.4" customHeight="1" thickBot="1" x14ac:dyDescent="0.35">
      <c r="A85" s="219" t="s">
        <v>193</v>
      </c>
      <c r="B85" s="203">
        <v>4.9406564584124654E-324</v>
      </c>
      <c r="C85" s="203">
        <v>4.9406564584124654E-324</v>
      </c>
      <c r="D85" s="204">
        <v>0</v>
      </c>
      <c r="E85" s="205">
        <v>1</v>
      </c>
      <c r="F85" s="203">
        <v>4.3665987256929997</v>
      </c>
      <c r="G85" s="204">
        <v>4.0027154985519999</v>
      </c>
      <c r="H85" s="206">
        <v>4.9406564584124654E-324</v>
      </c>
      <c r="I85" s="203">
        <v>10.23577</v>
      </c>
      <c r="J85" s="204">
        <v>6.2330545014469996</v>
      </c>
      <c r="K85" s="207">
        <v>2.3441059375959998</v>
      </c>
    </row>
    <row r="86" spans="1:11" ht="14.4" customHeight="1" thickBot="1" x14ac:dyDescent="0.35">
      <c r="A86" s="220" t="s">
        <v>194</v>
      </c>
      <c r="B86" s="203">
        <v>4.9406564584124654E-324</v>
      </c>
      <c r="C86" s="203">
        <v>4.9406564584124654E-324</v>
      </c>
      <c r="D86" s="204">
        <v>0</v>
      </c>
      <c r="E86" s="205">
        <v>1</v>
      </c>
      <c r="F86" s="203">
        <v>4.3665987256929997</v>
      </c>
      <c r="G86" s="204">
        <v>4.0027154985519999</v>
      </c>
      <c r="H86" s="206">
        <v>4.9406564584124654E-324</v>
      </c>
      <c r="I86" s="203">
        <v>10.23577</v>
      </c>
      <c r="J86" s="204">
        <v>6.2330545014469996</v>
      </c>
      <c r="K86" s="207">
        <v>2.3441059375959998</v>
      </c>
    </row>
    <row r="87" spans="1:11" ht="14.4" customHeight="1" thickBot="1" x14ac:dyDescent="0.35">
      <c r="A87" s="221" t="s">
        <v>195</v>
      </c>
      <c r="B87" s="203">
        <v>4.9406564584124654E-324</v>
      </c>
      <c r="C87" s="203">
        <v>4.9406564584124654E-324</v>
      </c>
      <c r="D87" s="204">
        <v>0</v>
      </c>
      <c r="E87" s="205">
        <v>1</v>
      </c>
      <c r="F87" s="203">
        <v>4.3665987256929997</v>
      </c>
      <c r="G87" s="204">
        <v>4.0027154985519999</v>
      </c>
      <c r="H87" s="206">
        <v>4.9406564584124654E-324</v>
      </c>
      <c r="I87" s="203">
        <v>9.8087700000000009</v>
      </c>
      <c r="J87" s="204">
        <v>5.806054501447</v>
      </c>
      <c r="K87" s="207">
        <v>2.246318156574</v>
      </c>
    </row>
    <row r="88" spans="1:11" ht="14.4" customHeight="1" thickBot="1" x14ac:dyDescent="0.35">
      <c r="A88" s="222" t="s">
        <v>196</v>
      </c>
      <c r="B88" s="208">
        <v>4.9406564584124654E-324</v>
      </c>
      <c r="C88" s="208">
        <v>4.9406564584124654E-324</v>
      </c>
      <c r="D88" s="209">
        <v>0</v>
      </c>
      <c r="E88" s="210">
        <v>1</v>
      </c>
      <c r="F88" s="208">
        <v>4.3665987256929997</v>
      </c>
      <c r="G88" s="209">
        <v>4.0027154985519999</v>
      </c>
      <c r="H88" s="211">
        <v>4.9406564584124654E-324</v>
      </c>
      <c r="I88" s="208">
        <v>9.8087700000000009</v>
      </c>
      <c r="J88" s="209">
        <v>5.806054501447</v>
      </c>
      <c r="K88" s="214">
        <v>2.246318156574</v>
      </c>
    </row>
    <row r="89" spans="1:11" ht="14.4" customHeight="1" thickBot="1" x14ac:dyDescent="0.35">
      <c r="A89" s="223" t="s">
        <v>197</v>
      </c>
      <c r="B89" s="203">
        <v>4.9406564584124654E-324</v>
      </c>
      <c r="C89" s="203">
        <v>4.9406564584124654E-324</v>
      </c>
      <c r="D89" s="204">
        <v>0</v>
      </c>
      <c r="E89" s="205">
        <v>1</v>
      </c>
      <c r="F89" s="203">
        <v>4.9406564584124654E-324</v>
      </c>
      <c r="G89" s="204">
        <v>0</v>
      </c>
      <c r="H89" s="206">
        <v>4.9406564584124654E-324</v>
      </c>
      <c r="I89" s="203">
        <v>8.6115700000000004</v>
      </c>
      <c r="J89" s="204">
        <v>8.6115700000000004</v>
      </c>
      <c r="K89" s="213" t="s">
        <v>122</v>
      </c>
    </row>
    <row r="90" spans="1:11" ht="14.4" customHeight="1" thickBot="1" x14ac:dyDescent="0.35">
      <c r="A90" s="223" t="s">
        <v>198</v>
      </c>
      <c r="B90" s="203">
        <v>4.9406564584124654E-324</v>
      </c>
      <c r="C90" s="203">
        <v>4.9406564584124654E-324</v>
      </c>
      <c r="D90" s="204">
        <v>0</v>
      </c>
      <c r="E90" s="205">
        <v>1</v>
      </c>
      <c r="F90" s="203">
        <v>4.9406564584124654E-324</v>
      </c>
      <c r="G90" s="204">
        <v>0</v>
      </c>
      <c r="H90" s="206">
        <v>4.9406564584124654E-324</v>
      </c>
      <c r="I90" s="203">
        <v>1.1972</v>
      </c>
      <c r="J90" s="204">
        <v>1.1972</v>
      </c>
      <c r="K90" s="213" t="s">
        <v>122</v>
      </c>
    </row>
    <row r="91" spans="1:11" ht="14.4" customHeight="1" thickBot="1" x14ac:dyDescent="0.35">
      <c r="A91" s="225" t="s">
        <v>199</v>
      </c>
      <c r="B91" s="208">
        <v>4.9406564584124654E-324</v>
      </c>
      <c r="C91" s="208">
        <v>4.9406564584124654E-324</v>
      </c>
      <c r="D91" s="209">
        <v>0</v>
      </c>
      <c r="E91" s="210">
        <v>1</v>
      </c>
      <c r="F91" s="208">
        <v>4.9406564584124654E-324</v>
      </c>
      <c r="G91" s="209">
        <v>0</v>
      </c>
      <c r="H91" s="211">
        <v>4.9406564584124654E-324</v>
      </c>
      <c r="I91" s="208">
        <v>0.42699999999999999</v>
      </c>
      <c r="J91" s="209">
        <v>0.42699999999999999</v>
      </c>
      <c r="K91" s="212" t="s">
        <v>122</v>
      </c>
    </row>
    <row r="92" spans="1:11" ht="14.4" customHeight="1" thickBot="1" x14ac:dyDescent="0.35">
      <c r="A92" s="222" t="s">
        <v>200</v>
      </c>
      <c r="B92" s="208">
        <v>4.9406564584124654E-324</v>
      </c>
      <c r="C92" s="208">
        <v>4.9406564584124654E-324</v>
      </c>
      <c r="D92" s="209">
        <v>0</v>
      </c>
      <c r="E92" s="210">
        <v>1</v>
      </c>
      <c r="F92" s="208">
        <v>4.9406564584124654E-324</v>
      </c>
      <c r="G92" s="209">
        <v>0</v>
      </c>
      <c r="H92" s="211">
        <v>4.9406564584124654E-324</v>
      </c>
      <c r="I92" s="208">
        <v>0.42699999999999999</v>
      </c>
      <c r="J92" s="209">
        <v>0.42699999999999999</v>
      </c>
      <c r="K92" s="212" t="s">
        <v>122</v>
      </c>
    </row>
    <row r="93" spans="1:11" ht="14.4" customHeight="1" thickBot="1" x14ac:dyDescent="0.35">
      <c r="A93" s="223" t="s">
        <v>201</v>
      </c>
      <c r="B93" s="203">
        <v>4.9406564584124654E-324</v>
      </c>
      <c r="C93" s="203">
        <v>4.9406564584124654E-324</v>
      </c>
      <c r="D93" s="204">
        <v>0</v>
      </c>
      <c r="E93" s="205">
        <v>1</v>
      </c>
      <c r="F93" s="203">
        <v>4.9406564584124654E-324</v>
      </c>
      <c r="G93" s="204">
        <v>0</v>
      </c>
      <c r="H93" s="206">
        <v>4.9406564584124654E-324</v>
      </c>
      <c r="I93" s="203">
        <v>0.42699999999999999</v>
      </c>
      <c r="J93" s="204">
        <v>0.42699999999999999</v>
      </c>
      <c r="K93" s="213" t="s">
        <v>122</v>
      </c>
    </row>
    <row r="94" spans="1:11" ht="14.4" customHeight="1" thickBot="1" x14ac:dyDescent="0.35">
      <c r="A94" s="219" t="s">
        <v>202</v>
      </c>
      <c r="B94" s="203">
        <v>4.9406564584124654E-324</v>
      </c>
      <c r="C94" s="203">
        <v>4.9406564584124654E-324</v>
      </c>
      <c r="D94" s="204">
        <v>0</v>
      </c>
      <c r="E94" s="205">
        <v>1</v>
      </c>
      <c r="F94" s="203">
        <v>127.66666666666499</v>
      </c>
      <c r="G94" s="204">
        <v>117.027777777776</v>
      </c>
      <c r="H94" s="206">
        <v>30.612660000000002</v>
      </c>
      <c r="I94" s="203">
        <v>251.67936</v>
      </c>
      <c r="J94" s="204">
        <v>134.65158222222399</v>
      </c>
      <c r="K94" s="207">
        <v>1.971378798955</v>
      </c>
    </row>
    <row r="95" spans="1:11" ht="14.4" customHeight="1" thickBot="1" x14ac:dyDescent="0.35">
      <c r="A95" s="224" t="s">
        <v>203</v>
      </c>
      <c r="B95" s="208">
        <v>4.9406564584124654E-324</v>
      </c>
      <c r="C95" s="208">
        <v>4.9406564584124654E-324</v>
      </c>
      <c r="D95" s="209">
        <v>0</v>
      </c>
      <c r="E95" s="210">
        <v>1</v>
      </c>
      <c r="F95" s="208">
        <v>127.66666666666499</v>
      </c>
      <c r="G95" s="209">
        <v>117.027777777776</v>
      </c>
      <c r="H95" s="211">
        <v>30.612660000000002</v>
      </c>
      <c r="I95" s="208">
        <v>251.67936</v>
      </c>
      <c r="J95" s="209">
        <v>134.65158222222399</v>
      </c>
      <c r="K95" s="214">
        <v>1.971378798955</v>
      </c>
    </row>
    <row r="96" spans="1:11" ht="14.4" customHeight="1" thickBot="1" x14ac:dyDescent="0.35">
      <c r="A96" s="225" t="s">
        <v>55</v>
      </c>
      <c r="B96" s="208">
        <v>4.9406564584124654E-324</v>
      </c>
      <c r="C96" s="208">
        <v>4.9406564584124654E-324</v>
      </c>
      <c r="D96" s="209">
        <v>0</v>
      </c>
      <c r="E96" s="210">
        <v>1</v>
      </c>
      <c r="F96" s="208">
        <v>127.66666666666499</v>
      </c>
      <c r="G96" s="209">
        <v>117.027777777776</v>
      </c>
      <c r="H96" s="211">
        <v>30.612660000000002</v>
      </c>
      <c r="I96" s="208">
        <v>251.67936</v>
      </c>
      <c r="J96" s="209">
        <v>134.65158222222399</v>
      </c>
      <c r="K96" s="214">
        <v>1.971378798955</v>
      </c>
    </row>
    <row r="97" spans="1:11" ht="14.4" customHeight="1" thickBot="1" x14ac:dyDescent="0.35">
      <c r="A97" s="222" t="s">
        <v>204</v>
      </c>
      <c r="B97" s="208">
        <v>4.9406564584124654E-324</v>
      </c>
      <c r="C97" s="208">
        <v>4.9406564584124654E-324</v>
      </c>
      <c r="D97" s="209">
        <v>0</v>
      </c>
      <c r="E97" s="210">
        <v>1</v>
      </c>
      <c r="F97" s="208">
        <v>3</v>
      </c>
      <c r="G97" s="209">
        <v>2.75</v>
      </c>
      <c r="H97" s="211">
        <v>1.6</v>
      </c>
      <c r="I97" s="208">
        <v>1.9</v>
      </c>
      <c r="J97" s="209">
        <v>-0.85</v>
      </c>
      <c r="K97" s="214">
        <v>0.63333333333300001</v>
      </c>
    </row>
    <row r="98" spans="1:11" ht="14.4" customHeight="1" thickBot="1" x14ac:dyDescent="0.35">
      <c r="A98" s="223" t="s">
        <v>205</v>
      </c>
      <c r="B98" s="203">
        <v>4.9406564584124654E-324</v>
      </c>
      <c r="C98" s="203">
        <v>4.9406564584124654E-324</v>
      </c>
      <c r="D98" s="204">
        <v>0</v>
      </c>
      <c r="E98" s="205">
        <v>1</v>
      </c>
      <c r="F98" s="203">
        <v>3</v>
      </c>
      <c r="G98" s="204">
        <v>2.75</v>
      </c>
      <c r="H98" s="206">
        <v>1.6</v>
      </c>
      <c r="I98" s="203">
        <v>1.9</v>
      </c>
      <c r="J98" s="204">
        <v>-0.85</v>
      </c>
      <c r="K98" s="207">
        <v>0.63333333333300001</v>
      </c>
    </row>
    <row r="99" spans="1:11" ht="14.4" customHeight="1" thickBot="1" x14ac:dyDescent="0.35">
      <c r="A99" s="222" t="s">
        <v>206</v>
      </c>
      <c r="B99" s="208">
        <v>4.9406564584124654E-324</v>
      </c>
      <c r="C99" s="208">
        <v>4.9406564584124654E-324</v>
      </c>
      <c r="D99" s="209">
        <v>0</v>
      </c>
      <c r="E99" s="210">
        <v>1</v>
      </c>
      <c r="F99" s="208">
        <v>5.333333333333</v>
      </c>
      <c r="G99" s="209">
        <v>4.8888888888880002</v>
      </c>
      <c r="H99" s="211">
        <v>0.3639</v>
      </c>
      <c r="I99" s="208">
        <v>3.3384</v>
      </c>
      <c r="J99" s="209">
        <v>-1.550488888888</v>
      </c>
      <c r="K99" s="214">
        <v>0.62595000000000001</v>
      </c>
    </row>
    <row r="100" spans="1:11" ht="14.4" customHeight="1" thickBot="1" x14ac:dyDescent="0.35">
      <c r="A100" s="223" t="s">
        <v>207</v>
      </c>
      <c r="B100" s="203">
        <v>4.9406564584124654E-324</v>
      </c>
      <c r="C100" s="203">
        <v>4.9406564584124654E-324</v>
      </c>
      <c r="D100" s="204">
        <v>0</v>
      </c>
      <c r="E100" s="205">
        <v>1</v>
      </c>
      <c r="F100" s="203">
        <v>5.333333333333</v>
      </c>
      <c r="G100" s="204">
        <v>4.8888888888880002</v>
      </c>
      <c r="H100" s="206">
        <v>0.3639</v>
      </c>
      <c r="I100" s="203">
        <v>3.3384</v>
      </c>
      <c r="J100" s="204">
        <v>-1.550488888888</v>
      </c>
      <c r="K100" s="207">
        <v>0.62595000000000001</v>
      </c>
    </row>
    <row r="101" spans="1:11" ht="14.4" customHeight="1" thickBot="1" x14ac:dyDescent="0.35">
      <c r="A101" s="222" t="s">
        <v>208</v>
      </c>
      <c r="B101" s="208">
        <v>4.9406564584124654E-324</v>
      </c>
      <c r="C101" s="208">
        <v>4.9406564584124654E-324</v>
      </c>
      <c r="D101" s="209">
        <v>0</v>
      </c>
      <c r="E101" s="210">
        <v>1</v>
      </c>
      <c r="F101" s="208">
        <v>119.33333333333201</v>
      </c>
      <c r="G101" s="209">
        <v>109.388888888887</v>
      </c>
      <c r="H101" s="211">
        <v>10.43384</v>
      </c>
      <c r="I101" s="208">
        <v>101.24696</v>
      </c>
      <c r="J101" s="209">
        <v>-8.1419288888869996</v>
      </c>
      <c r="K101" s="214">
        <v>0.84843821229000005</v>
      </c>
    </row>
    <row r="102" spans="1:11" ht="14.4" customHeight="1" thickBot="1" x14ac:dyDescent="0.35">
      <c r="A102" s="223" t="s">
        <v>209</v>
      </c>
      <c r="B102" s="203">
        <v>4.9406564584124654E-324</v>
      </c>
      <c r="C102" s="203">
        <v>4.9406564584124654E-324</v>
      </c>
      <c r="D102" s="204">
        <v>0</v>
      </c>
      <c r="E102" s="205">
        <v>1</v>
      </c>
      <c r="F102" s="203">
        <v>119.33333333333201</v>
      </c>
      <c r="G102" s="204">
        <v>109.388888888887</v>
      </c>
      <c r="H102" s="206">
        <v>10.43384</v>
      </c>
      <c r="I102" s="203">
        <v>101.24696</v>
      </c>
      <c r="J102" s="204">
        <v>-8.1419288888869996</v>
      </c>
      <c r="K102" s="207">
        <v>0.84843821229000005</v>
      </c>
    </row>
    <row r="103" spans="1:11" ht="14.4" customHeight="1" thickBot="1" x14ac:dyDescent="0.35">
      <c r="A103" s="222" t="s">
        <v>210</v>
      </c>
      <c r="B103" s="208">
        <v>4.9406564584124654E-324</v>
      </c>
      <c r="C103" s="208">
        <v>4.9406564584124654E-324</v>
      </c>
      <c r="D103" s="209">
        <v>0</v>
      </c>
      <c r="E103" s="210">
        <v>1</v>
      </c>
      <c r="F103" s="208">
        <v>4.9406564584124654E-324</v>
      </c>
      <c r="G103" s="209">
        <v>0</v>
      </c>
      <c r="H103" s="211">
        <v>18.214919999999999</v>
      </c>
      <c r="I103" s="208">
        <v>145.19399999999999</v>
      </c>
      <c r="J103" s="209">
        <v>145.19399999999999</v>
      </c>
      <c r="K103" s="212" t="s">
        <v>122</v>
      </c>
    </row>
    <row r="104" spans="1:11" ht="14.4" customHeight="1" thickBot="1" x14ac:dyDescent="0.35">
      <c r="A104" s="223" t="s">
        <v>211</v>
      </c>
      <c r="B104" s="203">
        <v>4.9406564584124654E-324</v>
      </c>
      <c r="C104" s="203">
        <v>4.9406564584124654E-324</v>
      </c>
      <c r="D104" s="204">
        <v>0</v>
      </c>
      <c r="E104" s="205">
        <v>1</v>
      </c>
      <c r="F104" s="203">
        <v>4.9406564584124654E-324</v>
      </c>
      <c r="G104" s="204">
        <v>0</v>
      </c>
      <c r="H104" s="206">
        <v>18.214919999999999</v>
      </c>
      <c r="I104" s="203">
        <v>145.19399999999999</v>
      </c>
      <c r="J104" s="204">
        <v>145.19399999999999</v>
      </c>
      <c r="K104" s="213" t="s">
        <v>122</v>
      </c>
    </row>
    <row r="105" spans="1:11" ht="14.4" customHeight="1" thickBot="1" x14ac:dyDescent="0.35">
      <c r="A105" s="227"/>
      <c r="B105" s="203">
        <v>4.9406564584124654E-324</v>
      </c>
      <c r="C105" s="203">
        <v>4.9406564584124654E-324</v>
      </c>
      <c r="D105" s="204">
        <v>0</v>
      </c>
      <c r="E105" s="205">
        <v>1</v>
      </c>
      <c r="F105" s="203">
        <v>-5.0020372097469998</v>
      </c>
      <c r="G105" s="204">
        <v>-4.5852007756019999</v>
      </c>
      <c r="H105" s="206">
        <v>-346.02591999999999</v>
      </c>
      <c r="I105" s="203">
        <v>-2055.3441600000001</v>
      </c>
      <c r="J105" s="204">
        <v>-2050.7589592243999</v>
      </c>
      <c r="K105" s="207">
        <v>410.90141352698998</v>
      </c>
    </row>
    <row r="106" spans="1:11" ht="14.4" customHeight="1" thickBot="1" x14ac:dyDescent="0.35">
      <c r="A106" s="228" t="s">
        <v>74</v>
      </c>
      <c r="B106" s="215">
        <v>-4.9406564584124654E-324</v>
      </c>
      <c r="C106" s="215">
        <v>-4.9406564584124654E-324</v>
      </c>
      <c r="D106" s="216">
        <v>0</v>
      </c>
      <c r="E106" s="217">
        <v>-1</v>
      </c>
      <c r="F106" s="215">
        <v>-1994.5520372097501</v>
      </c>
      <c r="G106" s="216">
        <v>-1828.33936744227</v>
      </c>
      <c r="H106" s="215">
        <v>-346.02591999999999</v>
      </c>
      <c r="I106" s="215">
        <v>-2055.3441600000001</v>
      </c>
      <c r="J106" s="216">
        <v>-227.004792557732</v>
      </c>
      <c r="K106" s="218">
        <v>410.90141352698998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100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2" t="s">
        <v>115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105</v>
      </c>
    </row>
    <row r="4" spans="1:8" ht="14.4" customHeight="1" x14ac:dyDescent="0.3">
      <c r="A4" s="229" t="s">
        <v>212</v>
      </c>
      <c r="B4" s="230" t="s">
        <v>213</v>
      </c>
      <c r="C4" s="231" t="s">
        <v>214</v>
      </c>
      <c r="D4" s="231" t="s">
        <v>213</v>
      </c>
      <c r="E4" s="231" t="s">
        <v>213</v>
      </c>
      <c r="F4" s="232" t="s">
        <v>213</v>
      </c>
      <c r="G4" s="231" t="s">
        <v>213</v>
      </c>
      <c r="H4" s="231" t="s">
        <v>75</v>
      </c>
    </row>
    <row r="5" spans="1:8" ht="14.4" customHeight="1" x14ac:dyDescent="0.3">
      <c r="A5" s="229" t="s">
        <v>212</v>
      </c>
      <c r="B5" s="230" t="s">
        <v>215</v>
      </c>
      <c r="C5" s="231" t="s">
        <v>216</v>
      </c>
      <c r="D5" s="231">
        <v>0</v>
      </c>
      <c r="E5" s="231">
        <v>639.97752133317556</v>
      </c>
      <c r="F5" s="232" t="s">
        <v>213</v>
      </c>
      <c r="G5" s="231">
        <v>639.97752133317556</v>
      </c>
      <c r="H5" s="231" t="s">
        <v>2</v>
      </c>
    </row>
    <row r="6" spans="1:8" ht="14.4" customHeight="1" x14ac:dyDescent="0.3">
      <c r="A6" s="229" t="s">
        <v>212</v>
      </c>
      <c r="B6" s="230" t="s">
        <v>6</v>
      </c>
      <c r="C6" s="231" t="s">
        <v>214</v>
      </c>
      <c r="D6" s="231">
        <v>0</v>
      </c>
      <c r="E6" s="231">
        <v>639.97752133317556</v>
      </c>
      <c r="F6" s="232" t="s">
        <v>213</v>
      </c>
      <c r="G6" s="231">
        <v>639.97752133317556</v>
      </c>
      <c r="H6" s="231" t="s">
        <v>217</v>
      </c>
    </row>
    <row r="8" spans="1:8" ht="14.4" customHeight="1" x14ac:dyDescent="0.3">
      <c r="A8" s="229" t="s">
        <v>212</v>
      </c>
      <c r="B8" s="230" t="s">
        <v>213</v>
      </c>
      <c r="C8" s="231" t="s">
        <v>214</v>
      </c>
      <c r="D8" s="231" t="s">
        <v>213</v>
      </c>
      <c r="E8" s="231" t="s">
        <v>213</v>
      </c>
      <c r="F8" s="232" t="s">
        <v>213</v>
      </c>
      <c r="G8" s="231" t="s">
        <v>213</v>
      </c>
      <c r="H8" s="231" t="s">
        <v>75</v>
      </c>
    </row>
    <row r="9" spans="1:8" ht="14.4" customHeight="1" x14ac:dyDescent="0.3">
      <c r="A9" s="229" t="s">
        <v>218</v>
      </c>
      <c r="B9" s="230" t="s">
        <v>215</v>
      </c>
      <c r="C9" s="231" t="s">
        <v>216</v>
      </c>
      <c r="D9" s="231">
        <v>0</v>
      </c>
      <c r="E9" s="231">
        <v>639.97752133317556</v>
      </c>
      <c r="F9" s="232" t="s">
        <v>213</v>
      </c>
      <c r="G9" s="231">
        <v>639.97752133317556</v>
      </c>
      <c r="H9" s="231" t="s">
        <v>2</v>
      </c>
    </row>
    <row r="10" spans="1:8" ht="14.4" customHeight="1" x14ac:dyDescent="0.3">
      <c r="A10" s="229" t="s">
        <v>218</v>
      </c>
      <c r="B10" s="230" t="s">
        <v>6</v>
      </c>
      <c r="C10" s="231" t="s">
        <v>214</v>
      </c>
      <c r="D10" s="231">
        <v>0</v>
      </c>
      <c r="E10" s="231">
        <v>639.97752133317556</v>
      </c>
      <c r="F10" s="232" t="s">
        <v>213</v>
      </c>
      <c r="G10" s="231">
        <v>639.97752133317556</v>
      </c>
      <c r="H10" s="231" t="s">
        <v>219</v>
      </c>
    </row>
    <row r="11" spans="1:8" ht="14.4" customHeight="1" x14ac:dyDescent="0.3">
      <c r="A11" s="229" t="s">
        <v>213</v>
      </c>
      <c r="B11" s="230" t="s">
        <v>213</v>
      </c>
      <c r="C11" s="231" t="s">
        <v>213</v>
      </c>
      <c r="D11" s="231" t="s">
        <v>213</v>
      </c>
      <c r="E11" s="231" t="s">
        <v>213</v>
      </c>
      <c r="F11" s="232" t="s">
        <v>213</v>
      </c>
      <c r="G11" s="231" t="s">
        <v>213</v>
      </c>
      <c r="H11" s="231" t="s">
        <v>220</v>
      </c>
    </row>
    <row r="12" spans="1:8" ht="14.4" customHeight="1" x14ac:dyDescent="0.3">
      <c r="A12" s="229" t="s">
        <v>212</v>
      </c>
      <c r="B12" s="230" t="s">
        <v>6</v>
      </c>
      <c r="C12" s="231" t="s">
        <v>214</v>
      </c>
      <c r="D12" s="231">
        <v>0</v>
      </c>
      <c r="E12" s="231">
        <v>639.97752133317556</v>
      </c>
      <c r="F12" s="232" t="s">
        <v>213</v>
      </c>
      <c r="G12" s="231">
        <v>639.97752133317556</v>
      </c>
      <c r="H12" s="231" t="s">
        <v>217</v>
      </c>
    </row>
  </sheetData>
  <autoFilter ref="A3:G3"/>
  <mergeCells count="1">
    <mergeCell ref="A1:G1"/>
  </mergeCells>
  <conditionalFormatting sqref="F7 F13:F65536">
    <cfRule type="cellIs" dxfId="37" priority="19" stopIfTrue="1" operator="greaterThan">
      <formula>1</formula>
    </cfRule>
  </conditionalFormatting>
  <conditionalFormatting sqref="F4:F6">
    <cfRule type="cellIs" dxfId="36" priority="14" operator="greaterThan">
      <formula>1</formula>
    </cfRule>
  </conditionalFormatting>
  <conditionalFormatting sqref="B4:B6">
    <cfRule type="expression" dxfId="35" priority="18">
      <formula>AND(LEFT(H4,6)&lt;&gt;"mezera",H4&lt;&gt;"")</formula>
    </cfRule>
  </conditionalFormatting>
  <conditionalFormatting sqref="A4:A6">
    <cfRule type="expression" dxfId="34" priority="15">
      <formula>AND(H4&lt;&gt;"",H4&lt;&gt;"mezeraKL")</formula>
    </cfRule>
  </conditionalFormatting>
  <conditionalFormatting sqref="B4:G6">
    <cfRule type="expression" dxfId="33" priority="16">
      <formula>$H4="SumaNS"</formula>
    </cfRule>
    <cfRule type="expression" dxfId="32" priority="17">
      <formula>OR($H4="KL",$H4="SumaKL")</formula>
    </cfRule>
  </conditionalFormatting>
  <conditionalFormatting sqref="A4:G6">
    <cfRule type="expression" dxfId="31" priority="13">
      <formula>$H4&lt;&gt;""</formula>
    </cfRule>
  </conditionalFormatting>
  <conditionalFormatting sqref="G4:G6">
    <cfRule type="cellIs" dxfId="30" priority="12" operator="greaterThan">
      <formula>0</formula>
    </cfRule>
  </conditionalFormatting>
  <conditionalFormatting sqref="F4:F6">
    <cfRule type="cellIs" dxfId="29" priority="9" operator="greaterThan">
      <formula>1</formula>
    </cfRule>
  </conditionalFormatting>
  <conditionalFormatting sqref="F4:F6">
    <cfRule type="expression" dxfId="28" priority="10">
      <formula>$H4="SumaNS"</formula>
    </cfRule>
    <cfRule type="expression" dxfId="27" priority="11">
      <formula>OR($H4="KL",$H4="SumaKL")</formula>
    </cfRule>
  </conditionalFormatting>
  <conditionalFormatting sqref="F4:F6">
    <cfRule type="expression" dxfId="26" priority="8">
      <formula>$H4&lt;&gt;""</formula>
    </cfRule>
  </conditionalFormatting>
  <conditionalFormatting sqref="F8:F12">
    <cfRule type="cellIs" dxfId="25" priority="3" operator="greaterThan">
      <formula>1</formula>
    </cfRule>
  </conditionalFormatting>
  <conditionalFormatting sqref="B8:B12">
    <cfRule type="expression" dxfId="24" priority="7">
      <formula>AND(LEFT(H8,6)&lt;&gt;"mezera",H8&lt;&gt;"")</formula>
    </cfRule>
  </conditionalFormatting>
  <conditionalFormatting sqref="A8:A12">
    <cfRule type="expression" dxfId="23" priority="4">
      <formula>AND(H8&lt;&gt;"",H8&lt;&gt;"mezeraKL")</formula>
    </cfRule>
  </conditionalFormatting>
  <conditionalFormatting sqref="B8:G12">
    <cfRule type="expression" dxfId="22" priority="5">
      <formula>$H8="SumaNS"</formula>
    </cfRule>
    <cfRule type="expression" dxfId="21" priority="6">
      <formula>OR($H8="KL",$H8="SumaKL")</formula>
    </cfRule>
  </conditionalFormatting>
  <conditionalFormatting sqref="A8:G12">
    <cfRule type="expression" dxfId="20" priority="2">
      <formula>$H8&lt;&gt;""</formula>
    </cfRule>
  </conditionalFormatting>
  <conditionalFormatting sqref="G8:G12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 outlineLevel="1"/>
    <col min="9" max="9" width="8.5546875" style="80" hidden="1" customWidth="1" outlineLevel="1"/>
    <col min="10" max="10" width="25.77734375" style="80" customWidth="1" collapsed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201" t="s">
        <v>99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ht="14.4" customHeight="1" thickBot="1" x14ac:dyDescent="0.35">
      <c r="A2" s="202" t="s">
        <v>115</v>
      </c>
      <c r="B2" s="78"/>
      <c r="C2" s="110"/>
      <c r="D2" s="110"/>
      <c r="E2" s="110"/>
      <c r="F2" s="110"/>
      <c r="G2" s="110"/>
      <c r="H2" s="110"/>
      <c r="I2" s="110"/>
      <c r="J2" s="110"/>
      <c r="K2" s="110"/>
      <c r="L2" s="111"/>
      <c r="M2" s="111"/>
      <c r="N2" s="111"/>
    </row>
    <row r="3" spans="1:14" ht="14.4" customHeight="1" thickBot="1" x14ac:dyDescent="0.35">
      <c r="A3" s="78"/>
      <c r="B3" s="78"/>
      <c r="C3" s="197"/>
      <c r="D3" s="198"/>
      <c r="E3" s="198"/>
      <c r="F3" s="198"/>
      <c r="G3" s="198"/>
      <c r="H3" s="198"/>
      <c r="I3" s="198"/>
      <c r="J3" s="199" t="s">
        <v>97</v>
      </c>
      <c r="K3" s="200"/>
      <c r="L3" s="112">
        <f>IF(M3&lt;&gt;0,N3/M3,0)</f>
        <v>35.554306740731974</v>
      </c>
      <c r="M3" s="112">
        <f>SUBTOTAL(9,M5:M1048576)</f>
        <v>18</v>
      </c>
      <c r="N3" s="113">
        <f>SUBTOTAL(9,N5:N1048576)</f>
        <v>639.97752133317556</v>
      </c>
    </row>
    <row r="4" spans="1:14" s="79" customFormat="1" ht="14.4" customHeight="1" thickBot="1" x14ac:dyDescent="0.35">
      <c r="A4" s="233" t="s">
        <v>7</v>
      </c>
      <c r="B4" s="234" t="s">
        <v>8</v>
      </c>
      <c r="C4" s="234" t="s">
        <v>0</v>
      </c>
      <c r="D4" s="234" t="s">
        <v>9</v>
      </c>
      <c r="E4" s="234" t="s">
        <v>10</v>
      </c>
      <c r="F4" s="234" t="s">
        <v>2</v>
      </c>
      <c r="G4" s="234" t="s">
        <v>11</v>
      </c>
      <c r="H4" s="234" t="s">
        <v>12</v>
      </c>
      <c r="I4" s="234" t="s">
        <v>13</v>
      </c>
      <c r="J4" s="235" t="s">
        <v>14</v>
      </c>
      <c r="K4" s="235" t="s">
        <v>15</v>
      </c>
      <c r="L4" s="236" t="s">
        <v>106</v>
      </c>
      <c r="M4" s="236" t="s">
        <v>16</v>
      </c>
      <c r="N4" s="237" t="s">
        <v>114</v>
      </c>
    </row>
    <row r="5" spans="1:14" ht="14.4" customHeight="1" x14ac:dyDescent="0.3">
      <c r="A5" s="238" t="s">
        <v>212</v>
      </c>
      <c r="B5" s="239" t="s">
        <v>214</v>
      </c>
      <c r="C5" s="240" t="s">
        <v>218</v>
      </c>
      <c r="D5" s="241" t="s">
        <v>214</v>
      </c>
      <c r="E5" s="240" t="s">
        <v>215</v>
      </c>
      <c r="F5" s="241" t="s">
        <v>216</v>
      </c>
      <c r="G5" s="240" t="s">
        <v>221</v>
      </c>
      <c r="H5" s="240" t="s">
        <v>222</v>
      </c>
      <c r="I5" s="240" t="s">
        <v>223</v>
      </c>
      <c r="J5" s="240" t="s">
        <v>224</v>
      </c>
      <c r="K5" s="240"/>
      <c r="L5" s="242">
        <v>102.0100616889905</v>
      </c>
      <c r="M5" s="242">
        <v>2</v>
      </c>
      <c r="N5" s="243">
        <v>204.02012337798101</v>
      </c>
    </row>
    <row r="6" spans="1:14" ht="14.4" customHeight="1" x14ac:dyDescent="0.3">
      <c r="A6" s="244" t="s">
        <v>212</v>
      </c>
      <c r="B6" s="245" t="s">
        <v>214</v>
      </c>
      <c r="C6" s="246" t="s">
        <v>218</v>
      </c>
      <c r="D6" s="247" t="s">
        <v>214</v>
      </c>
      <c r="E6" s="246" t="s">
        <v>215</v>
      </c>
      <c r="F6" s="247" t="s">
        <v>216</v>
      </c>
      <c r="G6" s="246" t="s">
        <v>221</v>
      </c>
      <c r="H6" s="246" t="s">
        <v>225</v>
      </c>
      <c r="I6" s="246" t="s">
        <v>226</v>
      </c>
      <c r="J6" s="246" t="s">
        <v>227</v>
      </c>
      <c r="K6" s="246"/>
      <c r="L6" s="248">
        <v>69.309491161694936</v>
      </c>
      <c r="M6" s="248">
        <v>5</v>
      </c>
      <c r="N6" s="249">
        <v>346.54745580847469</v>
      </c>
    </row>
    <row r="7" spans="1:14" ht="14.4" customHeight="1" x14ac:dyDescent="0.3">
      <c r="A7" s="244" t="s">
        <v>212</v>
      </c>
      <c r="B7" s="245" t="s">
        <v>214</v>
      </c>
      <c r="C7" s="246" t="s">
        <v>218</v>
      </c>
      <c r="D7" s="247" t="s">
        <v>214</v>
      </c>
      <c r="E7" s="246" t="s">
        <v>215</v>
      </c>
      <c r="F7" s="247" t="s">
        <v>216</v>
      </c>
      <c r="G7" s="246" t="s">
        <v>221</v>
      </c>
      <c r="H7" s="246" t="s">
        <v>228</v>
      </c>
      <c r="I7" s="246" t="s">
        <v>229</v>
      </c>
      <c r="J7" s="246" t="s">
        <v>230</v>
      </c>
      <c r="K7" s="246" t="s">
        <v>231</v>
      </c>
      <c r="L7" s="248">
        <v>8.50999084599996</v>
      </c>
      <c r="M7" s="248">
        <v>2</v>
      </c>
      <c r="N7" s="249">
        <v>17.01998169199992</v>
      </c>
    </row>
    <row r="8" spans="1:14" ht="14.4" customHeight="1" x14ac:dyDescent="0.3">
      <c r="A8" s="244" t="s">
        <v>212</v>
      </c>
      <c r="B8" s="245" t="s">
        <v>214</v>
      </c>
      <c r="C8" s="246" t="s">
        <v>218</v>
      </c>
      <c r="D8" s="247" t="s">
        <v>214</v>
      </c>
      <c r="E8" s="246" t="s">
        <v>215</v>
      </c>
      <c r="F8" s="247" t="s">
        <v>216</v>
      </c>
      <c r="G8" s="246" t="s">
        <v>221</v>
      </c>
      <c r="H8" s="246" t="s">
        <v>232</v>
      </c>
      <c r="I8" s="246" t="s">
        <v>233</v>
      </c>
      <c r="J8" s="246" t="s">
        <v>234</v>
      </c>
      <c r="K8" s="246" t="s">
        <v>235</v>
      </c>
      <c r="L8" s="248">
        <v>10.049989187510551</v>
      </c>
      <c r="M8" s="248">
        <v>2</v>
      </c>
      <c r="N8" s="249">
        <v>20.099978375021102</v>
      </c>
    </row>
    <row r="9" spans="1:14" ht="14.4" customHeight="1" x14ac:dyDescent="0.3">
      <c r="A9" s="244" t="s">
        <v>212</v>
      </c>
      <c r="B9" s="245" t="s">
        <v>214</v>
      </c>
      <c r="C9" s="246" t="s">
        <v>218</v>
      </c>
      <c r="D9" s="247" t="s">
        <v>214</v>
      </c>
      <c r="E9" s="246" t="s">
        <v>215</v>
      </c>
      <c r="F9" s="247" t="s">
        <v>216</v>
      </c>
      <c r="G9" s="246" t="s">
        <v>221</v>
      </c>
      <c r="H9" s="246" t="s">
        <v>236</v>
      </c>
      <c r="I9" s="246" t="s">
        <v>226</v>
      </c>
      <c r="J9" s="246" t="s">
        <v>237</v>
      </c>
      <c r="K9" s="246" t="s">
        <v>238</v>
      </c>
      <c r="L9" s="248">
        <v>5.43</v>
      </c>
      <c r="M9" s="248">
        <v>5</v>
      </c>
      <c r="N9" s="249">
        <v>27.15</v>
      </c>
    </row>
    <row r="10" spans="1:14" ht="14.4" customHeight="1" x14ac:dyDescent="0.3">
      <c r="A10" s="244" t="s">
        <v>212</v>
      </c>
      <c r="B10" s="245" t="s">
        <v>214</v>
      </c>
      <c r="C10" s="246" t="s">
        <v>218</v>
      </c>
      <c r="D10" s="247" t="s">
        <v>214</v>
      </c>
      <c r="E10" s="246" t="s">
        <v>215</v>
      </c>
      <c r="F10" s="247" t="s">
        <v>216</v>
      </c>
      <c r="G10" s="246" t="s">
        <v>221</v>
      </c>
      <c r="H10" s="246" t="s">
        <v>239</v>
      </c>
      <c r="I10" s="246" t="s">
        <v>226</v>
      </c>
      <c r="J10" s="246" t="s">
        <v>240</v>
      </c>
      <c r="K10" s="246"/>
      <c r="L10" s="248">
        <v>8.3199820796987503</v>
      </c>
      <c r="M10" s="248">
        <v>1</v>
      </c>
      <c r="N10" s="249">
        <v>8.3199820796987503</v>
      </c>
    </row>
    <row r="11" spans="1:14" ht="14.4" customHeight="1" thickBot="1" x14ac:dyDescent="0.35">
      <c r="A11" s="250" t="s">
        <v>212</v>
      </c>
      <c r="B11" s="251" t="s">
        <v>214</v>
      </c>
      <c r="C11" s="252" t="s">
        <v>218</v>
      </c>
      <c r="D11" s="253" t="s">
        <v>214</v>
      </c>
      <c r="E11" s="252" t="s">
        <v>215</v>
      </c>
      <c r="F11" s="253" t="s">
        <v>216</v>
      </c>
      <c r="G11" s="252" t="s">
        <v>221</v>
      </c>
      <c r="H11" s="252" t="s">
        <v>241</v>
      </c>
      <c r="I11" s="252" t="s">
        <v>226</v>
      </c>
      <c r="J11" s="252" t="s">
        <v>242</v>
      </c>
      <c r="K11" s="252"/>
      <c r="L11" s="254">
        <v>16.82</v>
      </c>
      <c r="M11" s="254">
        <v>1</v>
      </c>
      <c r="N11" s="255">
        <v>16.82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1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101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2" t="s">
        <v>115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105</v>
      </c>
    </row>
    <row r="4" spans="1:8" ht="14.4" customHeight="1" x14ac:dyDescent="0.3">
      <c r="A4" s="229" t="s">
        <v>212</v>
      </c>
      <c r="B4" s="230" t="s">
        <v>213</v>
      </c>
      <c r="C4" s="231" t="s">
        <v>214</v>
      </c>
      <c r="D4" s="231" t="s">
        <v>213</v>
      </c>
      <c r="E4" s="231" t="s">
        <v>213</v>
      </c>
      <c r="F4" s="232" t="s">
        <v>213</v>
      </c>
      <c r="G4" s="231" t="s">
        <v>213</v>
      </c>
      <c r="H4" s="231" t="s">
        <v>75</v>
      </c>
    </row>
    <row r="5" spans="1:8" ht="14.4" customHeight="1" x14ac:dyDescent="0.3">
      <c r="A5" s="229" t="s">
        <v>212</v>
      </c>
      <c r="B5" s="230" t="s">
        <v>243</v>
      </c>
      <c r="C5" s="231" t="s">
        <v>244</v>
      </c>
      <c r="D5" s="231">
        <v>0</v>
      </c>
      <c r="E5" s="231">
        <v>24764.590000000026</v>
      </c>
      <c r="F5" s="232" t="s">
        <v>213</v>
      </c>
      <c r="G5" s="231">
        <v>24764.590000000026</v>
      </c>
      <c r="H5" s="231" t="s">
        <v>2</v>
      </c>
    </row>
    <row r="6" spans="1:8" ht="14.4" customHeight="1" x14ac:dyDescent="0.3">
      <c r="A6" s="229" t="s">
        <v>212</v>
      </c>
      <c r="B6" s="230" t="s">
        <v>245</v>
      </c>
      <c r="C6" s="231" t="s">
        <v>246</v>
      </c>
      <c r="D6" s="231">
        <v>0</v>
      </c>
      <c r="E6" s="231">
        <v>2689.47</v>
      </c>
      <c r="F6" s="232" t="s">
        <v>213</v>
      </c>
      <c r="G6" s="231">
        <v>2689.47</v>
      </c>
      <c r="H6" s="231" t="s">
        <v>2</v>
      </c>
    </row>
    <row r="7" spans="1:8" ht="14.4" customHeight="1" x14ac:dyDescent="0.3">
      <c r="A7" s="229" t="s">
        <v>212</v>
      </c>
      <c r="B7" s="230" t="s">
        <v>247</v>
      </c>
      <c r="C7" s="231" t="s">
        <v>248</v>
      </c>
      <c r="D7" s="231">
        <v>0</v>
      </c>
      <c r="E7" s="231">
        <v>15</v>
      </c>
      <c r="F7" s="232" t="s">
        <v>213</v>
      </c>
      <c r="G7" s="231">
        <v>15</v>
      </c>
      <c r="H7" s="231" t="s">
        <v>2</v>
      </c>
    </row>
    <row r="8" spans="1:8" ht="14.4" customHeight="1" x14ac:dyDescent="0.3">
      <c r="A8" s="229" t="s">
        <v>212</v>
      </c>
      <c r="B8" s="230" t="s">
        <v>6</v>
      </c>
      <c r="C8" s="231" t="s">
        <v>214</v>
      </c>
      <c r="D8" s="231">
        <v>0</v>
      </c>
      <c r="E8" s="231">
        <v>27469.060000000027</v>
      </c>
      <c r="F8" s="232" t="s">
        <v>213</v>
      </c>
      <c r="G8" s="231">
        <v>27469.060000000027</v>
      </c>
      <c r="H8" s="231" t="s">
        <v>217</v>
      </c>
    </row>
    <row r="10" spans="1:8" ht="14.4" customHeight="1" x14ac:dyDescent="0.3">
      <c r="A10" s="229" t="s">
        <v>212</v>
      </c>
      <c r="B10" s="230" t="s">
        <v>213</v>
      </c>
      <c r="C10" s="231" t="s">
        <v>214</v>
      </c>
      <c r="D10" s="231" t="s">
        <v>213</v>
      </c>
      <c r="E10" s="231" t="s">
        <v>213</v>
      </c>
      <c r="F10" s="232" t="s">
        <v>213</v>
      </c>
      <c r="G10" s="231" t="s">
        <v>213</v>
      </c>
      <c r="H10" s="231" t="s">
        <v>75</v>
      </c>
    </row>
    <row r="11" spans="1:8" ht="14.4" customHeight="1" x14ac:dyDescent="0.3">
      <c r="A11" s="229" t="s">
        <v>218</v>
      </c>
      <c r="B11" s="230" t="s">
        <v>245</v>
      </c>
      <c r="C11" s="231" t="s">
        <v>246</v>
      </c>
      <c r="D11" s="231">
        <v>0</v>
      </c>
      <c r="E11" s="231">
        <v>2689.47</v>
      </c>
      <c r="F11" s="232" t="s">
        <v>213</v>
      </c>
      <c r="G11" s="231">
        <v>2689.47</v>
      </c>
      <c r="H11" s="231" t="s">
        <v>2</v>
      </c>
    </row>
    <row r="12" spans="1:8" ht="14.4" customHeight="1" x14ac:dyDescent="0.3">
      <c r="A12" s="229" t="s">
        <v>218</v>
      </c>
      <c r="B12" s="230" t="s">
        <v>247</v>
      </c>
      <c r="C12" s="231" t="s">
        <v>248</v>
      </c>
      <c r="D12" s="231">
        <v>0</v>
      </c>
      <c r="E12" s="231">
        <v>15</v>
      </c>
      <c r="F12" s="232" t="s">
        <v>213</v>
      </c>
      <c r="G12" s="231">
        <v>15</v>
      </c>
      <c r="H12" s="231" t="s">
        <v>2</v>
      </c>
    </row>
    <row r="13" spans="1:8" ht="14.4" customHeight="1" x14ac:dyDescent="0.3">
      <c r="A13" s="229" t="s">
        <v>218</v>
      </c>
      <c r="B13" s="230" t="s">
        <v>243</v>
      </c>
      <c r="C13" s="231" t="s">
        <v>244</v>
      </c>
      <c r="D13" s="231">
        <v>0</v>
      </c>
      <c r="E13" s="231">
        <v>24764.590000000026</v>
      </c>
      <c r="F13" s="232" t="s">
        <v>213</v>
      </c>
      <c r="G13" s="231">
        <v>24764.590000000026</v>
      </c>
      <c r="H13" s="231" t="s">
        <v>2</v>
      </c>
    </row>
    <row r="14" spans="1:8" ht="14.4" customHeight="1" x14ac:dyDescent="0.3">
      <c r="A14" s="229" t="s">
        <v>218</v>
      </c>
      <c r="B14" s="230" t="s">
        <v>6</v>
      </c>
      <c r="C14" s="231" t="s">
        <v>214</v>
      </c>
      <c r="D14" s="231">
        <v>0</v>
      </c>
      <c r="E14" s="231">
        <v>27469.060000000027</v>
      </c>
      <c r="F14" s="232" t="s">
        <v>213</v>
      </c>
      <c r="G14" s="231">
        <v>27469.060000000027</v>
      </c>
      <c r="H14" s="231" t="s">
        <v>219</v>
      </c>
    </row>
    <row r="15" spans="1:8" ht="14.4" customHeight="1" x14ac:dyDescent="0.3">
      <c r="A15" s="229" t="s">
        <v>213</v>
      </c>
      <c r="B15" s="230" t="s">
        <v>213</v>
      </c>
      <c r="C15" s="231" t="s">
        <v>213</v>
      </c>
      <c r="D15" s="231" t="s">
        <v>213</v>
      </c>
      <c r="E15" s="231" t="s">
        <v>213</v>
      </c>
      <c r="F15" s="232" t="s">
        <v>213</v>
      </c>
      <c r="G15" s="231" t="s">
        <v>213</v>
      </c>
      <c r="H15" s="231" t="s">
        <v>220</v>
      </c>
    </row>
    <row r="16" spans="1:8" ht="14.4" customHeight="1" x14ac:dyDescent="0.3">
      <c r="A16" s="229" t="s">
        <v>212</v>
      </c>
      <c r="B16" s="230" t="s">
        <v>6</v>
      </c>
      <c r="C16" s="231" t="s">
        <v>214</v>
      </c>
      <c r="D16" s="231">
        <v>0</v>
      </c>
      <c r="E16" s="231">
        <v>27469.060000000027</v>
      </c>
      <c r="F16" s="232" t="s">
        <v>213</v>
      </c>
      <c r="G16" s="231">
        <v>27469.060000000027</v>
      </c>
      <c r="H16" s="231" t="s">
        <v>217</v>
      </c>
    </row>
  </sheetData>
  <autoFilter ref="A3:G3"/>
  <mergeCells count="1">
    <mergeCell ref="A1:G1"/>
  </mergeCells>
  <conditionalFormatting sqref="F9 F17:F65536">
    <cfRule type="cellIs" dxfId="18" priority="19" stopIfTrue="1" operator="greaterThan">
      <formula>1</formula>
    </cfRule>
  </conditionalFormatting>
  <conditionalFormatting sqref="G4:G8">
    <cfRule type="cellIs" dxfId="17" priority="12" operator="greaterThan">
      <formula>0</formula>
    </cfRule>
  </conditionalFormatting>
  <conditionalFormatting sqref="F4:F8">
    <cfRule type="cellIs" dxfId="16" priority="14" operator="greaterThan">
      <formula>1</formula>
    </cfRule>
  </conditionalFormatting>
  <conditionalFormatting sqref="B4:B8">
    <cfRule type="expression" dxfId="15" priority="18">
      <formula>AND(LEFT(H4,6)&lt;&gt;"mezera",H4&lt;&gt;"")</formula>
    </cfRule>
  </conditionalFormatting>
  <conditionalFormatting sqref="A4:A8">
    <cfRule type="expression" dxfId="14" priority="15">
      <formula>AND(H4&lt;&gt;"",H4&lt;&gt;"mezeraKL")</formula>
    </cfRule>
  </conditionalFormatting>
  <conditionalFormatting sqref="B4:G8">
    <cfRule type="expression" dxfId="13" priority="16">
      <formula>$H4="SumaNS"</formula>
    </cfRule>
    <cfRule type="expression" dxfId="12" priority="17">
      <formula>OR($H4="KL",$H4="SumaKL")</formula>
    </cfRule>
  </conditionalFormatting>
  <conditionalFormatting sqref="A4:G8">
    <cfRule type="expression" dxfId="11" priority="13">
      <formula>$H4&lt;&gt;""</formula>
    </cfRule>
  </conditionalFormatting>
  <conditionalFormatting sqref="F4:F8">
    <cfRule type="cellIs" dxfId="10" priority="9" operator="greaterThan">
      <formula>1</formula>
    </cfRule>
  </conditionalFormatting>
  <conditionalFormatting sqref="F4:F8">
    <cfRule type="expression" dxfId="9" priority="10">
      <formula>$H4="SumaNS"</formula>
    </cfRule>
    <cfRule type="expression" dxfId="8" priority="11">
      <formula>OR($H4="KL",$H4="SumaKL")</formula>
    </cfRule>
  </conditionalFormatting>
  <conditionalFormatting sqref="F4:F8">
    <cfRule type="expression" dxfId="7" priority="8">
      <formula>$H4&lt;&gt;""</formula>
    </cfRule>
  </conditionalFormatting>
  <conditionalFormatting sqref="G10:G16">
    <cfRule type="cellIs" dxfId="6" priority="1" operator="greaterThan">
      <formula>0</formula>
    </cfRule>
  </conditionalFormatting>
  <conditionalFormatting sqref="F10:F16">
    <cfRule type="cellIs" dxfId="5" priority="3" operator="greaterThan">
      <formula>1</formula>
    </cfRule>
  </conditionalFormatting>
  <conditionalFormatting sqref="B10:B16">
    <cfRule type="expression" dxfId="4" priority="7">
      <formula>AND(LEFT(H10,6)&lt;&gt;"mezera",H10&lt;&gt;"")</formula>
    </cfRule>
  </conditionalFormatting>
  <conditionalFormatting sqref="A10:A16">
    <cfRule type="expression" dxfId="3" priority="4">
      <formula>AND(H10&lt;&gt;"",H10&lt;&gt;"mezeraKL")</formula>
    </cfRule>
  </conditionalFormatting>
  <conditionalFormatting sqref="B10:G16">
    <cfRule type="expression" dxfId="2" priority="5">
      <formula>$H10="SumaNS"</formula>
    </cfRule>
    <cfRule type="expression" dxfId="1" priority="6">
      <formula>OR($H10="KL",$H10="SumaKL")</formula>
    </cfRule>
  </conditionalFormatting>
  <conditionalFormatting sqref="A10:G16">
    <cfRule type="expression" dxfId="0" priority="2">
      <formula>$H10&lt;&gt;""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 outlineLevel="1"/>
    <col min="8" max="8" width="25.77734375" style="80" customWidth="1" collapsed="1"/>
    <col min="9" max="9" width="7.77734375" style="84" customWidth="1"/>
    <col min="10" max="10" width="10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201" t="s">
        <v>102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4" customHeight="1" thickBot="1" x14ac:dyDescent="0.35">
      <c r="A2" s="202" t="s">
        <v>115</v>
      </c>
      <c r="B2" s="78"/>
      <c r="C2" s="110"/>
      <c r="D2" s="110"/>
      <c r="E2" s="110"/>
      <c r="F2" s="110"/>
      <c r="G2" s="110"/>
      <c r="H2" s="110"/>
      <c r="I2" s="111"/>
      <c r="J2" s="111"/>
      <c r="K2" s="111"/>
    </row>
    <row r="3" spans="1:11" ht="14.4" customHeight="1" thickBot="1" x14ac:dyDescent="0.35">
      <c r="A3" s="78"/>
      <c r="B3" s="78"/>
      <c r="C3" s="197"/>
      <c r="D3" s="198"/>
      <c r="E3" s="198"/>
      <c r="F3" s="198"/>
      <c r="G3" s="198"/>
      <c r="H3" s="115" t="s">
        <v>97</v>
      </c>
      <c r="I3" s="112">
        <f>IF(J3&lt;&gt;0,K3/J3,0)</f>
        <v>8.2242694610778528</v>
      </c>
      <c r="J3" s="112">
        <f>SUBTOTAL(9,J5:J1048576)</f>
        <v>3340</v>
      </c>
      <c r="K3" s="113">
        <f>SUBTOTAL(9,K5:K1048576)</f>
        <v>27469.06000000003</v>
      </c>
    </row>
    <row r="4" spans="1:11" s="79" customFormat="1" ht="14.4" customHeight="1" thickBot="1" x14ac:dyDescent="0.35">
      <c r="A4" s="233" t="s">
        <v>7</v>
      </c>
      <c r="B4" s="234" t="s">
        <v>8</v>
      </c>
      <c r="C4" s="234" t="s">
        <v>0</v>
      </c>
      <c r="D4" s="234" t="s">
        <v>9</v>
      </c>
      <c r="E4" s="234" t="s">
        <v>10</v>
      </c>
      <c r="F4" s="234" t="s">
        <v>2</v>
      </c>
      <c r="G4" s="234" t="s">
        <v>76</v>
      </c>
      <c r="H4" s="235" t="s">
        <v>14</v>
      </c>
      <c r="I4" s="236" t="s">
        <v>106</v>
      </c>
      <c r="J4" s="236" t="s">
        <v>16</v>
      </c>
      <c r="K4" s="237" t="s">
        <v>114</v>
      </c>
    </row>
    <row r="5" spans="1:11" ht="14.4" customHeight="1" x14ac:dyDescent="0.3">
      <c r="A5" s="238" t="s">
        <v>212</v>
      </c>
      <c r="B5" s="239" t="s">
        <v>214</v>
      </c>
      <c r="C5" s="240" t="s">
        <v>218</v>
      </c>
      <c r="D5" s="241" t="s">
        <v>214</v>
      </c>
      <c r="E5" s="240" t="s">
        <v>245</v>
      </c>
      <c r="F5" s="241" t="s">
        <v>246</v>
      </c>
      <c r="G5" s="240" t="s">
        <v>249</v>
      </c>
      <c r="H5" s="240" t="s">
        <v>250</v>
      </c>
      <c r="I5" s="242">
        <v>26.47</v>
      </c>
      <c r="J5" s="242">
        <v>1</v>
      </c>
      <c r="K5" s="243">
        <v>26.47</v>
      </c>
    </row>
    <row r="6" spans="1:11" ht="14.4" customHeight="1" x14ac:dyDescent="0.3">
      <c r="A6" s="244" t="s">
        <v>212</v>
      </c>
      <c r="B6" s="245" t="s">
        <v>214</v>
      </c>
      <c r="C6" s="246" t="s">
        <v>218</v>
      </c>
      <c r="D6" s="247" t="s">
        <v>214</v>
      </c>
      <c r="E6" s="246" t="s">
        <v>245</v>
      </c>
      <c r="F6" s="247" t="s">
        <v>246</v>
      </c>
      <c r="G6" s="246" t="s">
        <v>251</v>
      </c>
      <c r="H6" s="246" t="s">
        <v>252</v>
      </c>
      <c r="I6" s="248">
        <v>1.33</v>
      </c>
      <c r="J6" s="248">
        <v>2000</v>
      </c>
      <c r="K6" s="249">
        <v>2663</v>
      </c>
    </row>
    <row r="7" spans="1:11" ht="14.4" customHeight="1" x14ac:dyDescent="0.3">
      <c r="A7" s="244" t="s">
        <v>212</v>
      </c>
      <c r="B7" s="245" t="s">
        <v>214</v>
      </c>
      <c r="C7" s="246" t="s">
        <v>218</v>
      </c>
      <c r="D7" s="247" t="s">
        <v>214</v>
      </c>
      <c r="E7" s="246" t="s">
        <v>247</v>
      </c>
      <c r="F7" s="247" t="s">
        <v>248</v>
      </c>
      <c r="G7" s="246" t="s">
        <v>253</v>
      </c>
      <c r="H7" s="246" t="s">
        <v>254</v>
      </c>
      <c r="I7" s="248">
        <v>7.5</v>
      </c>
      <c r="J7" s="248">
        <v>2</v>
      </c>
      <c r="K7" s="249">
        <v>15</v>
      </c>
    </row>
    <row r="8" spans="1:11" ht="14.4" customHeight="1" x14ac:dyDescent="0.3">
      <c r="A8" s="244" t="s">
        <v>212</v>
      </c>
      <c r="B8" s="245" t="s">
        <v>214</v>
      </c>
      <c r="C8" s="246" t="s">
        <v>218</v>
      </c>
      <c r="D8" s="247" t="s">
        <v>214</v>
      </c>
      <c r="E8" s="246" t="s">
        <v>243</v>
      </c>
      <c r="F8" s="247" t="s">
        <v>244</v>
      </c>
      <c r="G8" s="246" t="s">
        <v>255</v>
      </c>
      <c r="H8" s="246" t="s">
        <v>256</v>
      </c>
      <c r="I8" s="248">
        <v>11.652307657138399</v>
      </c>
      <c r="J8" s="248">
        <v>20</v>
      </c>
      <c r="K8" s="249">
        <v>233.04615314276799</v>
      </c>
    </row>
    <row r="9" spans="1:11" ht="14.4" customHeight="1" x14ac:dyDescent="0.3">
      <c r="A9" s="244" t="s">
        <v>212</v>
      </c>
      <c r="B9" s="245" t="s">
        <v>214</v>
      </c>
      <c r="C9" s="246" t="s">
        <v>218</v>
      </c>
      <c r="D9" s="247" t="s">
        <v>214</v>
      </c>
      <c r="E9" s="246" t="s">
        <v>243</v>
      </c>
      <c r="F9" s="247" t="s">
        <v>244</v>
      </c>
      <c r="G9" s="246" t="s">
        <v>257</v>
      </c>
      <c r="H9" s="246" t="s">
        <v>258</v>
      </c>
      <c r="I9" s="248">
        <v>17.545001304436163</v>
      </c>
      <c r="J9" s="248">
        <v>160</v>
      </c>
      <c r="K9" s="249">
        <v>2807.2002608872322</v>
      </c>
    </row>
    <row r="10" spans="1:11" ht="14.4" customHeight="1" x14ac:dyDescent="0.3">
      <c r="A10" s="244" t="s">
        <v>212</v>
      </c>
      <c r="B10" s="245" t="s">
        <v>214</v>
      </c>
      <c r="C10" s="246" t="s">
        <v>218</v>
      </c>
      <c r="D10" s="247" t="s">
        <v>214</v>
      </c>
      <c r="E10" s="246" t="s">
        <v>243</v>
      </c>
      <c r="F10" s="247" t="s">
        <v>244</v>
      </c>
      <c r="G10" s="246" t="s">
        <v>259</v>
      </c>
      <c r="H10" s="246" t="s">
        <v>260</v>
      </c>
      <c r="I10" s="248">
        <v>659.45</v>
      </c>
      <c r="J10" s="248">
        <v>2</v>
      </c>
      <c r="K10" s="249">
        <v>1318.9</v>
      </c>
    </row>
    <row r="11" spans="1:11" ht="14.4" customHeight="1" x14ac:dyDescent="0.3">
      <c r="A11" s="244" t="s">
        <v>212</v>
      </c>
      <c r="B11" s="245" t="s">
        <v>214</v>
      </c>
      <c r="C11" s="246" t="s">
        <v>218</v>
      </c>
      <c r="D11" s="247" t="s">
        <v>214</v>
      </c>
      <c r="E11" s="246" t="s">
        <v>243</v>
      </c>
      <c r="F11" s="247" t="s">
        <v>244</v>
      </c>
      <c r="G11" s="246" t="s">
        <v>261</v>
      </c>
      <c r="H11" s="246" t="s">
        <v>262</v>
      </c>
      <c r="I11" s="248">
        <v>145.19999999999999</v>
      </c>
      <c r="J11" s="248">
        <v>3</v>
      </c>
      <c r="K11" s="249">
        <v>435.59999999999997</v>
      </c>
    </row>
    <row r="12" spans="1:11" ht="14.4" customHeight="1" x14ac:dyDescent="0.3">
      <c r="A12" s="244" t="s">
        <v>212</v>
      </c>
      <c r="B12" s="245" t="s">
        <v>214</v>
      </c>
      <c r="C12" s="246" t="s">
        <v>218</v>
      </c>
      <c r="D12" s="247" t="s">
        <v>214</v>
      </c>
      <c r="E12" s="246" t="s">
        <v>243</v>
      </c>
      <c r="F12" s="247" t="s">
        <v>244</v>
      </c>
      <c r="G12" s="246" t="s">
        <v>263</v>
      </c>
      <c r="H12" s="246" t="s">
        <v>264</v>
      </c>
      <c r="I12" s="248">
        <v>14.883000794202257</v>
      </c>
      <c r="J12" s="248">
        <v>280</v>
      </c>
      <c r="K12" s="249">
        <v>4167.2402382606779</v>
      </c>
    </row>
    <row r="13" spans="1:11" ht="14.4" customHeight="1" x14ac:dyDescent="0.3">
      <c r="A13" s="244" t="s">
        <v>212</v>
      </c>
      <c r="B13" s="245" t="s">
        <v>214</v>
      </c>
      <c r="C13" s="246" t="s">
        <v>218</v>
      </c>
      <c r="D13" s="247" t="s">
        <v>214</v>
      </c>
      <c r="E13" s="246" t="s">
        <v>243</v>
      </c>
      <c r="F13" s="247" t="s">
        <v>244</v>
      </c>
      <c r="G13" s="246" t="s">
        <v>265</v>
      </c>
      <c r="H13" s="246" t="s">
        <v>266</v>
      </c>
      <c r="I13" s="248">
        <v>465.85</v>
      </c>
      <c r="J13" s="248">
        <v>1</v>
      </c>
      <c r="K13" s="249">
        <v>465.85</v>
      </c>
    </row>
    <row r="14" spans="1:11" ht="14.4" customHeight="1" x14ac:dyDescent="0.3">
      <c r="A14" s="244" t="s">
        <v>212</v>
      </c>
      <c r="B14" s="245" t="s">
        <v>214</v>
      </c>
      <c r="C14" s="246" t="s">
        <v>218</v>
      </c>
      <c r="D14" s="247" t="s">
        <v>214</v>
      </c>
      <c r="E14" s="246" t="s">
        <v>243</v>
      </c>
      <c r="F14" s="247" t="s">
        <v>244</v>
      </c>
      <c r="G14" s="246" t="s">
        <v>267</v>
      </c>
      <c r="H14" s="246" t="s">
        <v>268</v>
      </c>
      <c r="I14" s="248">
        <v>14.520003353939725</v>
      </c>
      <c r="J14" s="248">
        <v>140</v>
      </c>
      <c r="K14" s="249">
        <v>2032.800536630356</v>
      </c>
    </row>
    <row r="15" spans="1:11" ht="14.4" customHeight="1" x14ac:dyDescent="0.3">
      <c r="A15" s="244" t="s">
        <v>212</v>
      </c>
      <c r="B15" s="245" t="s">
        <v>214</v>
      </c>
      <c r="C15" s="246" t="s">
        <v>218</v>
      </c>
      <c r="D15" s="247" t="s">
        <v>214</v>
      </c>
      <c r="E15" s="246" t="s">
        <v>243</v>
      </c>
      <c r="F15" s="247" t="s">
        <v>244</v>
      </c>
      <c r="G15" s="246" t="s">
        <v>269</v>
      </c>
      <c r="H15" s="246" t="s">
        <v>270</v>
      </c>
      <c r="I15" s="248">
        <v>18.150003975668934</v>
      </c>
      <c r="J15" s="248">
        <v>130</v>
      </c>
      <c r="K15" s="249">
        <v>2359.500477080272</v>
      </c>
    </row>
    <row r="16" spans="1:11" ht="14.4" customHeight="1" x14ac:dyDescent="0.3">
      <c r="A16" s="244" t="s">
        <v>212</v>
      </c>
      <c r="B16" s="245" t="s">
        <v>214</v>
      </c>
      <c r="C16" s="246" t="s">
        <v>218</v>
      </c>
      <c r="D16" s="247" t="s">
        <v>214</v>
      </c>
      <c r="E16" s="246" t="s">
        <v>243</v>
      </c>
      <c r="F16" s="247" t="s">
        <v>244</v>
      </c>
      <c r="G16" s="246" t="s">
        <v>271</v>
      </c>
      <c r="H16" s="246" t="s">
        <v>272</v>
      </c>
      <c r="I16" s="248">
        <v>14.762003409838751</v>
      </c>
      <c r="J16" s="248">
        <v>600</v>
      </c>
      <c r="K16" s="249">
        <v>8857.2023339987209</v>
      </c>
    </row>
    <row r="17" spans="1:11" ht="14.4" customHeight="1" thickBot="1" x14ac:dyDescent="0.35">
      <c r="A17" s="250" t="s">
        <v>212</v>
      </c>
      <c r="B17" s="251" t="s">
        <v>214</v>
      </c>
      <c r="C17" s="252" t="s">
        <v>218</v>
      </c>
      <c r="D17" s="253" t="s">
        <v>214</v>
      </c>
      <c r="E17" s="252" t="s">
        <v>243</v>
      </c>
      <c r="F17" s="253" t="s">
        <v>244</v>
      </c>
      <c r="G17" s="252" t="s">
        <v>273</v>
      </c>
      <c r="H17" s="252" t="s">
        <v>274</v>
      </c>
      <c r="I17" s="254">
        <v>2087.25</v>
      </c>
      <c r="J17" s="254">
        <v>1</v>
      </c>
      <c r="K17" s="255">
        <v>2087.25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2013-12-28T11:50:41Z</dcterms:modified>
</cp:coreProperties>
</file>