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8" i="414" l="1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2" i="383" l="1"/>
  <c r="A10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D16" i="414"/>
  <c r="C16" i="414"/>
  <c r="C12" i="414" l="1"/>
  <c r="C7" i="414"/>
  <c r="E12" i="414" l="1"/>
  <c r="E7" i="414"/>
  <c r="B15" i="339" l="1"/>
  <c r="K3" i="403" l="1"/>
  <c r="J3" i="403"/>
  <c r="I3" i="403" s="1"/>
  <c r="E12" i="339" l="1"/>
  <c r="C12" i="339"/>
  <c r="B12" i="339"/>
  <c r="F12" i="339" s="1"/>
  <c r="D17" i="414"/>
  <c r="C17" i="414"/>
  <c r="F13" i="339" l="1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<sst xmlns="http://schemas.openxmlformats.org/spreadsheetml/2006/main" count="708" uniqueCount="356">
  <si>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</si>
  <si>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</si>
  <si>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</si>
  <si>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</si>
  <si>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</si>
  <si>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</si>
  <si>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</si>
  <si>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</si>
  <si>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</si>
  <si>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</si>
  <si>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</si>
  <si>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</si>
  <si>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</si>
  <si>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</si>
  <si>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</si>
  <si>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</si>
  <si>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</si>
  <si>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</si>
  <si>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</si>
  <si>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</si>
  <si>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</si>
  <si>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</si>
  <si>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</si>
  <si>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</si>
  <si>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</si>
  <si>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</si>
  <si>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</si>
  <si>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</si>
  <si>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</si>
  <si>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</si>
  <si>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</si>
  <si>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</si>
  <si>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</si>
  <si>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</si>
  <si>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</si>
  <si>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</si>
  <si>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</si>
  <si>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</si>
  <si>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</si>
  <si>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</si>
  <si>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</si>
  <si>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</si>
  <si>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</si>
  <si>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</si>
  <si>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</si>
  <si>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</si>
  <si>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</si>
  <si>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</si>
  <si>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</si>
  <si>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</si>
  <si>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</si>
  <si>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</si>
  <si>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</si>
  <si>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</si>
  <si>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</si>
  <si>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</si>
  <si>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</si>
  <si>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</si>
  <si>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</si>
  <si>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</si>
  <si>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</si>
  <si>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</si>
  <si>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</si>
  <si>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</si>
  <si>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</si>
  <si>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</si>
  <si>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</si>
  <si>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</si>
  <si>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</si>
  <si>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</si>
  <si>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</si>
  <si>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</si>
  <si>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</si>
  <si>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</si>
  <si>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</si>
  <si>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</si>
  <si>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</si>
  <si>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</si>
  <si>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</si>
  <si>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</si>
  <si>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</si>
  <si>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</si>
  <si>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</si>
  <si>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</si>
  <si>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</si>
  <si>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</si>
  <si>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</si>
  <si>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</si>
  <si>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</si>
  <si>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</si>
  <si>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</si>
  <si>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</si>
  <si>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</si>
  <si>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</si>
  <si>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</si>
  <si>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</si>
  <si>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</si>
  <si>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</si>
  <si>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</si>
  <si>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</si>
  <si>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</si>
  <si>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</si>
  <si>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</si>
  <si>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</si>
  <si>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</si>
  <si>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</si>
  <si>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</si>
  <si>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</si>
  <si>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</si>
  <si>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</si>
  <si>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</si>
  <si>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</si>
  <si>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</si>
  <si>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</si>
  <si>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</si>
  <si>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</si>
  <si>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</si>
  <si>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</si>
  <si>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</si>
  <si>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</si>
  <si>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</si>
  <si>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</si>
  <si>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</si>
  <si>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</si>
  <si>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</si>
  <si>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</si>
  <si>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</si>
  <si>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</si>
  <si>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</si>
  <si>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</si>
  <si>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</si>
  <si>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</si>
  <si>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</si>
  <si>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</si>
  <si>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</si>
  <si>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</si>
  <si>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</si>
  <si>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</si>
  <si>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</si>
  <si>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</si>
  <si>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</si>
  <si>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</si>
  <si>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</si>
  <si>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</si>
  <si>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</si>
  <si>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</si>
  <si>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</si>
  <si>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</si>
  <si>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</si>
  <si>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</si>
  <si>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</si>
  <si>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</si>
  <si>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</si>
  <si>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</si>
  <si>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</si>
  <si>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</si>
  <si>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</si>
  <si>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</si>
  <si>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</si>
  <si>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</si>
  <si>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</si>
  <si>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</si>
  <si>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</si>
  <si>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</si>
  <si>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</si>
  <si>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</si>
  <si>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</si>
  <si>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</si>
  <si>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</si>
  <si>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</si>
  <si>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</si>
  <si>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</si>
  <si>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</si>
  <si>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</si>
  <si>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</si>
  <si>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</si>
  <si>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</si>
  <si>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</si>
  <si>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</si>
  <si>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</si>
  <si>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</si>
  <si>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</si>
  <si>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</si>
  <si>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</si>
  <si>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</si>
  <si>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</si>
  <si>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</si>
  <si>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</si>
  <si>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</si>
  <si>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</si>
  <si>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</si>
  <si>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</si>
  <si>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</si>
  <si>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</si>
  <si>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</si>
  <si>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</si>
  <si>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</si>
  <si>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</si>
  <si>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</si>
  <si>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</si>
  <si>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</si>
  <si>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</si>
  <si>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</si>
  <si>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</si>
  <si>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</si>
  <si>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</si>
  <si>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</si>
  <si>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</si>
  <si>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</si>
  <si>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</si>
  <si>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</si>
  <si>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</si>
  <si>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</si>
  <si>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</si>
  <si>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</si>
  <si>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</si>
  <si>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</si>
  <si>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</si>
  <si>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</si>
  <si>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</si>
  <si>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</si>
  <si>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</si>
  <si>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</si>
  <si>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</si>
  <si>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</si>
  <si>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</si>
  <si>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</si>
  <si>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</si>
  <si>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</si>
  <si>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</si>
  <si>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</si>
  <si>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</si>
  <si>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</si>
  <si>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</si>
  <si>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</si>
  <si>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</si>
  <si>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</si>
  <si>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</si>
  <si>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</si>
  <si>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</si>
  <si>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</si>
  <si>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</si>
  <si>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</si>
  <si>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</si>
  <si>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</si>
  <si>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</si>
  <si>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</si>
  <si>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</si>
  <si>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</si>
  <si>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</si>
  <si>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</si>
  <si>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</si>
  <si>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</si>
  <si>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</si>
  <si>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</si>
  <si>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</si>
  <si>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</si>
  <si>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</si>
  <si>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</si>
  <si>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</si>
  <si>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</si>
  <si>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</si>
  <si>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</si>
  <si>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</si>
  <si>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</si>
  <si>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</si>
  <si>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</si>
  <si>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</si>
  <si>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</si>
  <si>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</si>
  <si>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</si>
  <si>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</si>
  <si>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</si>
  <si>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</si>
  <si>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</si>
  <si>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</si>
  <si>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</si>
  <si>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</si>
  <si>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</si>
  <si>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</si>
  <si>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</si>
  <si>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</si>
  <si>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</si>
  <si>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</si>
  <si>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</si>
  <si>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</si>
  <si>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</si>
  <si>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</si>
  <si>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</si>
  <si>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</si>
  <si>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</si>
  <si>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</si>
  <si>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</si>
  <si>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</si>
  <si>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</si>
  <si>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</si>
  <si>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</si>
  <si>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</si>
  <si>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</si>
  <si>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</si>
  <si>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</si>
  <si>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</si>
  <si>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</si>
  <si>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</si>
  <si>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</si>
  <si>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</si>
  <si>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</si>
  <si>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</si>
  <si>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</si>
  <si>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</si>
  <si>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</si>
  <si>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</si>
  <si>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</si>
  <si>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</si>
  <si>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</si>
  <si>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</si>
  <si>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</si>
  <si>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</si>
  <si>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</si>
  <si>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</si>
  <si>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</si>
  <si>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</si>
  <si>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</si>
  <si>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</si>
  <si>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</si>
  <si>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</si>
  <si>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</si>
  <si>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</si>
  <si>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</si>
  <si>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ZI758</t>
  </si>
  <si>
    <t>Rukavice vinyl bez p. M á 100 ks EFEKTVR03</t>
  </si>
  <si>
    <t>DC859</t>
  </si>
  <si>
    <t>COLUMBIA AGAR</t>
  </si>
  <si>
    <t>DD596</t>
  </si>
  <si>
    <t>Sabouraud agar s CMP</t>
  </si>
  <si>
    <t>DD409</t>
  </si>
  <si>
    <t>TRYPTON-SOJOVÝ BUJON</t>
  </si>
  <si>
    <t>DA999</t>
  </si>
  <si>
    <t>Půda s bromkresolem (kontrola sterility)</t>
  </si>
  <si>
    <t>DB001</t>
  </si>
  <si>
    <t>Glukózový bujon (5 ml)</t>
  </si>
  <si>
    <t>DB709</t>
  </si>
  <si>
    <t>ENDO AGAR</t>
  </si>
  <si>
    <t>DD558</t>
  </si>
  <si>
    <t>DE728</t>
  </si>
  <si>
    <t>PASTOREX STAPH PLUS 1x50 testů</t>
  </si>
  <si>
    <t>DG379</t>
  </si>
  <si>
    <t>Doprava 21%</t>
  </si>
  <si>
    <t>50115050</t>
  </si>
  <si>
    <t>502 SZM obvazový (112 02 040)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</si>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</sst>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7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177" fontId="35" fillId="9" borderId="97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3" fontId="32" fillId="0" borderId="57" xfId="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3" fontId="32" fillId="0" borderId="60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165" fontId="31" fillId="2" borderId="103" xfId="53" applyNumberFormat="1" applyFont="1" applyFill="1" applyBorder="1" applyAlignment="1">
      <alignment horizontal="left"/>
    </xf>
    <xf numFmtId="165" fontId="31" fillId="2" borderId="104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174" fontId="39" fillId="4" borderId="105" xfId="0" applyNumberFormat="1" applyFont="1" applyFill="1" applyBorder="1" applyAlignment="1">
      <alignment horizontal="center"/>
    </xf>
    <xf numFmtId="174" fontId="39" fillId="4" borderId="106" xfId="0" applyNumberFormat="1" applyFont="1" applyFill="1" applyBorder="1" applyAlignment="1">
      <alignment horizontal="center"/>
    </xf>
    <xf numFmtId="174" fontId="32" fillId="0" borderId="107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 wrapText="1"/>
    </xf>
    <xf numFmtId="176" fontId="32" fillId="0" borderId="107" xfId="0" applyNumberFormat="1" applyFont="1" applyBorder="1" applyAlignment="1">
      <alignment horizontal="right"/>
    </xf>
    <xf numFmtId="176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1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1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2" xfId="0" applyNumberFormat="1" applyFont="1" applyFill="1" applyBorder="1" applyAlignment="1">
      <alignment horizontal="center"/>
    </xf>
    <xf numFmtId="174" fontId="32" fillId="0" borderId="113" xfId="0" applyNumberFormat="1" applyFont="1" applyBorder="1" applyAlignment="1">
      <alignment horizontal="right"/>
    </xf>
    <xf numFmtId="176" fontId="32" fillId="0" borderId="113" xfId="0" applyNumberFormat="1" applyFont="1" applyBorder="1" applyAlignment="1">
      <alignment horizontal="right"/>
    </xf>
    <xf numFmtId="174" fontId="32" fillId="0" borderId="114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59</v>
      </c>
      <c r="B1" s="261"/>
    </row>
    <row r="2" spans="1:3" ht="14.4" customHeight="1" thickBot="1" x14ac:dyDescent="0.35">
      <c r="A2" s="175" t="s">
        <v>199</v>
      </c>
      <c r="B2" s="41"/>
    </row>
    <row r="3" spans="1:3" ht="14.4" customHeight="1" thickBot="1" x14ac:dyDescent="0.35">
      <c r="A3" s="257" t="s">
        <v>74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68</v>
      </c>
      <c r="C4" s="42" t="s">
        <v>69</v>
      </c>
    </row>
    <row r="5" spans="1:3" ht="14.4" customHeight="1" x14ac:dyDescent="0.3">
      <c r="A5" s="110" t="str">
        <f t="shared" si="0"/>
        <v>HI</v>
      </c>
      <c r="B5" s="62" t="s">
        <v>71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201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60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72</v>
      </c>
      <c r="C10" s="42" t="s">
        <v>64</v>
      </c>
    </row>
    <row r="11" spans="1:3" ht="14.4" customHeight="1" x14ac:dyDescent="0.3">
      <c r="A11" s="111" t="str">
        <f t="shared" ref="A11:A14" si="2">HYPERLINK("#'"&amp;C11&amp;"'!A1",C11)</f>
        <v>LŽ Statim</v>
      </c>
      <c r="B11" s="249" t="s">
        <v>187</v>
      </c>
      <c r="C11" s="42" t="s">
        <v>197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73</v>
      </c>
      <c r="C12" s="42" t="s">
        <v>65</v>
      </c>
    </row>
    <row r="13" spans="1:3" ht="14.4" customHeight="1" x14ac:dyDescent="0.3">
      <c r="A13" s="111" t="str">
        <f t="shared" si="2"/>
        <v>MŽ Detail</v>
      </c>
      <c r="B13" s="63" t="s">
        <v>354</v>
      </c>
      <c r="C13" s="42" t="s">
        <v>66</v>
      </c>
    </row>
    <row r="14" spans="1:3" ht="14.4" customHeight="1" thickBot="1" x14ac:dyDescent="0.35">
      <c r="A14" s="113" t="str">
        <f t="shared" si="2"/>
        <v>Osobní náklady</v>
      </c>
      <c r="B14" s="63" t="s">
        <v>57</v>
      </c>
      <c r="C14" s="42" t="s">
        <v>67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60" t="s">
        <v>61</v>
      </c>
      <c r="B16" s="258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2" width="13.109375" hidden="1" customWidth="1"/>
    <col min="23" max="23" width="13.109375" customWidth="1"/>
    <col min="24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303" t="s">
        <v>57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199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147</v>
      </c>
      <c r="B3" s="304" t="s">
        <v>128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89">
        <v>930</v>
      </c>
      <c r="AH3" s="405"/>
    </row>
    <row r="4" spans="1:34" ht="36.6" outlineLevel="1" thickBot="1" x14ac:dyDescent="0.35">
      <c r="A4" s="195">
        <v>2014</v>
      </c>
      <c r="B4" s="305"/>
      <c r="C4" s="179" t="s">
        <v>129</v>
      </c>
      <c r="D4" s="180" t="s">
        <v>130</v>
      </c>
      <c r="E4" s="180" t="s">
        <v>131</v>
      </c>
      <c r="F4" s="198" t="s">
        <v>159</v>
      </c>
      <c r="G4" s="198" t="s">
        <v>160</v>
      </c>
      <c r="H4" s="198" t="s">
        <v>161</v>
      </c>
      <c r="I4" s="198" t="s">
        <v>162</v>
      </c>
      <c r="J4" s="198" t="s">
        <v>163</v>
      </c>
      <c r="K4" s="198" t="s">
        <v>164</v>
      </c>
      <c r="L4" s="198" t="s">
        <v>165</v>
      </c>
      <c r="M4" s="198" t="s">
        <v>166</v>
      </c>
      <c r="N4" s="198" t="s">
        <v>167</v>
      </c>
      <c r="O4" s="198" t="s">
        <v>168</v>
      </c>
      <c r="P4" s="198" t="s">
        <v>169</v>
      </c>
      <c r="Q4" s="198" t="s">
        <v>170</v>
      </c>
      <c r="R4" s="198" t="s">
        <v>171</v>
      </c>
      <c r="S4" s="198" t="s">
        <v>172</v>
      </c>
      <c r="T4" s="198" t="s">
        <v>173</v>
      </c>
      <c r="U4" s="198" t="s">
        <v>174</v>
      </c>
      <c r="V4" s="198" t="s">
        <v>175</v>
      </c>
      <c r="W4" s="198" t="s">
        <v>184</v>
      </c>
      <c r="X4" s="198" t="s">
        <v>176</v>
      </c>
      <c r="Y4" s="198" t="s">
        <v>185</v>
      </c>
      <c r="Z4" s="198" t="s">
        <v>177</v>
      </c>
      <c r="AA4" s="198" t="s">
        <v>178</v>
      </c>
      <c r="AB4" s="198" t="s">
        <v>179</v>
      </c>
      <c r="AC4" s="198" t="s">
        <v>180</v>
      </c>
      <c r="AD4" s="198" t="s">
        <v>181</v>
      </c>
      <c r="AE4" s="180" t="s">
        <v>182</v>
      </c>
      <c r="AF4" s="180" t="s">
        <v>183</v>
      </c>
      <c r="AG4" s="390" t="s">
        <v>149</v>
      </c>
      <c r="AH4" s="405"/>
    </row>
    <row r="5" spans="1:34" x14ac:dyDescent="0.3">
      <c r="A5" s="181" t="s">
        <v>132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1"/>
      <c r="AH5" s="405"/>
    </row>
    <row r="6" spans="1:34" ht="15" collapsed="1" thickBot="1" x14ac:dyDescent="0.35">
      <c r="A6" s="182" t="s">
        <v>51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2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0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1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1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392">
        <f xml:space="preserve">
TRUNC(IF($A$4&lt;=12,SUMIFS('ON Data'!AM:AM,'ON Data'!$D:$D,$A$4,'ON Data'!$E:$E,1),SUMIFS('ON Data'!AM:AM,'ON Data'!$E:$E,1)/'ON Data'!$D$3),1)</f>
        <v>0</v>
      </c>
      <c r="AH6" s="405"/>
    </row>
    <row r="7" spans="1:34" ht="15" hidden="1" outlineLevel="1" thickBot="1" x14ac:dyDescent="0.35">
      <c r="A7" s="182" t="s">
        <v>58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392"/>
      <c r="AH7" s="405"/>
    </row>
    <row r="8" spans="1:34" ht="15" hidden="1" outlineLevel="1" thickBot="1" x14ac:dyDescent="0.35">
      <c r="A8" s="182" t="s">
        <v>53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392"/>
      <c r="AH8" s="405"/>
    </row>
    <row r="9" spans="1:34" ht="15" hidden="1" outlineLevel="1" thickBot="1" x14ac:dyDescent="0.35">
      <c r="A9" s="183" t="s">
        <v>48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393"/>
      <c r="AH9" s="405"/>
    </row>
    <row r="10" spans="1:34" x14ac:dyDescent="0.3">
      <c r="A10" s="184" t="s">
        <v>133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394"/>
      <c r="AH10" s="405"/>
    </row>
    <row r="11" spans="1:34" x14ac:dyDescent="0.3">
      <c r="A11" s="185" t="s">
        <v>134</v>
      </c>
      <c r="B11" s="202">
        <f xml:space="preserve">
IF($A$4&lt;=12,SUMIFS('ON Data'!F:F,'ON Data'!$D:$D,$A$4,'ON Data'!$E:$E,2),SUMIFS('ON Data'!F:F,'ON Data'!$E:$E,2))</f>
        <v>6842.4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3402.4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0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1712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1728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395">
        <f xml:space="preserve">
IF($A$4&lt;=12,SUMIFS('ON Data'!AM:AM,'ON Data'!$D:$D,$A$4,'ON Data'!$E:$E,2),SUMIFS('ON Data'!AM:AM,'ON Data'!$E:$E,2))</f>
        <v>0</v>
      </c>
      <c r="AH11" s="405"/>
    </row>
    <row r="12" spans="1:34" x14ac:dyDescent="0.3">
      <c r="A12" s="185" t="s">
        <v>135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395">
        <f xml:space="preserve">
IF($A$4&lt;=12,SUMIFS('ON Data'!AM:AM,'ON Data'!$D:$D,$A$4,'ON Data'!$E:$E,3),SUMIFS('ON Data'!AM:AM,'ON Data'!$E:$E,3))</f>
        <v>0</v>
      </c>
      <c r="AH12" s="405"/>
    </row>
    <row r="13" spans="1:34" x14ac:dyDescent="0.3">
      <c r="A13" s="185" t="s">
        <v>142</v>
      </c>
      <c r="B13" s="202">
        <f xml:space="preserve">
IF($A$4&lt;=12,SUMIFS('ON Data'!F:F,'ON Data'!$D:$D,$A$4,'ON Data'!$E:$E,4),SUMIFS('ON Data'!F:F,'ON Data'!$E:$E,4))</f>
        <v>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395">
        <f xml:space="preserve">
IF($A$4&lt;=12,SUMIFS('ON Data'!AM:AM,'ON Data'!$D:$D,$A$4,'ON Data'!$E:$E,4),SUMIFS('ON Data'!AM:AM,'ON Data'!$E:$E,4))</f>
        <v>0</v>
      </c>
      <c r="AH13" s="405"/>
    </row>
    <row r="14" spans="1:34" ht="15" thickBot="1" x14ac:dyDescent="0.35">
      <c r="A14" s="186" t="s">
        <v>136</v>
      </c>
      <c r="B14" s="205">
        <f xml:space="preserve">
IF($A$4&lt;=12,SUMIFS('ON Data'!F:F,'ON Data'!$D:$D,$A$4,'ON Data'!$E:$E,5),SUMIFS('ON Data'!F:F,'ON Data'!$E:$E,5))</f>
        <v>200</v>
      </c>
      <c r="C14" s="206">
        <f xml:space="preserve">
IF($A$4&lt;=12,SUMIFS('ON Data'!G:G,'ON Data'!$D:$D,$A$4,'ON Data'!$E:$E,5),SUMIFS('ON Data'!G:G,'ON Data'!$E:$E,5))</f>
        <v>200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396">
        <f xml:space="preserve">
IF($A$4&lt;=12,SUMIFS('ON Data'!AM:AM,'ON Data'!$D:$D,$A$4,'ON Data'!$E:$E,5),SUMIFS('ON Data'!AM:AM,'ON Data'!$E:$E,5))</f>
        <v>0</v>
      </c>
      <c r="AH14" s="405"/>
    </row>
    <row r="15" spans="1:34" x14ac:dyDescent="0.3">
      <c r="A15" s="126" t="s">
        <v>146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397"/>
      <c r="AH15" s="405"/>
    </row>
    <row r="16" spans="1:34" x14ac:dyDescent="0.3">
      <c r="A16" s="187" t="s">
        <v>137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395">
        <f xml:space="preserve">
IF($A$4&lt;=12,SUMIFS('ON Data'!AM:AM,'ON Data'!$D:$D,$A$4,'ON Data'!$E:$E,7),SUMIFS('ON Data'!AM:AM,'ON Data'!$E:$E,7))</f>
        <v>0</v>
      </c>
      <c r="AH16" s="405"/>
    </row>
    <row r="17" spans="1:34" x14ac:dyDescent="0.3">
      <c r="A17" s="187" t="s">
        <v>138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395">
        <f xml:space="preserve">
IF($A$4&lt;=12,SUMIFS('ON Data'!AM:AM,'ON Data'!$D:$D,$A$4,'ON Data'!$E:$E,8),SUMIFS('ON Data'!AM:AM,'ON Data'!$E:$E,8))</f>
        <v>0</v>
      </c>
      <c r="AH17" s="405"/>
    </row>
    <row r="18" spans="1:34" x14ac:dyDescent="0.3">
      <c r="A18" s="187" t="s">
        <v>139</v>
      </c>
      <c r="B18" s="202">
        <f xml:space="preserve">
B19-B16-B17</f>
        <v>148372</v>
      </c>
      <c r="C18" s="203">
        <f t="shared" ref="C18" si="0" xml:space="preserve">
C19-C16-C17</f>
        <v>0</v>
      </c>
      <c r="D18" s="204">
        <f t="shared" ref="D18:AG18" si="1" xml:space="preserve">
D19-D16-D17</f>
        <v>108273</v>
      </c>
      <c r="E18" s="204">
        <f t="shared" si="1"/>
        <v>0</v>
      </c>
      <c r="F18" s="204">
        <f t="shared" si="1"/>
        <v>0</v>
      </c>
      <c r="G18" s="204">
        <f t="shared" si="1"/>
        <v>0</v>
      </c>
      <c r="H18" s="204">
        <f t="shared" si="1"/>
        <v>0</v>
      </c>
      <c r="I18" s="204">
        <f t="shared" si="1"/>
        <v>19690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20409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395">
        <f t="shared" si="1"/>
        <v>0</v>
      </c>
      <c r="AH18" s="405"/>
    </row>
    <row r="19" spans="1:34" ht="15" thickBot="1" x14ac:dyDescent="0.35">
      <c r="A19" s="188" t="s">
        <v>140</v>
      </c>
      <c r="B19" s="211">
        <f xml:space="preserve">
IF($A$4&lt;=12,SUMIFS('ON Data'!F:F,'ON Data'!$D:$D,$A$4,'ON Data'!$E:$E,9),SUMIFS('ON Data'!F:F,'ON Data'!$E:$E,9))</f>
        <v>148372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108273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0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19690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20409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398">
        <f xml:space="preserve">
IF($A$4&lt;=12,SUMIFS('ON Data'!AM:AM,'ON Data'!$D:$D,$A$4,'ON Data'!$E:$E,9),SUMIFS('ON Data'!AM:AM,'ON Data'!$E:$E,9))</f>
        <v>0</v>
      </c>
      <c r="AH19" s="405"/>
    </row>
    <row r="20" spans="1:34" ht="15" collapsed="1" thickBot="1" x14ac:dyDescent="0.35">
      <c r="A20" s="189" t="s">
        <v>51</v>
      </c>
      <c r="B20" s="214">
        <f xml:space="preserve">
IF($A$4&lt;=12,SUMIFS('ON Data'!F:F,'ON Data'!$D:$D,$A$4,'ON Data'!$E:$E,6),SUMIFS('ON Data'!F:F,'ON Data'!$E:$E,6))</f>
        <v>1749607</v>
      </c>
      <c r="C20" s="215">
        <f xml:space="preserve">
IF($A$4&lt;=12,SUMIFS('ON Data'!G:G,'ON Data'!$D:$D,$A$4,'ON Data'!$E:$E,6),SUMIFS('ON Data'!G:G,'ON Data'!$E:$E,6))</f>
        <v>50000</v>
      </c>
      <c r="D20" s="216">
        <f xml:space="preserve">
IF($A$4&lt;=12,SUMIFS('ON Data'!H:H,'ON Data'!$D:$D,$A$4,'ON Data'!$E:$E,6),SUMIFS('ON Data'!H:H,'ON Data'!$E:$E,6))</f>
        <v>1174035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279364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240505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5703</v>
      </c>
      <c r="AG20" s="399">
        <f xml:space="preserve">
IF($A$4&lt;=12,SUMIFS('ON Data'!AM:AM,'ON Data'!$D:$D,$A$4,'ON Data'!$E:$E,6),SUMIFS('ON Data'!AM:AM,'ON Data'!$E:$E,6))</f>
        <v>0</v>
      </c>
      <c r="AH20" s="405"/>
    </row>
    <row r="21" spans="1:34" ht="15" hidden="1" outlineLevel="1" thickBot="1" x14ac:dyDescent="0.35">
      <c r="A21" s="182" t="s">
        <v>58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395">
        <f xml:space="preserve">
IF($A$4&lt;=12,SUMIFS('ON Data'!AM:AM,'ON Data'!$D:$D,$A$4,'ON Data'!$E:$E,12),SUMIFS('ON Data'!AM:AM,'ON Data'!$E:$E,12))</f>
        <v>0</v>
      </c>
      <c r="AH21" s="405"/>
    </row>
    <row r="22" spans="1:34" ht="15" hidden="1" outlineLevel="1" thickBot="1" x14ac:dyDescent="0.35">
      <c r="A22" s="182" t="s">
        <v>53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0" t="str">
        <f t="shared" si="2"/>
        <v/>
      </c>
      <c r="AH22" s="405"/>
    </row>
    <row r="23" spans="1:34" ht="15" hidden="1" outlineLevel="1" thickBot="1" x14ac:dyDescent="0.35">
      <c r="A23" s="190" t="s">
        <v>48</v>
      </c>
      <c r="B23" s="205">
        <f xml:space="preserve">
IF(B21="","",B20-B21)</f>
        <v>1749607</v>
      </c>
      <c r="C23" s="206">
        <f t="shared" ref="C23:AG23" si="3" xml:space="preserve">
IF(C21="","",C20-C21)</f>
        <v>50000</v>
      </c>
      <c r="D23" s="207">
        <f t="shared" si="3"/>
        <v>1174035</v>
      </c>
      <c r="E23" s="207">
        <f t="shared" si="3"/>
        <v>0</v>
      </c>
      <c r="F23" s="207">
        <f t="shared" si="3"/>
        <v>0</v>
      </c>
      <c r="G23" s="207">
        <f t="shared" si="3"/>
        <v>0</v>
      </c>
      <c r="H23" s="207">
        <f t="shared" si="3"/>
        <v>0</v>
      </c>
      <c r="I23" s="207">
        <f t="shared" si="3"/>
        <v>279364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240505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0</v>
      </c>
      <c r="AD23" s="207">
        <f t="shared" si="3"/>
        <v>0</v>
      </c>
      <c r="AE23" s="207">
        <f t="shared" si="3"/>
        <v>0</v>
      </c>
      <c r="AF23" s="207">
        <f t="shared" si="3"/>
        <v>5703</v>
      </c>
      <c r="AG23" s="396">
        <f t="shared" si="3"/>
        <v>0</v>
      </c>
      <c r="AH23" s="405"/>
    </row>
    <row r="24" spans="1:34" x14ac:dyDescent="0.3">
      <c r="A24" s="184" t="s">
        <v>141</v>
      </c>
      <c r="B24" s="231" t="s">
        <v>2</v>
      </c>
      <c r="C24" s="406" t="s">
        <v>152</v>
      </c>
      <c r="D24" s="380"/>
      <c r="E24" s="381"/>
      <c r="F24" s="381" t="s">
        <v>153</v>
      </c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401" t="s">
        <v>154</v>
      </c>
      <c r="AH24" s="405"/>
    </row>
    <row r="25" spans="1:34" x14ac:dyDescent="0.3">
      <c r="A25" s="185" t="s">
        <v>51</v>
      </c>
      <c r="B25" s="202">
        <f xml:space="preserve">
SUM(C25:AG25)</f>
        <v>1550</v>
      </c>
      <c r="C25" s="407">
        <f xml:space="preserve">
IF($A$4&lt;=12,SUMIFS('ON Data'!H:H,'ON Data'!$D:$D,$A$4,'ON Data'!$E:$E,10),SUMIFS('ON Data'!H:H,'ON Data'!$E:$E,10))</f>
        <v>600</v>
      </c>
      <c r="D25" s="382"/>
      <c r="E25" s="383"/>
      <c r="F25" s="383">
        <f xml:space="preserve">
IF($A$4&lt;=12,SUMIFS('ON Data'!K:K,'ON Data'!$D:$D,$A$4,'ON Data'!$E:$E,10),SUMIFS('ON Data'!K:K,'ON Data'!$E:$E,10))</f>
        <v>950</v>
      </c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402">
        <f xml:space="preserve">
IF($A$4&lt;=12,SUMIFS('ON Data'!AM:AM,'ON Data'!$D:$D,$A$4,'ON Data'!$E:$E,10),SUMIFS('ON Data'!AM:AM,'ON Data'!$E:$E,10))</f>
        <v>0</v>
      </c>
      <c r="AH25" s="405"/>
    </row>
    <row r="26" spans="1:34" x14ac:dyDescent="0.3">
      <c r="A26" s="191" t="s">
        <v>151</v>
      </c>
      <c r="B26" s="211">
        <f xml:space="preserve">
SUM(C26:AG26)</f>
        <v>6810.8333333333339</v>
      </c>
      <c r="C26" s="407">
        <f xml:space="preserve">
IF($A$4&lt;=12,SUMIFS('ON Data'!H:H,'ON Data'!$D:$D,$A$4,'ON Data'!$E:$E,11),SUMIFS('ON Data'!H:H,'ON Data'!$E:$E,11))</f>
        <v>6810.8333333333339</v>
      </c>
      <c r="D26" s="382"/>
      <c r="E26" s="383"/>
      <c r="F26" s="384">
        <f xml:space="preserve">
IF($A$4&lt;=12,SUMIFS('ON Data'!K:K,'ON Data'!$D:$D,$A$4,'ON Data'!$E:$E,11),SUMIFS('ON Data'!K:K,'ON Data'!$E:$E,11))</f>
        <v>0</v>
      </c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402">
        <f xml:space="preserve">
IF($A$4&lt;=12,SUMIFS('ON Data'!AM:AM,'ON Data'!$D:$D,$A$4,'ON Data'!$E:$E,11),SUMIFS('ON Data'!AM:AM,'ON Data'!$E:$E,11))</f>
        <v>0</v>
      </c>
      <c r="AH26" s="405"/>
    </row>
    <row r="27" spans="1:34" x14ac:dyDescent="0.3">
      <c r="A27" s="191" t="s">
        <v>53</v>
      </c>
      <c r="B27" s="232">
        <f xml:space="preserve">
IF(B26=0,0,B25/B26)</f>
        <v>0.22757861250458825</v>
      </c>
      <c r="C27" s="408">
        <f xml:space="preserve">
IF(C26=0,0,C25/C26)</f>
        <v>8.8094946775969643E-2</v>
      </c>
      <c r="D27" s="385"/>
      <c r="E27" s="386"/>
      <c r="F27" s="386">
        <f xml:space="preserve">
IF(F26=0,0,F25/F26)</f>
        <v>0</v>
      </c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403">
        <f xml:space="preserve">
IF(AG26=0,0,AG25/AG26)</f>
        <v>0</v>
      </c>
      <c r="AH27" s="405"/>
    </row>
    <row r="28" spans="1:34" ht="15" thickBot="1" x14ac:dyDescent="0.35">
      <c r="A28" s="191" t="s">
        <v>150</v>
      </c>
      <c r="B28" s="211">
        <f xml:space="preserve">
SUM(C28:AG28)</f>
        <v>5260.8333333333339</v>
      </c>
      <c r="C28" s="409">
        <f xml:space="preserve">
C26-C25</f>
        <v>6210.8333333333339</v>
      </c>
      <c r="D28" s="387"/>
      <c r="E28" s="388"/>
      <c r="F28" s="388">
        <f xml:space="preserve">
F26-F25</f>
        <v>-950</v>
      </c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404">
        <f xml:space="preserve">
AG26-AG25</f>
        <v>0</v>
      </c>
      <c r="AH28" s="405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85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148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145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155</v>
      </c>
    </row>
    <row r="34" spans="1:1" x14ac:dyDescent="0.3">
      <c r="A34" s="230" t="s">
        <v>156</v>
      </c>
    </row>
    <row r="35" spans="1:1" x14ac:dyDescent="0.3">
      <c r="A35" s="230" t="s">
        <v>157</v>
      </c>
    </row>
    <row r="36" spans="1:1" x14ac:dyDescent="0.3">
      <c r="A36" s="230" t="s">
        <v>158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4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355</v>
      </c>
    </row>
    <row r="2" spans="1:40" x14ac:dyDescent="0.3">
      <c r="A2" s="175" t="s">
        <v>199</v>
      </c>
    </row>
    <row r="3" spans="1:40" x14ac:dyDescent="0.3">
      <c r="A3" s="171" t="s">
        <v>115</v>
      </c>
      <c r="B3" s="196">
        <v>2014</v>
      </c>
      <c r="D3" s="172">
        <f>MAX(D5:D1048576)</f>
        <v>11</v>
      </c>
      <c r="F3" s="172">
        <f>SUMIF($E5:$E1048576,"&lt;10",F5:F1048576)</f>
        <v>1905065.5</v>
      </c>
      <c r="G3" s="172">
        <f t="shared" ref="G3:AN3" si="0">SUMIF($E5:$E1048576,"&lt;10",G5:G1048576)</f>
        <v>50200</v>
      </c>
      <c r="H3" s="172">
        <f t="shared" si="0"/>
        <v>1285732.5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300777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262653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0</v>
      </c>
      <c r="AJ3" s="172">
        <f t="shared" si="0"/>
        <v>0</v>
      </c>
      <c r="AK3" s="172">
        <f t="shared" si="0"/>
        <v>5703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116</v>
      </c>
      <c r="B4" s="196">
        <v>1</v>
      </c>
      <c r="C4" s="173" t="s">
        <v>4</v>
      </c>
      <c r="D4" s="174" t="s">
        <v>47</v>
      </c>
      <c r="E4" s="174" t="s">
        <v>110</v>
      </c>
      <c r="F4" s="174" t="s">
        <v>2</v>
      </c>
      <c r="G4" s="174" t="s">
        <v>111</v>
      </c>
      <c r="H4" s="174" t="s">
        <v>112</v>
      </c>
      <c r="I4" s="174" t="s">
        <v>113</v>
      </c>
      <c r="J4" s="174" t="s">
        <v>114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117</v>
      </c>
      <c r="B5" s="196">
        <v>2</v>
      </c>
      <c r="C5" s="171">
        <v>54</v>
      </c>
      <c r="D5" s="171">
        <v>1</v>
      </c>
      <c r="E5" s="171">
        <v>1</v>
      </c>
      <c r="F5" s="171">
        <v>4.0999999999999996</v>
      </c>
      <c r="G5" s="171">
        <v>0</v>
      </c>
      <c r="H5" s="171">
        <v>2.1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1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1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0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118</v>
      </c>
      <c r="B6" s="196">
        <v>3</v>
      </c>
      <c r="C6" s="171">
        <v>54</v>
      </c>
      <c r="D6" s="171">
        <v>1</v>
      </c>
      <c r="E6" s="171">
        <v>2</v>
      </c>
      <c r="F6" s="171">
        <v>714.4</v>
      </c>
      <c r="G6" s="171">
        <v>0</v>
      </c>
      <c r="H6" s="171">
        <v>362.4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168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184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0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119</v>
      </c>
      <c r="B7" s="196">
        <v>4</v>
      </c>
      <c r="C7" s="171">
        <v>54</v>
      </c>
      <c r="D7" s="171">
        <v>1</v>
      </c>
      <c r="E7" s="171">
        <v>6</v>
      </c>
      <c r="F7" s="171">
        <v>138858</v>
      </c>
      <c r="G7" s="171">
        <v>0</v>
      </c>
      <c r="H7" s="171">
        <v>97900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23018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17340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600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120</v>
      </c>
      <c r="B8" s="196">
        <v>5</v>
      </c>
      <c r="C8" s="171">
        <v>54</v>
      </c>
      <c r="D8" s="171">
        <v>1</v>
      </c>
      <c r="E8" s="171">
        <v>11</v>
      </c>
      <c r="F8" s="171">
        <v>619.16666666666663</v>
      </c>
      <c r="G8" s="171">
        <v>0</v>
      </c>
      <c r="H8" s="171">
        <v>619.16666666666663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121</v>
      </c>
      <c r="B9" s="196">
        <v>6</v>
      </c>
      <c r="C9" s="171">
        <v>54</v>
      </c>
      <c r="D9" s="171">
        <v>2</v>
      </c>
      <c r="E9" s="171">
        <v>1</v>
      </c>
      <c r="F9" s="171">
        <v>4</v>
      </c>
      <c r="G9" s="171">
        <v>0</v>
      </c>
      <c r="H9" s="171">
        <v>2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1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1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122</v>
      </c>
      <c r="B10" s="196">
        <v>7</v>
      </c>
      <c r="C10" s="171">
        <v>54</v>
      </c>
      <c r="D10" s="171">
        <v>2</v>
      </c>
      <c r="E10" s="171">
        <v>2</v>
      </c>
      <c r="F10" s="171">
        <v>624</v>
      </c>
      <c r="G10" s="171">
        <v>0</v>
      </c>
      <c r="H10" s="171">
        <v>304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160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160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123</v>
      </c>
      <c r="B11" s="196">
        <v>8</v>
      </c>
      <c r="C11" s="171">
        <v>54</v>
      </c>
      <c r="D11" s="171">
        <v>2</v>
      </c>
      <c r="E11" s="171">
        <v>5</v>
      </c>
      <c r="F11" s="171">
        <v>20</v>
      </c>
      <c r="G11" s="171">
        <v>20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124</v>
      </c>
      <c r="B12" s="196">
        <v>9</v>
      </c>
      <c r="C12" s="171">
        <v>54</v>
      </c>
      <c r="D12" s="171">
        <v>2</v>
      </c>
      <c r="E12" s="171">
        <v>6</v>
      </c>
      <c r="F12" s="171">
        <v>137214</v>
      </c>
      <c r="G12" s="171">
        <v>5000</v>
      </c>
      <c r="H12" s="171">
        <v>91794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22480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17340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600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125</v>
      </c>
      <c r="B13" s="196">
        <v>10</v>
      </c>
      <c r="C13" s="171">
        <v>54</v>
      </c>
      <c r="D13" s="171">
        <v>2</v>
      </c>
      <c r="E13" s="171">
        <v>11</v>
      </c>
      <c r="F13" s="171">
        <v>619.16666666666663</v>
      </c>
      <c r="G13" s="171">
        <v>0</v>
      </c>
      <c r="H13" s="171">
        <v>619.16666666666663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126</v>
      </c>
      <c r="B14" s="196">
        <v>11</v>
      </c>
      <c r="C14" s="171">
        <v>54</v>
      </c>
      <c r="D14" s="171">
        <v>3</v>
      </c>
      <c r="E14" s="171">
        <v>1</v>
      </c>
      <c r="F14" s="171">
        <v>4</v>
      </c>
      <c r="G14" s="171">
        <v>0</v>
      </c>
      <c r="H14" s="171">
        <v>2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1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1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127</v>
      </c>
      <c r="B15" s="196">
        <v>12</v>
      </c>
      <c r="C15" s="171">
        <v>54</v>
      </c>
      <c r="D15" s="171">
        <v>3</v>
      </c>
      <c r="E15" s="171">
        <v>2</v>
      </c>
      <c r="F15" s="171">
        <v>624</v>
      </c>
      <c r="G15" s="171">
        <v>0</v>
      </c>
      <c r="H15" s="171">
        <v>304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160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160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115</v>
      </c>
      <c r="B16" s="196">
        <v>2014</v>
      </c>
      <c r="C16" s="171">
        <v>54</v>
      </c>
      <c r="D16" s="171">
        <v>3</v>
      </c>
      <c r="E16" s="171">
        <v>5</v>
      </c>
      <c r="F16" s="171">
        <v>20</v>
      </c>
      <c r="G16" s="171">
        <v>20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54</v>
      </c>
      <c r="D17" s="171">
        <v>3</v>
      </c>
      <c r="E17" s="171">
        <v>6</v>
      </c>
      <c r="F17" s="171">
        <v>137715</v>
      </c>
      <c r="G17" s="171">
        <v>5000</v>
      </c>
      <c r="H17" s="171">
        <v>92280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22656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17322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457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54</v>
      </c>
      <c r="D18" s="171">
        <v>3</v>
      </c>
      <c r="E18" s="171">
        <v>10</v>
      </c>
      <c r="F18" s="171">
        <v>100</v>
      </c>
      <c r="G18" s="171">
        <v>0</v>
      </c>
      <c r="H18" s="171">
        <v>100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54</v>
      </c>
      <c r="D19" s="171">
        <v>3</v>
      </c>
      <c r="E19" s="171">
        <v>11</v>
      </c>
      <c r="F19" s="171">
        <v>619.16666666666663</v>
      </c>
      <c r="G19" s="171">
        <v>0</v>
      </c>
      <c r="H19" s="171">
        <v>619.16666666666663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54</v>
      </c>
      <c r="D20" s="171">
        <v>4</v>
      </c>
      <c r="E20" s="171">
        <v>1</v>
      </c>
      <c r="F20" s="171">
        <v>4</v>
      </c>
      <c r="G20" s="171">
        <v>0</v>
      </c>
      <c r="H20" s="171">
        <v>2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1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1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54</v>
      </c>
      <c r="D21" s="171">
        <v>4</v>
      </c>
      <c r="E21" s="171">
        <v>2</v>
      </c>
      <c r="F21" s="171">
        <v>632</v>
      </c>
      <c r="G21" s="171">
        <v>0</v>
      </c>
      <c r="H21" s="171">
        <v>312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168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152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54</v>
      </c>
      <c r="D22" s="171">
        <v>4</v>
      </c>
      <c r="E22" s="171">
        <v>5</v>
      </c>
      <c r="F22" s="171">
        <v>20</v>
      </c>
      <c r="G22" s="171">
        <v>20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54</v>
      </c>
      <c r="D23" s="171">
        <v>4</v>
      </c>
      <c r="E23" s="171">
        <v>6</v>
      </c>
      <c r="F23" s="171">
        <v>146395</v>
      </c>
      <c r="G23" s="171">
        <v>5000</v>
      </c>
      <c r="H23" s="171">
        <v>96583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23928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20393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491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54</v>
      </c>
      <c r="D24" s="171">
        <v>4</v>
      </c>
      <c r="E24" s="171">
        <v>11</v>
      </c>
      <c r="F24" s="171">
        <v>619.16666666666663</v>
      </c>
      <c r="G24" s="171">
        <v>0</v>
      </c>
      <c r="H24" s="171">
        <v>619.16666666666663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54</v>
      </c>
      <c r="D25" s="171">
        <v>5</v>
      </c>
      <c r="E25" s="171">
        <v>1</v>
      </c>
      <c r="F25" s="171">
        <v>4</v>
      </c>
      <c r="G25" s="171">
        <v>0</v>
      </c>
      <c r="H25" s="171">
        <v>2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1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1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54</v>
      </c>
      <c r="D26" s="171">
        <v>5</v>
      </c>
      <c r="E26" s="171">
        <v>2</v>
      </c>
      <c r="F26" s="171">
        <v>656</v>
      </c>
      <c r="G26" s="171">
        <v>0</v>
      </c>
      <c r="H26" s="171">
        <v>336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160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160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54</v>
      </c>
      <c r="D27" s="171">
        <v>5</v>
      </c>
      <c r="E27" s="171">
        <v>5</v>
      </c>
      <c r="F27" s="171">
        <v>20</v>
      </c>
      <c r="G27" s="171">
        <v>20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0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54</v>
      </c>
      <c r="D28" s="171">
        <v>5</v>
      </c>
      <c r="E28" s="171">
        <v>6</v>
      </c>
      <c r="F28" s="171">
        <v>146276</v>
      </c>
      <c r="G28" s="171">
        <v>5000</v>
      </c>
      <c r="H28" s="171">
        <v>96221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23956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20526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573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54</v>
      </c>
      <c r="D29" s="171">
        <v>5</v>
      </c>
      <c r="E29" s="171">
        <v>11</v>
      </c>
      <c r="F29" s="171">
        <v>619.16666666666663</v>
      </c>
      <c r="G29" s="171">
        <v>0</v>
      </c>
      <c r="H29" s="171">
        <v>619.16666666666663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54</v>
      </c>
      <c r="D30" s="171">
        <v>6</v>
      </c>
      <c r="E30" s="171">
        <v>1</v>
      </c>
      <c r="F30" s="171">
        <v>4</v>
      </c>
      <c r="G30" s="171">
        <v>0</v>
      </c>
      <c r="H30" s="171">
        <v>2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1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1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54</v>
      </c>
      <c r="D31" s="171">
        <v>6</v>
      </c>
      <c r="E31" s="171">
        <v>2</v>
      </c>
      <c r="F31" s="171">
        <v>576</v>
      </c>
      <c r="G31" s="171">
        <v>0</v>
      </c>
      <c r="H31" s="171">
        <v>264</v>
      </c>
      <c r="I31" s="171">
        <v>0</v>
      </c>
      <c r="J31" s="171">
        <v>0</v>
      </c>
      <c r="K31" s="171">
        <v>0</v>
      </c>
      <c r="L31" s="171">
        <v>0</v>
      </c>
      <c r="M31" s="171">
        <v>0</v>
      </c>
      <c r="N31" s="171">
        <v>160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152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54</v>
      </c>
      <c r="D32" s="171">
        <v>6</v>
      </c>
      <c r="E32" s="171">
        <v>5</v>
      </c>
      <c r="F32" s="171">
        <v>20</v>
      </c>
      <c r="G32" s="171">
        <v>20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0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54</v>
      </c>
      <c r="D33" s="171">
        <v>6</v>
      </c>
      <c r="E33" s="171">
        <v>6</v>
      </c>
      <c r="F33" s="171">
        <v>145570</v>
      </c>
      <c r="G33" s="171">
        <v>5000</v>
      </c>
      <c r="H33" s="171">
        <v>95944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23876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20435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0</v>
      </c>
      <c r="AI33" s="171">
        <v>0</v>
      </c>
      <c r="AJ33" s="171">
        <v>0</v>
      </c>
      <c r="AK33" s="171">
        <v>315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54</v>
      </c>
      <c r="D34" s="171">
        <v>6</v>
      </c>
      <c r="E34" s="171">
        <v>9</v>
      </c>
      <c r="F34" s="171">
        <v>250</v>
      </c>
      <c r="G34" s="171">
        <v>0</v>
      </c>
      <c r="H34" s="171">
        <v>250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54</v>
      </c>
      <c r="D35" s="171">
        <v>6</v>
      </c>
      <c r="E35" s="171">
        <v>11</v>
      </c>
      <c r="F35" s="171">
        <v>619.16666666666663</v>
      </c>
      <c r="G35" s="171">
        <v>0</v>
      </c>
      <c r="H35" s="171">
        <v>619.16666666666663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0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54</v>
      </c>
      <c r="D36" s="171">
        <v>7</v>
      </c>
      <c r="E36" s="171">
        <v>1</v>
      </c>
      <c r="F36" s="171">
        <v>4</v>
      </c>
      <c r="G36" s="171">
        <v>0</v>
      </c>
      <c r="H36" s="171">
        <v>2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1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1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54</v>
      </c>
      <c r="D37" s="171">
        <v>7</v>
      </c>
      <c r="E37" s="171">
        <v>2</v>
      </c>
      <c r="F37" s="171">
        <v>608</v>
      </c>
      <c r="G37" s="171">
        <v>0</v>
      </c>
      <c r="H37" s="171">
        <v>336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171">
        <v>128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144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54</v>
      </c>
      <c r="D38" s="171">
        <v>7</v>
      </c>
      <c r="E38" s="171">
        <v>5</v>
      </c>
      <c r="F38" s="171">
        <v>20</v>
      </c>
      <c r="G38" s="171">
        <v>20</v>
      </c>
      <c r="H38" s="171">
        <v>0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0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54</v>
      </c>
      <c r="D39" s="171">
        <v>7</v>
      </c>
      <c r="E39" s="171">
        <v>6</v>
      </c>
      <c r="F39" s="171">
        <v>214607</v>
      </c>
      <c r="G39" s="171">
        <v>5000</v>
      </c>
      <c r="H39" s="171">
        <v>145967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34103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28937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0</v>
      </c>
      <c r="AI39" s="171">
        <v>0</v>
      </c>
      <c r="AJ39" s="171">
        <v>0</v>
      </c>
      <c r="AK39" s="171">
        <v>600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54</v>
      </c>
      <c r="D40" s="171">
        <v>7</v>
      </c>
      <c r="E40" s="171">
        <v>9</v>
      </c>
      <c r="F40" s="171">
        <v>67295</v>
      </c>
      <c r="G40" s="171">
        <v>0</v>
      </c>
      <c r="H40" s="171">
        <v>49676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9752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7867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54</v>
      </c>
      <c r="D41" s="171">
        <v>7</v>
      </c>
      <c r="E41" s="171">
        <v>11</v>
      </c>
      <c r="F41" s="171">
        <v>619.16666666666663</v>
      </c>
      <c r="G41" s="171">
        <v>0</v>
      </c>
      <c r="H41" s="171">
        <v>619.16666666666663</v>
      </c>
      <c r="I41" s="171">
        <v>0</v>
      </c>
      <c r="J41" s="171">
        <v>0</v>
      </c>
      <c r="K41" s="171">
        <v>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0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54</v>
      </c>
      <c r="D42" s="171">
        <v>8</v>
      </c>
      <c r="E42" s="171">
        <v>1</v>
      </c>
      <c r="F42" s="171">
        <v>4</v>
      </c>
      <c r="G42" s="171">
        <v>0</v>
      </c>
      <c r="H42" s="171">
        <v>2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1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1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54</v>
      </c>
      <c r="D43" s="171">
        <v>8</v>
      </c>
      <c r="E43" s="171">
        <v>2</v>
      </c>
      <c r="F43" s="171">
        <v>576</v>
      </c>
      <c r="G43" s="171">
        <v>0</v>
      </c>
      <c r="H43" s="171">
        <v>312</v>
      </c>
      <c r="I43" s="171">
        <v>0</v>
      </c>
      <c r="J43" s="171">
        <v>0</v>
      </c>
      <c r="K43" s="171">
        <v>0</v>
      </c>
      <c r="L43" s="171">
        <v>0</v>
      </c>
      <c r="M43" s="171">
        <v>0</v>
      </c>
      <c r="N43" s="171">
        <v>120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144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54</v>
      </c>
      <c r="D44" s="171">
        <v>8</v>
      </c>
      <c r="E44" s="171">
        <v>5</v>
      </c>
      <c r="F44" s="171">
        <v>20</v>
      </c>
      <c r="G44" s="171">
        <v>20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0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54</v>
      </c>
      <c r="D45" s="171">
        <v>8</v>
      </c>
      <c r="E45" s="171">
        <v>6</v>
      </c>
      <c r="F45" s="171">
        <v>146770</v>
      </c>
      <c r="G45" s="171">
        <v>5000</v>
      </c>
      <c r="H45" s="171">
        <v>96922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  <c r="N45" s="171">
        <v>23692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20699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0</v>
      </c>
      <c r="AI45" s="171">
        <v>0</v>
      </c>
      <c r="AJ45" s="171">
        <v>0</v>
      </c>
      <c r="AK45" s="171">
        <v>457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54</v>
      </c>
      <c r="D46" s="171">
        <v>8</v>
      </c>
      <c r="E46" s="171">
        <v>11</v>
      </c>
      <c r="F46" s="171">
        <v>619.16666666666663</v>
      </c>
      <c r="G46" s="171">
        <v>0</v>
      </c>
      <c r="H46" s="171">
        <v>619.16666666666663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54</v>
      </c>
      <c r="D47" s="171">
        <v>9</v>
      </c>
      <c r="E47" s="171">
        <v>1</v>
      </c>
      <c r="F47" s="171">
        <v>4</v>
      </c>
      <c r="G47" s="171">
        <v>0</v>
      </c>
      <c r="H47" s="171">
        <v>2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  <c r="N47" s="171">
        <v>1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1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0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54</v>
      </c>
      <c r="D48" s="171">
        <v>9</v>
      </c>
      <c r="E48" s="171">
        <v>2</v>
      </c>
      <c r="F48" s="171">
        <v>592</v>
      </c>
      <c r="G48" s="171">
        <v>0</v>
      </c>
      <c r="H48" s="171">
        <v>264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152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176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0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54</v>
      </c>
      <c r="D49" s="171">
        <v>9</v>
      </c>
      <c r="E49" s="171">
        <v>5</v>
      </c>
      <c r="F49" s="171">
        <v>20</v>
      </c>
      <c r="G49" s="171">
        <v>20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0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54</v>
      </c>
      <c r="D50" s="171">
        <v>9</v>
      </c>
      <c r="E50" s="171">
        <v>6</v>
      </c>
      <c r="F50" s="171">
        <v>148444</v>
      </c>
      <c r="G50" s="171">
        <v>5000</v>
      </c>
      <c r="H50" s="171">
        <v>97403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23951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21490</v>
      </c>
      <c r="AC50" s="171">
        <v>0</v>
      </c>
      <c r="AD50" s="171">
        <v>0</v>
      </c>
      <c r="AE50" s="171">
        <v>0</v>
      </c>
      <c r="AF50" s="171">
        <v>0</v>
      </c>
      <c r="AG50" s="171">
        <v>0</v>
      </c>
      <c r="AH50" s="171">
        <v>0</v>
      </c>
      <c r="AI50" s="171">
        <v>0</v>
      </c>
      <c r="AJ50" s="171">
        <v>0</v>
      </c>
      <c r="AK50" s="171">
        <v>600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54</v>
      </c>
      <c r="D51" s="171">
        <v>9</v>
      </c>
      <c r="E51" s="171">
        <v>10</v>
      </c>
      <c r="F51" s="171">
        <v>1000</v>
      </c>
      <c r="G51" s="171">
        <v>0</v>
      </c>
      <c r="H51" s="171">
        <v>500</v>
      </c>
      <c r="I51" s="171">
        <v>0</v>
      </c>
      <c r="J51" s="171">
        <v>0</v>
      </c>
      <c r="K51" s="171">
        <v>500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0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  <row r="52" spans="3:40" x14ac:dyDescent="0.3">
      <c r="C52" s="171">
        <v>54</v>
      </c>
      <c r="D52" s="171">
        <v>9</v>
      </c>
      <c r="E52" s="171">
        <v>11</v>
      </c>
      <c r="F52" s="171">
        <v>619.16666666666663</v>
      </c>
      <c r="G52" s="171">
        <v>0</v>
      </c>
      <c r="H52" s="171">
        <v>619.16666666666663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  <c r="AG52" s="171">
        <v>0</v>
      </c>
      <c r="AH52" s="171">
        <v>0</v>
      </c>
      <c r="AI52" s="171">
        <v>0</v>
      </c>
      <c r="AJ52" s="171">
        <v>0</v>
      </c>
      <c r="AK52" s="171">
        <v>0</v>
      </c>
      <c r="AL52" s="171">
        <v>0</v>
      </c>
      <c r="AM52" s="171">
        <v>0</v>
      </c>
      <c r="AN52" s="171">
        <v>0</v>
      </c>
    </row>
    <row r="53" spans="3:40" x14ac:dyDescent="0.3">
      <c r="C53" s="171">
        <v>54</v>
      </c>
      <c r="D53" s="171">
        <v>10</v>
      </c>
      <c r="E53" s="171">
        <v>1</v>
      </c>
      <c r="F53" s="171">
        <v>4</v>
      </c>
      <c r="G53" s="171">
        <v>0</v>
      </c>
      <c r="H53" s="171">
        <v>2</v>
      </c>
      <c r="I53" s="171">
        <v>0</v>
      </c>
      <c r="J53" s="171">
        <v>0</v>
      </c>
      <c r="K53" s="171">
        <v>0</v>
      </c>
      <c r="L53" s="171">
        <v>0</v>
      </c>
      <c r="M53" s="171">
        <v>0</v>
      </c>
      <c r="N53" s="171">
        <v>1</v>
      </c>
      <c r="O53" s="171">
        <v>0</v>
      </c>
      <c r="P53" s="171">
        <v>0</v>
      </c>
      <c r="Q53" s="171">
        <v>0</v>
      </c>
      <c r="R53" s="171">
        <v>0</v>
      </c>
      <c r="S53" s="171">
        <v>0</v>
      </c>
      <c r="T53" s="171">
        <v>0</v>
      </c>
      <c r="U53" s="171">
        <v>0</v>
      </c>
      <c r="V53" s="171">
        <v>0</v>
      </c>
      <c r="W53" s="171">
        <v>0</v>
      </c>
      <c r="X53" s="171">
        <v>0</v>
      </c>
      <c r="Y53" s="171">
        <v>0</v>
      </c>
      <c r="Z53" s="171">
        <v>0</v>
      </c>
      <c r="AA53" s="171">
        <v>0</v>
      </c>
      <c r="AB53" s="171">
        <v>1</v>
      </c>
      <c r="AC53" s="171">
        <v>0</v>
      </c>
      <c r="AD53" s="171">
        <v>0</v>
      </c>
      <c r="AE53" s="171">
        <v>0</v>
      </c>
      <c r="AF53" s="171">
        <v>0</v>
      </c>
      <c r="AG53" s="171">
        <v>0</v>
      </c>
      <c r="AH53" s="171">
        <v>0</v>
      </c>
      <c r="AI53" s="171">
        <v>0</v>
      </c>
      <c r="AJ53" s="171">
        <v>0</v>
      </c>
      <c r="AK53" s="171">
        <v>0</v>
      </c>
      <c r="AL53" s="171">
        <v>0</v>
      </c>
      <c r="AM53" s="171">
        <v>0</v>
      </c>
      <c r="AN53" s="171">
        <v>0</v>
      </c>
    </row>
    <row r="54" spans="3:40" x14ac:dyDescent="0.3">
      <c r="C54" s="171">
        <v>54</v>
      </c>
      <c r="D54" s="171">
        <v>10</v>
      </c>
      <c r="E54" s="171">
        <v>2</v>
      </c>
      <c r="F54" s="171">
        <v>640</v>
      </c>
      <c r="G54" s="171">
        <v>0</v>
      </c>
      <c r="H54" s="171">
        <v>320</v>
      </c>
      <c r="I54" s="171">
        <v>0</v>
      </c>
      <c r="J54" s="171">
        <v>0</v>
      </c>
      <c r="K54" s="171">
        <v>0</v>
      </c>
      <c r="L54" s="171">
        <v>0</v>
      </c>
      <c r="M54" s="171">
        <v>0</v>
      </c>
      <c r="N54" s="171">
        <v>184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136</v>
      </c>
      <c r="AC54" s="171">
        <v>0</v>
      </c>
      <c r="AD54" s="171">
        <v>0</v>
      </c>
      <c r="AE54" s="171">
        <v>0</v>
      </c>
      <c r="AF54" s="171">
        <v>0</v>
      </c>
      <c r="AG54" s="171">
        <v>0</v>
      </c>
      <c r="AH54" s="171">
        <v>0</v>
      </c>
      <c r="AI54" s="171">
        <v>0</v>
      </c>
      <c r="AJ54" s="171">
        <v>0</v>
      </c>
      <c r="AK54" s="171">
        <v>0</v>
      </c>
      <c r="AL54" s="171">
        <v>0</v>
      </c>
      <c r="AM54" s="171">
        <v>0</v>
      </c>
      <c r="AN54" s="171">
        <v>0</v>
      </c>
    </row>
    <row r="55" spans="3:40" x14ac:dyDescent="0.3">
      <c r="C55" s="171">
        <v>54</v>
      </c>
      <c r="D55" s="171">
        <v>10</v>
      </c>
      <c r="E55" s="171">
        <v>5</v>
      </c>
      <c r="F55" s="171">
        <v>20</v>
      </c>
      <c r="G55" s="171">
        <v>20</v>
      </c>
      <c r="H55" s="171">
        <v>0</v>
      </c>
      <c r="I55" s="171">
        <v>0</v>
      </c>
      <c r="J55" s="171">
        <v>0</v>
      </c>
      <c r="K55" s="171">
        <v>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71">
        <v>0</v>
      </c>
      <c r="V55" s="171">
        <v>0</v>
      </c>
      <c r="W55" s="171">
        <v>0</v>
      </c>
      <c r="X55" s="171">
        <v>0</v>
      </c>
      <c r="Y55" s="171">
        <v>0</v>
      </c>
      <c r="Z55" s="171">
        <v>0</v>
      </c>
      <c r="AA55" s="171">
        <v>0</v>
      </c>
      <c r="AB55" s="171">
        <v>0</v>
      </c>
      <c r="AC55" s="171">
        <v>0</v>
      </c>
      <c r="AD55" s="171">
        <v>0</v>
      </c>
      <c r="AE55" s="171">
        <v>0</v>
      </c>
      <c r="AF55" s="171">
        <v>0</v>
      </c>
      <c r="AG55" s="171">
        <v>0</v>
      </c>
      <c r="AH55" s="171">
        <v>0</v>
      </c>
      <c r="AI55" s="171">
        <v>0</v>
      </c>
      <c r="AJ55" s="171">
        <v>0</v>
      </c>
      <c r="AK55" s="171">
        <v>0</v>
      </c>
      <c r="AL55" s="171">
        <v>0</v>
      </c>
      <c r="AM55" s="171">
        <v>0</v>
      </c>
      <c r="AN55" s="171">
        <v>0</v>
      </c>
    </row>
    <row r="56" spans="3:40" x14ac:dyDescent="0.3">
      <c r="C56" s="171">
        <v>54</v>
      </c>
      <c r="D56" s="171">
        <v>10</v>
      </c>
      <c r="E56" s="171">
        <v>6</v>
      </c>
      <c r="F56" s="171">
        <v>154627</v>
      </c>
      <c r="G56" s="171">
        <v>5000</v>
      </c>
      <c r="H56" s="171">
        <v>103266</v>
      </c>
      <c r="I56" s="171">
        <v>0</v>
      </c>
      <c r="J56" s="171">
        <v>0</v>
      </c>
      <c r="K56" s="171">
        <v>0</v>
      </c>
      <c r="L56" s="171">
        <v>0</v>
      </c>
      <c r="M56" s="171">
        <v>0</v>
      </c>
      <c r="N56" s="171">
        <v>23900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</v>
      </c>
      <c r="Z56" s="171">
        <v>0</v>
      </c>
      <c r="AA56" s="171">
        <v>0</v>
      </c>
      <c r="AB56" s="171">
        <v>21991</v>
      </c>
      <c r="AC56" s="171">
        <v>0</v>
      </c>
      <c r="AD56" s="171">
        <v>0</v>
      </c>
      <c r="AE56" s="171">
        <v>0</v>
      </c>
      <c r="AF56" s="171">
        <v>0</v>
      </c>
      <c r="AG56" s="171">
        <v>0</v>
      </c>
      <c r="AH56" s="171">
        <v>0</v>
      </c>
      <c r="AI56" s="171">
        <v>0</v>
      </c>
      <c r="AJ56" s="171">
        <v>0</v>
      </c>
      <c r="AK56" s="171">
        <v>470</v>
      </c>
      <c r="AL56" s="171">
        <v>0</v>
      </c>
      <c r="AM56" s="171">
        <v>0</v>
      </c>
      <c r="AN56" s="171">
        <v>0</v>
      </c>
    </row>
    <row r="57" spans="3:40" x14ac:dyDescent="0.3">
      <c r="C57" s="171">
        <v>54</v>
      </c>
      <c r="D57" s="171">
        <v>10</v>
      </c>
      <c r="E57" s="171">
        <v>11</v>
      </c>
      <c r="F57" s="171">
        <v>619.16666666666663</v>
      </c>
      <c r="G57" s="171">
        <v>0</v>
      </c>
      <c r="H57" s="171">
        <v>619.16666666666663</v>
      </c>
      <c r="I57" s="171">
        <v>0</v>
      </c>
      <c r="J57" s="171">
        <v>0</v>
      </c>
      <c r="K57" s="171">
        <v>0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71">
        <v>0</v>
      </c>
      <c r="V57" s="171">
        <v>0</v>
      </c>
      <c r="W57" s="171">
        <v>0</v>
      </c>
      <c r="X57" s="171">
        <v>0</v>
      </c>
      <c r="Y57" s="171">
        <v>0</v>
      </c>
      <c r="Z57" s="171">
        <v>0</v>
      </c>
      <c r="AA57" s="171">
        <v>0</v>
      </c>
      <c r="AB57" s="171">
        <v>0</v>
      </c>
      <c r="AC57" s="171">
        <v>0</v>
      </c>
      <c r="AD57" s="171">
        <v>0</v>
      </c>
      <c r="AE57" s="171">
        <v>0</v>
      </c>
      <c r="AF57" s="171">
        <v>0</v>
      </c>
      <c r="AG57" s="171">
        <v>0</v>
      </c>
      <c r="AH57" s="171">
        <v>0</v>
      </c>
      <c r="AI57" s="171">
        <v>0</v>
      </c>
      <c r="AJ57" s="171">
        <v>0</v>
      </c>
      <c r="AK57" s="171">
        <v>0</v>
      </c>
      <c r="AL57" s="171">
        <v>0</v>
      </c>
      <c r="AM57" s="171">
        <v>0</v>
      </c>
      <c r="AN57" s="171">
        <v>0</v>
      </c>
    </row>
    <row r="58" spans="3:40" x14ac:dyDescent="0.3">
      <c r="C58" s="171">
        <v>54</v>
      </c>
      <c r="D58" s="171">
        <v>11</v>
      </c>
      <c r="E58" s="171">
        <v>1</v>
      </c>
      <c r="F58" s="171">
        <v>4</v>
      </c>
      <c r="G58" s="171">
        <v>0</v>
      </c>
      <c r="H58" s="171">
        <v>2</v>
      </c>
      <c r="I58" s="171">
        <v>0</v>
      </c>
      <c r="J58" s="171">
        <v>0</v>
      </c>
      <c r="K58" s="171">
        <v>0</v>
      </c>
      <c r="L58" s="171">
        <v>0</v>
      </c>
      <c r="M58" s="171">
        <v>0</v>
      </c>
      <c r="N58" s="171">
        <v>1</v>
      </c>
      <c r="O58" s="171">
        <v>0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71">
        <v>0</v>
      </c>
      <c r="V58" s="171">
        <v>0</v>
      </c>
      <c r="W58" s="171">
        <v>0</v>
      </c>
      <c r="X58" s="171">
        <v>0</v>
      </c>
      <c r="Y58" s="171">
        <v>0</v>
      </c>
      <c r="Z58" s="171">
        <v>0</v>
      </c>
      <c r="AA58" s="171">
        <v>0</v>
      </c>
      <c r="AB58" s="171">
        <v>1</v>
      </c>
      <c r="AC58" s="171">
        <v>0</v>
      </c>
      <c r="AD58" s="171">
        <v>0</v>
      </c>
      <c r="AE58" s="171">
        <v>0</v>
      </c>
      <c r="AF58" s="171">
        <v>0</v>
      </c>
      <c r="AG58" s="171">
        <v>0</v>
      </c>
      <c r="AH58" s="171">
        <v>0</v>
      </c>
      <c r="AI58" s="171">
        <v>0</v>
      </c>
      <c r="AJ58" s="171">
        <v>0</v>
      </c>
      <c r="AK58" s="171">
        <v>0</v>
      </c>
      <c r="AL58" s="171">
        <v>0</v>
      </c>
      <c r="AM58" s="171">
        <v>0</v>
      </c>
      <c r="AN58" s="171">
        <v>0</v>
      </c>
    </row>
    <row r="59" spans="3:40" x14ac:dyDescent="0.3">
      <c r="C59" s="171">
        <v>54</v>
      </c>
      <c r="D59" s="171">
        <v>11</v>
      </c>
      <c r="E59" s="171">
        <v>2</v>
      </c>
      <c r="F59" s="171">
        <v>600</v>
      </c>
      <c r="G59" s="171">
        <v>0</v>
      </c>
      <c r="H59" s="171">
        <v>288</v>
      </c>
      <c r="I59" s="171">
        <v>0</v>
      </c>
      <c r="J59" s="171">
        <v>0</v>
      </c>
      <c r="K59" s="171">
        <v>0</v>
      </c>
      <c r="L59" s="171">
        <v>0</v>
      </c>
      <c r="M59" s="171">
        <v>0</v>
      </c>
      <c r="N59" s="171">
        <v>152</v>
      </c>
      <c r="O59" s="171">
        <v>0</v>
      </c>
      <c r="P59" s="171">
        <v>0</v>
      </c>
      <c r="Q59" s="171">
        <v>0</v>
      </c>
      <c r="R59" s="171">
        <v>0</v>
      </c>
      <c r="S59" s="171">
        <v>0</v>
      </c>
      <c r="T59" s="171">
        <v>0</v>
      </c>
      <c r="U59" s="171">
        <v>0</v>
      </c>
      <c r="V59" s="171">
        <v>0</v>
      </c>
      <c r="W59" s="171">
        <v>0</v>
      </c>
      <c r="X59" s="171">
        <v>0</v>
      </c>
      <c r="Y59" s="171">
        <v>0</v>
      </c>
      <c r="Z59" s="171">
        <v>0</v>
      </c>
      <c r="AA59" s="171">
        <v>0</v>
      </c>
      <c r="AB59" s="171">
        <v>160</v>
      </c>
      <c r="AC59" s="171">
        <v>0</v>
      </c>
      <c r="AD59" s="171">
        <v>0</v>
      </c>
      <c r="AE59" s="171">
        <v>0</v>
      </c>
      <c r="AF59" s="171">
        <v>0</v>
      </c>
      <c r="AG59" s="171">
        <v>0</v>
      </c>
      <c r="AH59" s="171">
        <v>0</v>
      </c>
      <c r="AI59" s="171">
        <v>0</v>
      </c>
      <c r="AJ59" s="171">
        <v>0</v>
      </c>
      <c r="AK59" s="171">
        <v>0</v>
      </c>
      <c r="AL59" s="171">
        <v>0</v>
      </c>
      <c r="AM59" s="171">
        <v>0</v>
      </c>
      <c r="AN59" s="171">
        <v>0</v>
      </c>
    </row>
    <row r="60" spans="3:40" x14ac:dyDescent="0.3">
      <c r="C60" s="171">
        <v>54</v>
      </c>
      <c r="D60" s="171">
        <v>11</v>
      </c>
      <c r="E60" s="171">
        <v>5</v>
      </c>
      <c r="F60" s="171">
        <v>20</v>
      </c>
      <c r="G60" s="171">
        <v>20</v>
      </c>
      <c r="H60" s="171">
        <v>0</v>
      </c>
      <c r="I60" s="171">
        <v>0</v>
      </c>
      <c r="J60" s="171">
        <v>0</v>
      </c>
      <c r="K60" s="171">
        <v>0</v>
      </c>
      <c r="L60" s="171">
        <v>0</v>
      </c>
      <c r="M60" s="171">
        <v>0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</v>
      </c>
      <c r="V60" s="171">
        <v>0</v>
      </c>
      <c r="W60" s="171">
        <v>0</v>
      </c>
      <c r="X60" s="171">
        <v>0</v>
      </c>
      <c r="Y60" s="171">
        <v>0</v>
      </c>
      <c r="Z60" s="171">
        <v>0</v>
      </c>
      <c r="AA60" s="171">
        <v>0</v>
      </c>
      <c r="AB60" s="171">
        <v>0</v>
      </c>
      <c r="AC60" s="171">
        <v>0</v>
      </c>
      <c r="AD60" s="171">
        <v>0</v>
      </c>
      <c r="AE60" s="171">
        <v>0</v>
      </c>
      <c r="AF60" s="171">
        <v>0</v>
      </c>
      <c r="AG60" s="171">
        <v>0</v>
      </c>
      <c r="AH60" s="171">
        <v>0</v>
      </c>
      <c r="AI60" s="171">
        <v>0</v>
      </c>
      <c r="AJ60" s="171">
        <v>0</v>
      </c>
      <c r="AK60" s="171">
        <v>0</v>
      </c>
      <c r="AL60" s="171">
        <v>0</v>
      </c>
      <c r="AM60" s="171">
        <v>0</v>
      </c>
      <c r="AN60" s="171">
        <v>0</v>
      </c>
    </row>
    <row r="61" spans="3:40" x14ac:dyDescent="0.3">
      <c r="C61" s="171">
        <v>54</v>
      </c>
      <c r="D61" s="171">
        <v>11</v>
      </c>
      <c r="E61" s="171">
        <v>6</v>
      </c>
      <c r="F61" s="171">
        <v>233131</v>
      </c>
      <c r="G61" s="171">
        <v>5000</v>
      </c>
      <c r="H61" s="171">
        <v>159755</v>
      </c>
      <c r="I61" s="171">
        <v>0</v>
      </c>
      <c r="J61" s="171">
        <v>0</v>
      </c>
      <c r="K61" s="171">
        <v>0</v>
      </c>
      <c r="L61" s="171">
        <v>0</v>
      </c>
      <c r="M61" s="171">
        <v>0</v>
      </c>
      <c r="N61" s="171">
        <v>33804</v>
      </c>
      <c r="O61" s="171">
        <v>0</v>
      </c>
      <c r="P61" s="171">
        <v>0</v>
      </c>
      <c r="Q61" s="171">
        <v>0</v>
      </c>
      <c r="R61" s="171">
        <v>0</v>
      </c>
      <c r="S61" s="171">
        <v>0</v>
      </c>
      <c r="T61" s="171">
        <v>0</v>
      </c>
      <c r="U61" s="171">
        <v>0</v>
      </c>
      <c r="V61" s="171">
        <v>0</v>
      </c>
      <c r="W61" s="171">
        <v>0</v>
      </c>
      <c r="X61" s="171">
        <v>0</v>
      </c>
      <c r="Y61" s="171">
        <v>0</v>
      </c>
      <c r="Z61" s="171">
        <v>0</v>
      </c>
      <c r="AA61" s="171">
        <v>0</v>
      </c>
      <c r="AB61" s="171">
        <v>34032</v>
      </c>
      <c r="AC61" s="171">
        <v>0</v>
      </c>
      <c r="AD61" s="171">
        <v>0</v>
      </c>
      <c r="AE61" s="171">
        <v>0</v>
      </c>
      <c r="AF61" s="171">
        <v>0</v>
      </c>
      <c r="AG61" s="171">
        <v>0</v>
      </c>
      <c r="AH61" s="171">
        <v>0</v>
      </c>
      <c r="AI61" s="171">
        <v>0</v>
      </c>
      <c r="AJ61" s="171">
        <v>0</v>
      </c>
      <c r="AK61" s="171">
        <v>540</v>
      </c>
      <c r="AL61" s="171">
        <v>0</v>
      </c>
      <c r="AM61" s="171">
        <v>0</v>
      </c>
      <c r="AN61" s="171">
        <v>0</v>
      </c>
    </row>
    <row r="62" spans="3:40" x14ac:dyDescent="0.3">
      <c r="C62" s="171">
        <v>54</v>
      </c>
      <c r="D62" s="171">
        <v>11</v>
      </c>
      <c r="E62" s="171">
        <v>9</v>
      </c>
      <c r="F62" s="171">
        <v>80827</v>
      </c>
      <c r="G62" s="171">
        <v>0</v>
      </c>
      <c r="H62" s="171">
        <v>58347</v>
      </c>
      <c r="I62" s="171">
        <v>0</v>
      </c>
      <c r="J62" s="171">
        <v>0</v>
      </c>
      <c r="K62" s="171">
        <v>0</v>
      </c>
      <c r="L62" s="171">
        <v>0</v>
      </c>
      <c r="M62" s="171">
        <v>0</v>
      </c>
      <c r="N62" s="171">
        <v>9938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71">
        <v>0</v>
      </c>
      <c r="V62" s="171">
        <v>0</v>
      </c>
      <c r="W62" s="171">
        <v>0</v>
      </c>
      <c r="X62" s="171">
        <v>0</v>
      </c>
      <c r="Y62" s="171">
        <v>0</v>
      </c>
      <c r="Z62" s="171">
        <v>0</v>
      </c>
      <c r="AA62" s="171">
        <v>0</v>
      </c>
      <c r="AB62" s="171">
        <v>12542</v>
      </c>
      <c r="AC62" s="171">
        <v>0</v>
      </c>
      <c r="AD62" s="171">
        <v>0</v>
      </c>
      <c r="AE62" s="171">
        <v>0</v>
      </c>
      <c r="AF62" s="171">
        <v>0</v>
      </c>
      <c r="AG62" s="171">
        <v>0</v>
      </c>
      <c r="AH62" s="171">
        <v>0</v>
      </c>
      <c r="AI62" s="171">
        <v>0</v>
      </c>
      <c r="AJ62" s="171">
        <v>0</v>
      </c>
      <c r="AK62" s="171">
        <v>0</v>
      </c>
      <c r="AL62" s="171">
        <v>0</v>
      </c>
      <c r="AM62" s="171">
        <v>0</v>
      </c>
      <c r="AN62" s="171">
        <v>0</v>
      </c>
    </row>
    <row r="63" spans="3:40" x14ac:dyDescent="0.3">
      <c r="C63" s="171">
        <v>54</v>
      </c>
      <c r="D63" s="171">
        <v>11</v>
      </c>
      <c r="E63" s="171">
        <v>10</v>
      </c>
      <c r="F63" s="171">
        <v>450</v>
      </c>
      <c r="G63" s="171">
        <v>0</v>
      </c>
      <c r="H63" s="171">
        <v>0</v>
      </c>
      <c r="I63" s="171">
        <v>0</v>
      </c>
      <c r="J63" s="171">
        <v>0</v>
      </c>
      <c r="K63" s="171">
        <v>450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  <c r="Q63" s="171">
        <v>0</v>
      </c>
      <c r="R63" s="171">
        <v>0</v>
      </c>
      <c r="S63" s="171">
        <v>0</v>
      </c>
      <c r="T63" s="171">
        <v>0</v>
      </c>
      <c r="U63" s="171">
        <v>0</v>
      </c>
      <c r="V63" s="171">
        <v>0</v>
      </c>
      <c r="W63" s="171">
        <v>0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  <c r="AC63" s="171">
        <v>0</v>
      </c>
      <c r="AD63" s="171">
        <v>0</v>
      </c>
      <c r="AE63" s="171">
        <v>0</v>
      </c>
      <c r="AF63" s="171">
        <v>0</v>
      </c>
      <c r="AG63" s="171">
        <v>0</v>
      </c>
      <c r="AH63" s="171">
        <v>0</v>
      </c>
      <c r="AI63" s="171">
        <v>0</v>
      </c>
      <c r="AJ63" s="171">
        <v>0</v>
      </c>
      <c r="AK63" s="171">
        <v>0</v>
      </c>
      <c r="AL63" s="171">
        <v>0</v>
      </c>
      <c r="AM63" s="171">
        <v>0</v>
      </c>
      <c r="AN63" s="171">
        <v>0</v>
      </c>
    </row>
    <row r="64" spans="3:40" x14ac:dyDescent="0.3">
      <c r="C64" s="171">
        <v>54</v>
      </c>
      <c r="D64" s="171">
        <v>11</v>
      </c>
      <c r="E64" s="171">
        <v>11</v>
      </c>
      <c r="F64" s="171">
        <v>619.16666666666663</v>
      </c>
      <c r="G64" s="171">
        <v>0</v>
      </c>
      <c r="H64" s="171">
        <v>619.16666666666663</v>
      </c>
      <c r="I64" s="171">
        <v>0</v>
      </c>
      <c r="J64" s="171">
        <v>0</v>
      </c>
      <c r="K64" s="171">
        <v>0</v>
      </c>
      <c r="L64" s="171">
        <v>0</v>
      </c>
      <c r="M64" s="171">
        <v>0</v>
      </c>
      <c r="N64" s="171">
        <v>0</v>
      </c>
      <c r="O64" s="171">
        <v>0</v>
      </c>
      <c r="P64" s="171">
        <v>0</v>
      </c>
      <c r="Q64" s="171">
        <v>0</v>
      </c>
      <c r="R64" s="171">
        <v>0</v>
      </c>
      <c r="S64" s="171">
        <v>0</v>
      </c>
      <c r="T64" s="171">
        <v>0</v>
      </c>
      <c r="U64" s="171">
        <v>0</v>
      </c>
      <c r="V64" s="171">
        <v>0</v>
      </c>
      <c r="W64" s="171">
        <v>0</v>
      </c>
      <c r="X64" s="171">
        <v>0</v>
      </c>
      <c r="Y64" s="171">
        <v>0</v>
      </c>
      <c r="Z64" s="171">
        <v>0</v>
      </c>
      <c r="AA64" s="171">
        <v>0</v>
      </c>
      <c r="AB64" s="171">
        <v>0</v>
      </c>
      <c r="AC64" s="171">
        <v>0</v>
      </c>
      <c r="AD64" s="171">
        <v>0</v>
      </c>
      <c r="AE64" s="171">
        <v>0</v>
      </c>
      <c r="AF64" s="171">
        <v>0</v>
      </c>
      <c r="AG64" s="171">
        <v>0</v>
      </c>
      <c r="AH64" s="171">
        <v>0</v>
      </c>
      <c r="AI64" s="171">
        <v>0</v>
      </c>
      <c r="AJ64" s="171">
        <v>0</v>
      </c>
      <c r="AK64" s="171">
        <v>0</v>
      </c>
      <c r="AL64" s="171">
        <v>0</v>
      </c>
      <c r="AM64" s="171">
        <v>0</v>
      </c>
      <c r="AN64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68</v>
      </c>
      <c r="B1" s="261"/>
      <c r="C1" s="262"/>
      <c r="D1" s="262"/>
      <c r="E1" s="262"/>
    </row>
    <row r="2" spans="1:5" ht="14.4" customHeight="1" thickBot="1" x14ac:dyDescent="0.35">
      <c r="A2" s="175" t="s">
        <v>199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2771.6022705873515</v>
      </c>
      <c r="D4" s="124">
        <f ca="1">IF(ISERROR(VLOOKUP("Náklady celkem",INDIRECT("HI!$A:$G"),5,0)),0,VLOOKUP("Náklady celkem",INDIRECT("HI!$A:$G"),5,0))</f>
        <v>2925.4516900000008</v>
      </c>
      <c r="E4" s="125">
        <f ca="1">IF(C4=0,0,D4/C4)</f>
        <v>1.0555091980712101</v>
      </c>
    </row>
    <row r="5" spans="1:5" ht="14.4" customHeight="1" x14ac:dyDescent="0.3">
      <c r="A5" s="126" t="s">
        <v>77</v>
      </c>
      <c r="B5" s="127"/>
      <c r="C5" s="128"/>
      <c r="D5" s="128"/>
      <c r="E5" s="129"/>
    </row>
    <row r="6" spans="1:5" ht="14.4" customHeight="1" x14ac:dyDescent="0.3">
      <c r="A6" s="130" t="s">
        <v>82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0.70641386354091673</v>
      </c>
      <c r="D7" s="132">
        <f>IF(ISERROR(HI!E5),"",HI!E5)</f>
        <v>0</v>
      </c>
      <c r="E7" s="129">
        <f t="shared" ref="E7:E12" si="0">IF(C7=0,0,D7/C7)</f>
        <v>0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197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78</v>
      </c>
      <c r="B9" s="131"/>
      <c r="C9" s="132"/>
      <c r="D9" s="132"/>
      <c r="E9" s="129"/>
    </row>
    <row r="10" spans="1:5" ht="14.4" customHeight="1" x14ac:dyDescent="0.3">
      <c r="A10" s="134" t="s">
        <v>79</v>
      </c>
      <c r="B10" s="131"/>
      <c r="C10" s="132"/>
      <c r="D10" s="132"/>
      <c r="E10" s="129"/>
    </row>
    <row r="11" spans="1:5" ht="14.4" customHeight="1" x14ac:dyDescent="0.3">
      <c r="A11" s="135" t="s">
        <v>83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62</v>
      </c>
      <c r="C12" s="132">
        <f>IF(ISERROR(HI!F6),"",HI!F6)</f>
        <v>60.255509663509429</v>
      </c>
      <c r="D12" s="132">
        <f>IF(ISERROR(HI!E6),"",HI!E6)</f>
        <v>59.178399999999996</v>
      </c>
      <c r="E12" s="129">
        <f t="shared" si="0"/>
        <v>0.98212429586067007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2109.2604313870925</v>
      </c>
      <c r="D13" s="128">
        <f ca="1">IF(ISERROR(VLOOKUP("Osobní náklady (Kč) *",INDIRECT("HI!$A:$G"),5,0)),0,VLOOKUP("Osobní náklady (Kč) *",INDIRECT("HI!$A:$G"),5,0))</f>
        <v>2361.479960000001</v>
      </c>
      <c r="E13" s="129">
        <f ca="1">IF(C13=0,0,D13/C13)</f>
        <v>1.1195772342095489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80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81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71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199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51</v>
      </c>
      <c r="C4" s="266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0.63997999999999999</v>
      </c>
      <c r="D5" s="8"/>
      <c r="E5" s="83">
        <v>0</v>
      </c>
      <c r="F5" s="28">
        <v>0.70641386354091673</v>
      </c>
      <c r="G5" s="82">
        <f>E5-F5</f>
        <v>-0.70641386354091673</v>
      </c>
      <c r="H5" s="88">
        <f>IF(F5&lt;0.00000001,"",E5/F5)</f>
        <v>0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36.682749999999999</v>
      </c>
      <c r="D6" s="8"/>
      <c r="E6" s="84">
        <v>59.178399999999996</v>
      </c>
      <c r="F6" s="30">
        <v>60.255509663509429</v>
      </c>
      <c r="G6" s="85">
        <f>E6-F6</f>
        <v>-1.0771096635094324</v>
      </c>
      <c r="H6" s="89">
        <f>IF(F6&lt;0.00000001,"",E6/F6)</f>
        <v>0.98212429586067007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1445.3167899999999</v>
      </c>
      <c r="D7" s="8"/>
      <c r="E7" s="84">
        <v>2361.479960000001</v>
      </c>
      <c r="F7" s="30">
        <v>2109.2604313870925</v>
      </c>
      <c r="G7" s="85">
        <f>E7-F7</f>
        <v>252.21952861290856</v>
      </c>
      <c r="H7" s="89">
        <f>IF(F7&lt;0.00000001,"",E7/F7)</f>
        <v>1.1195772342095489</v>
      </c>
    </row>
    <row r="8" spans="1:8" ht="14.4" customHeight="1" thickBot="1" x14ac:dyDescent="0.35">
      <c r="A8" s="1" t="s">
        <v>54</v>
      </c>
      <c r="B8" s="11">
        <v>0</v>
      </c>
      <c r="C8" s="33">
        <v>331.26105000000041</v>
      </c>
      <c r="D8" s="8"/>
      <c r="E8" s="86">
        <v>504.7933300000002</v>
      </c>
      <c r="F8" s="32">
        <v>601.37991567320876</v>
      </c>
      <c r="G8" s="87">
        <f>E8-F8</f>
        <v>-96.58658567320856</v>
      </c>
      <c r="H8" s="90">
        <f>IF(F8&lt;0.00000001,"",E8/F8)</f>
        <v>0.83939173365128816</v>
      </c>
    </row>
    <row r="9" spans="1:8" ht="14.4" customHeight="1" thickBot="1" x14ac:dyDescent="0.35">
      <c r="A9" s="2" t="s">
        <v>55</v>
      </c>
      <c r="B9" s="3">
        <v>0</v>
      </c>
      <c r="C9" s="35">
        <v>1813.9005700000002</v>
      </c>
      <c r="D9" s="8"/>
      <c r="E9" s="3">
        <v>2925.4516900000008</v>
      </c>
      <c r="F9" s="34">
        <v>2771.6022705873515</v>
      </c>
      <c r="G9" s="34">
        <f>E9-F9</f>
        <v>153.84941941264924</v>
      </c>
      <c r="H9" s="91">
        <f>IF(F9&lt;0.00000001,"",E9/F9)</f>
        <v>1.0555091980712101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85</v>
      </c>
    </row>
    <row r="18" spans="1:8" ht="14.4" customHeight="1" x14ac:dyDescent="0.3">
      <c r="A18" s="228" t="s">
        <v>144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143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198</v>
      </c>
    </row>
    <row r="21" spans="1:8" ht="14.4" customHeight="1" x14ac:dyDescent="0.3">
      <c r="A21" s="80" t="s">
        <v>86</v>
      </c>
    </row>
    <row r="22" spans="1:8" ht="14.4" customHeight="1" x14ac:dyDescent="0.3">
      <c r="A22" s="81" t="s">
        <v>87</v>
      </c>
    </row>
    <row r="23" spans="1:8" ht="14.4" customHeight="1" x14ac:dyDescent="0.3">
      <c r="A23" s="81" t="s">
        <v>88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201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199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9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10</v>
      </c>
      <c r="D4" s="95" t="s">
        <v>89</v>
      </c>
      <c r="E4" s="95" t="s">
        <v>90</v>
      </c>
      <c r="F4" s="95" t="s">
        <v>91</v>
      </c>
      <c r="G4" s="95" t="s">
        <v>92</v>
      </c>
      <c r="H4" s="95" t="s">
        <v>93</v>
      </c>
      <c r="I4" s="95" t="s">
        <v>94</v>
      </c>
      <c r="J4" s="95" t="s">
        <v>95</v>
      </c>
      <c r="K4" s="95" t="s">
        <v>96</v>
      </c>
      <c r="L4" s="95" t="s">
        <v>97</v>
      </c>
      <c r="M4" s="95" t="s">
        <v>98</v>
      </c>
      <c r="N4" s="95" t="s">
        <v>99</v>
      </c>
      <c r="O4" s="95" t="s">
        <v>100</v>
      </c>
      <c r="P4" s="273" t="s">
        <v>2</v>
      </c>
      <c r="Q4" s="274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5.434722104253712E-323</v>
      </c>
      <c r="Q6" s="67" t="s">
        <v>200</v>
      </c>
    </row>
    <row r="7" spans="1:17" ht="14.4" customHeight="1" x14ac:dyDescent="0.3">
      <c r="A7" s="15" t="s">
        <v>15</v>
      </c>
      <c r="B7" s="46">
        <v>0.77063330568099997</v>
      </c>
      <c r="C7" s="47">
        <v>6.4219442139999999E-2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5.434722104253712E-323</v>
      </c>
      <c r="Q7" s="68">
        <v>7.9050503334599447E-323</v>
      </c>
    </row>
    <row r="8" spans="1:17" ht="14.4" customHeight="1" x14ac:dyDescent="0.3">
      <c r="A8" s="15" t="s">
        <v>16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5.434722104253712E-323</v>
      </c>
      <c r="Q8" s="68" t="s">
        <v>200</v>
      </c>
    </row>
    <row r="9" spans="1:17" ht="14.4" customHeight="1" x14ac:dyDescent="0.3">
      <c r="A9" s="15" t="s">
        <v>17</v>
      </c>
      <c r="B9" s="46">
        <v>65.733283269283007</v>
      </c>
      <c r="C9" s="47">
        <v>5.4777736057729998</v>
      </c>
      <c r="D9" s="47">
        <v>5.1352399999999996</v>
      </c>
      <c r="E9" s="47">
        <v>3.4969000000000001</v>
      </c>
      <c r="F9" s="47">
        <v>6.0209599999999996</v>
      </c>
      <c r="G9" s="47">
        <v>9.6388599999999993</v>
      </c>
      <c r="H9" s="47">
        <v>3.6082200000000002</v>
      </c>
      <c r="I9" s="47">
        <v>7.8077699999999997</v>
      </c>
      <c r="J9" s="47">
        <v>6.0573399999999999</v>
      </c>
      <c r="K9" s="47">
        <v>5.27705</v>
      </c>
      <c r="L9" s="47">
        <v>5.5880200000000002</v>
      </c>
      <c r="M9" s="47">
        <v>6.5480400000000003</v>
      </c>
      <c r="N9" s="47">
        <v>4.9406564584124654E-324</v>
      </c>
      <c r="O9" s="47">
        <v>4.9406564584124654E-324</v>
      </c>
      <c r="P9" s="48">
        <v>59.178400000000003</v>
      </c>
      <c r="Q9" s="68">
        <v>0.98212429586000005</v>
      </c>
    </row>
    <row r="10" spans="1:17" ht="14.4" customHeight="1" x14ac:dyDescent="0.3">
      <c r="A10" s="15" t="s">
        <v>18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5.434722104253712E-323</v>
      </c>
      <c r="Q10" s="68" t="s">
        <v>200</v>
      </c>
    </row>
    <row r="11" spans="1:17" ht="14.4" customHeight="1" x14ac:dyDescent="0.3">
      <c r="A11" s="15" t="s">
        <v>19</v>
      </c>
      <c r="B11" s="46">
        <v>240.20200522550701</v>
      </c>
      <c r="C11" s="47">
        <v>20.016833768792001</v>
      </c>
      <c r="D11" s="47">
        <v>9.1153600000000008</v>
      </c>
      <c r="E11" s="47">
        <v>2.4839500000000001</v>
      </c>
      <c r="F11" s="47">
        <v>44.373930000000001</v>
      </c>
      <c r="G11" s="47">
        <v>53.985480000000003</v>
      </c>
      <c r="H11" s="47">
        <v>3.8070400000000002</v>
      </c>
      <c r="I11" s="47">
        <v>33.288600000000002</v>
      </c>
      <c r="J11" s="47">
        <v>4.9406564584124654E-324</v>
      </c>
      <c r="K11" s="47">
        <v>3.44401</v>
      </c>
      <c r="L11" s="47">
        <v>46.454700000000003</v>
      </c>
      <c r="M11" s="47">
        <v>0.87343000000000004</v>
      </c>
      <c r="N11" s="47">
        <v>2.9964400000000002</v>
      </c>
      <c r="O11" s="47">
        <v>4.9406564584124654E-324</v>
      </c>
      <c r="P11" s="48">
        <v>200.82293999999999</v>
      </c>
      <c r="Q11" s="68">
        <v>0.912063871837</v>
      </c>
    </row>
    <row r="12" spans="1:17" ht="14.4" customHeight="1" x14ac:dyDescent="0.3">
      <c r="A12" s="15" t="s">
        <v>20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7.1340000000000001E-2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7.1340000000000001E-2</v>
      </c>
      <c r="Q12" s="68">
        <v>7.7810942958999998E-2</v>
      </c>
    </row>
    <row r="13" spans="1:17" ht="14.4" customHeight="1" x14ac:dyDescent="0.3">
      <c r="A13" s="15" t="s">
        <v>21</v>
      </c>
      <c r="B13" s="46">
        <v>2.9125820172550001</v>
      </c>
      <c r="C13" s="47">
        <v>0.24271516810400001</v>
      </c>
      <c r="D13" s="47">
        <v>4.9406564584124654E-324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0.42726999999999998</v>
      </c>
      <c r="M13" s="47">
        <v>0.30251</v>
      </c>
      <c r="N13" s="47">
        <v>4.9406564584124654E-324</v>
      </c>
      <c r="O13" s="47">
        <v>4.9406564584124654E-324</v>
      </c>
      <c r="P13" s="48">
        <v>0.72977999999999998</v>
      </c>
      <c r="Q13" s="68">
        <v>0.273339473926</v>
      </c>
    </row>
    <row r="14" spans="1:17" ht="14.4" customHeight="1" x14ac:dyDescent="0.3">
      <c r="A14" s="15" t="s">
        <v>22</v>
      </c>
      <c r="B14" s="46">
        <v>111.19815684896101</v>
      </c>
      <c r="C14" s="47">
        <v>9.2665130707460008</v>
      </c>
      <c r="D14" s="47">
        <v>11.108000000000001</v>
      </c>
      <c r="E14" s="47">
        <v>10.148</v>
      </c>
      <c r="F14" s="47">
        <v>8.1322799999999997</v>
      </c>
      <c r="G14" s="47">
        <v>7.3769999999999998</v>
      </c>
      <c r="H14" s="47">
        <v>6.5</v>
      </c>
      <c r="I14" s="47">
        <v>6.1719999999999997</v>
      </c>
      <c r="J14" s="47">
        <v>5.6210000000000004</v>
      </c>
      <c r="K14" s="47">
        <v>5.5</v>
      </c>
      <c r="L14" s="47">
        <v>5.8079999999999998</v>
      </c>
      <c r="M14" s="47">
        <v>7.9109999999999996</v>
      </c>
      <c r="N14" s="47">
        <v>8.7620000000000005</v>
      </c>
      <c r="O14" s="47">
        <v>4.9406564584124654E-324</v>
      </c>
      <c r="P14" s="48">
        <v>83.039280000000005</v>
      </c>
      <c r="Q14" s="68">
        <v>0.81465653767599999</v>
      </c>
    </row>
    <row r="15" spans="1:17" ht="14.4" customHeight="1" x14ac:dyDescent="0.3">
      <c r="A15" s="15" t="s">
        <v>23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5.434722104253712E-323</v>
      </c>
      <c r="Q15" s="68" t="s">
        <v>200</v>
      </c>
    </row>
    <row r="16" spans="1:17" ht="14.4" customHeight="1" x14ac:dyDescent="0.3">
      <c r="A16" s="15" t="s">
        <v>24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5.434722104253712E-323</v>
      </c>
      <c r="Q16" s="68" t="s">
        <v>200</v>
      </c>
    </row>
    <row r="17" spans="1:17" ht="14.4" customHeight="1" x14ac:dyDescent="0.3">
      <c r="A17" s="15" t="s">
        <v>25</v>
      </c>
      <c r="B17" s="46">
        <v>6.3074241458079996</v>
      </c>
      <c r="C17" s="47">
        <v>0.52561867881699997</v>
      </c>
      <c r="D17" s="47">
        <v>7.32775</v>
      </c>
      <c r="E17" s="47">
        <v>10.565300000000001</v>
      </c>
      <c r="F17" s="47">
        <v>8.3239699999999992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26.217020000000002</v>
      </c>
      <c r="Q17" s="68">
        <v>4.534400223195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0.73699999999999999</v>
      </c>
      <c r="E18" s="47">
        <v>4.9406564584124654E-324</v>
      </c>
      <c r="F18" s="47">
        <v>0.91400000000000003</v>
      </c>
      <c r="G18" s="47">
        <v>2.2970000000000002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2.4449999999999998</v>
      </c>
      <c r="M18" s="47">
        <v>0.26200000000000001</v>
      </c>
      <c r="N18" s="47">
        <v>2.1070000000000002</v>
      </c>
      <c r="O18" s="47">
        <v>4.9406564584124654E-324</v>
      </c>
      <c r="P18" s="48">
        <v>8.7620000000000005</v>
      </c>
      <c r="Q18" s="68" t="s">
        <v>200</v>
      </c>
    </row>
    <row r="19" spans="1:17" ht="14.4" customHeight="1" x14ac:dyDescent="0.3">
      <c r="A19" s="15" t="s">
        <v>27</v>
      </c>
      <c r="B19" s="46">
        <v>215.43105830917401</v>
      </c>
      <c r="C19" s="47">
        <v>17.952588192431001</v>
      </c>
      <c r="D19" s="47">
        <v>4.4561999999999999</v>
      </c>
      <c r="E19" s="47">
        <v>18.374680000000001</v>
      </c>
      <c r="F19" s="47">
        <v>22.509070000000001</v>
      </c>
      <c r="G19" s="47">
        <v>9.4175900000000006</v>
      </c>
      <c r="H19" s="47">
        <v>5.7057900000000004</v>
      </c>
      <c r="I19" s="47">
        <v>9.6143099999999997</v>
      </c>
      <c r="J19" s="47">
        <v>14.17661</v>
      </c>
      <c r="K19" s="47">
        <v>3.1810499999999999</v>
      </c>
      <c r="L19" s="47">
        <v>13.637740000000001</v>
      </c>
      <c r="M19" s="47">
        <v>5.16242</v>
      </c>
      <c r="N19" s="47">
        <v>5.08467</v>
      </c>
      <c r="O19" s="47">
        <v>4.9406564584124654E-324</v>
      </c>
      <c r="P19" s="48">
        <v>111.32013000000001</v>
      </c>
      <c r="Q19" s="68">
        <v>0.56370767878700001</v>
      </c>
    </row>
    <row r="20" spans="1:17" ht="14.4" customHeight="1" x14ac:dyDescent="0.3">
      <c r="A20" s="15" t="s">
        <v>28</v>
      </c>
      <c r="B20" s="46">
        <v>2301.01137969501</v>
      </c>
      <c r="C20" s="47">
        <v>191.75094830791801</v>
      </c>
      <c r="D20" s="47">
        <v>187.45870000000099</v>
      </c>
      <c r="E20" s="47">
        <v>185.18833000000001</v>
      </c>
      <c r="F20" s="47">
        <v>185.86451</v>
      </c>
      <c r="G20" s="47">
        <v>197.58544000000001</v>
      </c>
      <c r="H20" s="47">
        <v>197.42367999999999</v>
      </c>
      <c r="I20" s="47">
        <v>196.46800999999999</v>
      </c>
      <c r="J20" s="47">
        <v>289.67728</v>
      </c>
      <c r="K20" s="47">
        <v>198.09073000000001</v>
      </c>
      <c r="L20" s="47">
        <v>200.35015000000001</v>
      </c>
      <c r="M20" s="47">
        <v>208.69647000000001</v>
      </c>
      <c r="N20" s="47">
        <v>314.67666000000003</v>
      </c>
      <c r="O20" s="47">
        <v>4.9406564584124654E-324</v>
      </c>
      <c r="P20" s="48">
        <v>2361.4799600000001</v>
      </c>
      <c r="Q20" s="68">
        <v>1.119577234209</v>
      </c>
    </row>
    <row r="21" spans="1:17" ht="14.4" customHeight="1" x14ac:dyDescent="0.3">
      <c r="A21" s="16" t="s">
        <v>29</v>
      </c>
      <c r="B21" s="46">
        <v>78.999404053321996</v>
      </c>
      <c r="C21" s="47">
        <v>6.5832836711100002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6.5640000000000001</v>
      </c>
      <c r="K21" s="47">
        <v>6.5640000000000001</v>
      </c>
      <c r="L21" s="47">
        <v>6.5640000000000001</v>
      </c>
      <c r="M21" s="47">
        <v>6.5640000000000001</v>
      </c>
      <c r="N21" s="47">
        <v>6.5640000000000001</v>
      </c>
      <c r="O21" s="47">
        <v>1.4821969375237396E-323</v>
      </c>
      <c r="P21" s="48">
        <v>72.203999999999994</v>
      </c>
      <c r="Q21" s="68">
        <v>0.99707081267099995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5.434722104253712E-323</v>
      </c>
      <c r="Q22" s="68" t="s">
        <v>200</v>
      </c>
    </row>
    <row r="23" spans="1:17" ht="14.4" customHeight="1" x14ac:dyDescent="0.3">
      <c r="A23" s="16" t="s">
        <v>31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2.1738888417014848E-322</v>
      </c>
      <c r="Q23" s="68" t="s">
        <v>200</v>
      </c>
    </row>
    <row r="24" spans="1:17" ht="14.4" customHeight="1" x14ac:dyDescent="0.3">
      <c r="A24" s="16" t="s">
        <v>32</v>
      </c>
      <c r="B24" s="46">
        <v>-9.0949470177292804E-13</v>
      </c>
      <c r="C24" s="47">
        <v>-5.6843418860808002E-14</v>
      </c>
      <c r="D24" s="47">
        <v>-2.8421709430404001E-14</v>
      </c>
      <c r="E24" s="47">
        <v>-2.8421709430404001E-14</v>
      </c>
      <c r="F24" s="47">
        <v>9.9999999999E-2</v>
      </c>
      <c r="G24" s="47">
        <v>-1.13686837721616E-13</v>
      </c>
      <c r="H24" s="47">
        <v>2.8421709430404001E-14</v>
      </c>
      <c r="I24" s="47">
        <v>7.6840000000000006E-2</v>
      </c>
      <c r="J24" s="47">
        <v>-5.6843418860808002E-14</v>
      </c>
      <c r="K24" s="47">
        <v>0</v>
      </c>
      <c r="L24" s="47">
        <v>0</v>
      </c>
      <c r="M24" s="47">
        <v>0.45</v>
      </c>
      <c r="N24" s="47">
        <v>0.99999999999900002</v>
      </c>
      <c r="O24" s="47">
        <v>-1.0869444208507424E-322</v>
      </c>
      <c r="P24" s="48">
        <v>1.626839999999</v>
      </c>
      <c r="Q24" s="68"/>
    </row>
    <row r="25" spans="1:17" ht="14.4" customHeight="1" x14ac:dyDescent="0.3">
      <c r="A25" s="17" t="s">
        <v>33</v>
      </c>
      <c r="B25" s="49">
        <v>3023.5661133680201</v>
      </c>
      <c r="C25" s="50">
        <v>251.96384278066799</v>
      </c>
      <c r="D25" s="50">
        <v>231.902250000001</v>
      </c>
      <c r="E25" s="50">
        <v>236.82115999999999</v>
      </c>
      <c r="F25" s="50">
        <v>282.87405999999999</v>
      </c>
      <c r="G25" s="50">
        <v>286.86536999999998</v>
      </c>
      <c r="H25" s="50">
        <v>223.60873000000001</v>
      </c>
      <c r="I25" s="50">
        <v>259.99153000000001</v>
      </c>
      <c r="J25" s="50">
        <v>322.09622999999999</v>
      </c>
      <c r="K25" s="50">
        <v>222.05683999999999</v>
      </c>
      <c r="L25" s="50">
        <v>281.27488</v>
      </c>
      <c r="M25" s="50">
        <v>236.76987</v>
      </c>
      <c r="N25" s="50">
        <v>341.19076999999999</v>
      </c>
      <c r="O25" s="50">
        <v>4.9406564584124654E-324</v>
      </c>
      <c r="P25" s="51">
        <v>2925.4516899999999</v>
      </c>
      <c r="Q25" s="69">
        <v>1.0555091980710001</v>
      </c>
    </row>
    <row r="26" spans="1:17" ht="14.4" customHeight="1" x14ac:dyDescent="0.3">
      <c r="A26" s="15" t="s">
        <v>34</v>
      </c>
      <c r="B26" s="46">
        <v>493.00070881769199</v>
      </c>
      <c r="C26" s="47">
        <v>41.083392401474001</v>
      </c>
      <c r="D26" s="47">
        <v>35.72231</v>
      </c>
      <c r="E26" s="47">
        <v>32.013170000000002</v>
      </c>
      <c r="F26" s="47">
        <v>35.911529999999999</v>
      </c>
      <c r="G26" s="47">
        <v>40.12086</v>
      </c>
      <c r="H26" s="47">
        <v>39.024520000000003</v>
      </c>
      <c r="I26" s="47">
        <v>39.293689999999998</v>
      </c>
      <c r="J26" s="47">
        <v>66.483459999999994</v>
      </c>
      <c r="K26" s="47">
        <v>34.12829</v>
      </c>
      <c r="L26" s="47">
        <v>39.801400000000001</v>
      </c>
      <c r="M26" s="47">
        <v>44.581429999999997</v>
      </c>
      <c r="N26" s="47">
        <v>53.309980000000003</v>
      </c>
      <c r="O26" s="47">
        <v>4.9406564584124654E-324</v>
      </c>
      <c r="P26" s="48">
        <v>460.39064000000002</v>
      </c>
      <c r="Q26" s="68">
        <v>1.0187497209680001</v>
      </c>
    </row>
    <row r="27" spans="1:17" ht="14.4" customHeight="1" x14ac:dyDescent="0.3">
      <c r="A27" s="18" t="s">
        <v>35</v>
      </c>
      <c r="B27" s="49">
        <v>3516.56682218571</v>
      </c>
      <c r="C27" s="50">
        <v>293.04723518214303</v>
      </c>
      <c r="D27" s="50">
        <v>267.624560000001</v>
      </c>
      <c r="E27" s="50">
        <v>268.83433000000002</v>
      </c>
      <c r="F27" s="50">
        <v>318.78559000000001</v>
      </c>
      <c r="G27" s="50">
        <v>326.98622999999998</v>
      </c>
      <c r="H27" s="50">
        <v>262.63324999999998</v>
      </c>
      <c r="I27" s="50">
        <v>299.28521999999998</v>
      </c>
      <c r="J27" s="50">
        <v>388.57969000000003</v>
      </c>
      <c r="K27" s="50">
        <v>256.18513000000002</v>
      </c>
      <c r="L27" s="50">
        <v>321.07628</v>
      </c>
      <c r="M27" s="50">
        <v>281.35129999999998</v>
      </c>
      <c r="N27" s="50">
        <v>394.50074999999998</v>
      </c>
      <c r="O27" s="50">
        <v>9.8813129168249309E-324</v>
      </c>
      <c r="P27" s="51">
        <v>3385.8423299999999</v>
      </c>
      <c r="Q27" s="69">
        <v>1.0503557489299999</v>
      </c>
    </row>
    <row r="28" spans="1:17" ht="14.4" customHeight="1" x14ac:dyDescent="0.3">
      <c r="A28" s="16" t="s">
        <v>36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1.358680526063428E-321</v>
      </c>
      <c r="Q28" s="68">
        <v>0</v>
      </c>
    </row>
    <row r="29" spans="1:17" ht="14.4" customHeight="1" x14ac:dyDescent="0.3">
      <c r="A29" s="16" t="s">
        <v>37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1.0869444208507424E-322</v>
      </c>
      <c r="Q29" s="68" t="s">
        <v>200</v>
      </c>
    </row>
    <row r="30" spans="1:17" ht="14.4" customHeight="1" x14ac:dyDescent="0.3">
      <c r="A30" s="16" t="s">
        <v>38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5.434722104253712E-322</v>
      </c>
      <c r="Q30" s="68">
        <v>0</v>
      </c>
    </row>
    <row r="31" spans="1:17" ht="14.4" customHeight="1" thickBot="1" x14ac:dyDescent="0.35">
      <c r="A31" s="19" t="s">
        <v>39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2.717361052126856E-322</v>
      </c>
      <c r="Q31" s="70" t="s">
        <v>200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109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41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42</v>
      </c>
      <c r="C3" s="272"/>
      <c r="D3" s="272"/>
      <c r="E3" s="272"/>
      <c r="F3" s="278" t="s">
        <v>43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105</v>
      </c>
      <c r="G4" s="282" t="s">
        <v>44</v>
      </c>
      <c r="H4" s="107" t="s">
        <v>75</v>
      </c>
      <c r="I4" s="280" t="s">
        <v>45</v>
      </c>
      <c r="J4" s="282" t="s">
        <v>107</v>
      </c>
      <c r="K4" s="283" t="s">
        <v>108</v>
      </c>
    </row>
    <row r="5" spans="1:11" ht="42" thickBot="1" x14ac:dyDescent="0.35">
      <c r="A5" s="60"/>
      <c r="B5" s="24" t="s">
        <v>101</v>
      </c>
      <c r="C5" s="25" t="s">
        <v>102</v>
      </c>
      <c r="D5" s="26" t="s">
        <v>103</v>
      </c>
      <c r="E5" s="26" t="s">
        <v>104</v>
      </c>
      <c r="F5" s="281"/>
      <c r="G5" s="281"/>
      <c r="H5" s="25" t="s">
        <v>106</v>
      </c>
      <c r="I5" s="281"/>
      <c r="J5" s="281"/>
      <c r="K5" s="284"/>
    </row>
    <row r="6" spans="1:11" ht="14.4" customHeight="1" thickBot="1" x14ac:dyDescent="0.35">
      <c r="A6" s="324" t="s">
        <v>202</v>
      </c>
      <c r="B6" s="306">
        <v>1871.2519692687799</v>
      </c>
      <c r="C6" s="306">
        <v>2027.59501</v>
      </c>
      <c r="D6" s="307">
        <v>156.34304073122499</v>
      </c>
      <c r="E6" s="308">
        <v>1.08354996724</v>
      </c>
      <c r="F6" s="306">
        <v>3023.5661133680201</v>
      </c>
      <c r="G6" s="307">
        <v>2771.6022705873502</v>
      </c>
      <c r="H6" s="309">
        <v>341.19076999999999</v>
      </c>
      <c r="I6" s="306">
        <v>2925.4516899999999</v>
      </c>
      <c r="J6" s="307">
        <v>153.84941941265001</v>
      </c>
      <c r="K6" s="310">
        <v>0.96755009823100002</v>
      </c>
    </row>
    <row r="7" spans="1:11" ht="14.4" customHeight="1" thickBot="1" x14ac:dyDescent="0.35">
      <c r="A7" s="325" t="s">
        <v>203</v>
      </c>
      <c r="B7" s="306">
        <v>198.15136768125899</v>
      </c>
      <c r="C7" s="306">
        <v>246.56715</v>
      </c>
      <c r="D7" s="307">
        <v>48.415782318741002</v>
      </c>
      <c r="E7" s="308">
        <v>1.2443373613069999</v>
      </c>
      <c r="F7" s="306">
        <v>421.81684716470198</v>
      </c>
      <c r="G7" s="307">
        <v>386.66544323430998</v>
      </c>
      <c r="H7" s="309">
        <v>11.75844</v>
      </c>
      <c r="I7" s="306">
        <v>343.84174000000002</v>
      </c>
      <c r="J7" s="307">
        <v>-42.823703234310003</v>
      </c>
      <c r="K7" s="310">
        <v>0.81514463519199998</v>
      </c>
    </row>
    <row r="8" spans="1:11" ht="14.4" customHeight="1" thickBot="1" x14ac:dyDescent="0.35">
      <c r="A8" s="326" t="s">
        <v>204</v>
      </c>
      <c r="B8" s="306">
        <v>123.796010889191</v>
      </c>
      <c r="C8" s="306">
        <v>179.73348999999999</v>
      </c>
      <c r="D8" s="307">
        <v>55.937479110807999</v>
      </c>
      <c r="E8" s="308">
        <v>1.4518520322990001</v>
      </c>
      <c r="F8" s="306">
        <v>310.61869031574201</v>
      </c>
      <c r="G8" s="307">
        <v>284.73379945609702</v>
      </c>
      <c r="H8" s="309">
        <v>2.9964400000000002</v>
      </c>
      <c r="I8" s="306">
        <v>260.80246</v>
      </c>
      <c r="J8" s="307">
        <v>-23.931339456096001</v>
      </c>
      <c r="K8" s="310">
        <v>0.83962256017100001</v>
      </c>
    </row>
    <row r="9" spans="1:11" ht="14.4" customHeight="1" thickBot="1" x14ac:dyDescent="0.35">
      <c r="A9" s="327" t="s">
        <v>205</v>
      </c>
      <c r="B9" s="311">
        <v>4.9406564584124654E-324</v>
      </c>
      <c r="C9" s="311">
        <v>0.77005000000000001</v>
      </c>
      <c r="D9" s="312">
        <v>0.77005000000000001</v>
      </c>
      <c r="E9" s="313" t="s">
        <v>206</v>
      </c>
      <c r="F9" s="311">
        <v>0.77063330568099997</v>
      </c>
      <c r="G9" s="312">
        <v>0.70641386354000002</v>
      </c>
      <c r="H9" s="314">
        <v>4.9406564584124654E-324</v>
      </c>
      <c r="I9" s="311">
        <v>5.434722104253712E-323</v>
      </c>
      <c r="J9" s="312">
        <v>-0.70641386354000002</v>
      </c>
      <c r="K9" s="315">
        <v>6.9169190417774516E-323</v>
      </c>
    </row>
    <row r="10" spans="1:11" ht="14.4" customHeight="1" thickBot="1" x14ac:dyDescent="0.35">
      <c r="A10" s="328" t="s">
        <v>207</v>
      </c>
      <c r="B10" s="306">
        <v>4.9406564584124654E-324</v>
      </c>
      <c r="C10" s="306">
        <v>0.77005000000000001</v>
      </c>
      <c r="D10" s="307">
        <v>0.77005000000000001</v>
      </c>
      <c r="E10" s="316" t="s">
        <v>206</v>
      </c>
      <c r="F10" s="306">
        <v>0.77063330568099997</v>
      </c>
      <c r="G10" s="307">
        <v>0.70641386354000002</v>
      </c>
      <c r="H10" s="309">
        <v>4.9406564584124654E-324</v>
      </c>
      <c r="I10" s="306">
        <v>5.434722104253712E-323</v>
      </c>
      <c r="J10" s="307">
        <v>-0.70641386354000002</v>
      </c>
      <c r="K10" s="310">
        <v>6.9169190417774516E-323</v>
      </c>
    </row>
    <row r="11" spans="1:11" ht="14.4" customHeight="1" thickBot="1" x14ac:dyDescent="0.35">
      <c r="A11" s="327" t="s">
        <v>208</v>
      </c>
      <c r="B11" s="311">
        <v>4.9406564584124654E-324</v>
      </c>
      <c r="C11" s="311">
        <v>43.093330000000002</v>
      </c>
      <c r="D11" s="312">
        <v>43.093330000000002</v>
      </c>
      <c r="E11" s="313" t="s">
        <v>206</v>
      </c>
      <c r="F11" s="311">
        <v>65.733283269283007</v>
      </c>
      <c r="G11" s="312">
        <v>60.255509663509997</v>
      </c>
      <c r="H11" s="314">
        <v>4.9406564584124654E-324</v>
      </c>
      <c r="I11" s="311">
        <v>59.178400000000003</v>
      </c>
      <c r="J11" s="312">
        <v>-1.0771096635090001</v>
      </c>
      <c r="K11" s="315">
        <v>0.90028060453799996</v>
      </c>
    </row>
    <row r="12" spans="1:11" ht="14.4" customHeight="1" thickBot="1" x14ac:dyDescent="0.35">
      <c r="A12" s="328" t="s">
        <v>209</v>
      </c>
      <c r="B12" s="306">
        <v>4.9406564584124654E-324</v>
      </c>
      <c r="C12" s="306">
        <v>40.366329999999998</v>
      </c>
      <c r="D12" s="307">
        <v>40.366329999999998</v>
      </c>
      <c r="E12" s="316" t="s">
        <v>206</v>
      </c>
      <c r="F12" s="306">
        <v>58.999903784494002</v>
      </c>
      <c r="G12" s="307">
        <v>54.083245135786001</v>
      </c>
      <c r="H12" s="309">
        <v>4.9406564584124654E-324</v>
      </c>
      <c r="I12" s="306">
        <v>56.370399999999997</v>
      </c>
      <c r="J12" s="307">
        <v>2.287154864213</v>
      </c>
      <c r="K12" s="310">
        <v>0.95543206656500002</v>
      </c>
    </row>
    <row r="13" spans="1:11" ht="14.4" customHeight="1" thickBot="1" x14ac:dyDescent="0.35">
      <c r="A13" s="328" t="s">
        <v>210</v>
      </c>
      <c r="B13" s="306">
        <v>4.9406564584124654E-324</v>
      </c>
      <c r="C13" s="306">
        <v>2.7120000000000002</v>
      </c>
      <c r="D13" s="307">
        <v>2.7120000000000002</v>
      </c>
      <c r="E13" s="316" t="s">
        <v>206</v>
      </c>
      <c r="F13" s="306">
        <v>6.7181672275680002</v>
      </c>
      <c r="G13" s="307">
        <v>6.1583199586040003</v>
      </c>
      <c r="H13" s="309">
        <v>4.9406564584124654E-324</v>
      </c>
      <c r="I13" s="306">
        <v>2.6619999999999999</v>
      </c>
      <c r="J13" s="307">
        <v>-3.4963199586039999</v>
      </c>
      <c r="K13" s="310">
        <v>0.39623902023099999</v>
      </c>
    </row>
    <row r="14" spans="1:11" ht="14.4" customHeight="1" thickBot="1" x14ac:dyDescent="0.35">
      <c r="A14" s="328" t="s">
        <v>211</v>
      </c>
      <c r="B14" s="306">
        <v>4.9406564584124654E-324</v>
      </c>
      <c r="C14" s="306">
        <v>1.4999999999999999E-2</v>
      </c>
      <c r="D14" s="307">
        <v>1.4999999999999999E-2</v>
      </c>
      <c r="E14" s="316" t="s">
        <v>206</v>
      </c>
      <c r="F14" s="306">
        <v>1.5212257220000001E-2</v>
      </c>
      <c r="G14" s="307">
        <v>1.3944569118999999E-2</v>
      </c>
      <c r="H14" s="309">
        <v>4.9406564584124654E-324</v>
      </c>
      <c r="I14" s="306">
        <v>0.14599999999999999</v>
      </c>
      <c r="J14" s="307">
        <v>0.13205543087999999</v>
      </c>
      <c r="K14" s="310">
        <v>9.5975237520879997</v>
      </c>
    </row>
    <row r="15" spans="1:11" ht="14.4" customHeight="1" thickBot="1" x14ac:dyDescent="0.35">
      <c r="A15" s="327" t="s">
        <v>212</v>
      </c>
      <c r="B15" s="311">
        <v>123.281503269052</v>
      </c>
      <c r="C15" s="311">
        <v>132.63751999999999</v>
      </c>
      <c r="D15" s="312">
        <v>9.3560167309469993</v>
      </c>
      <c r="E15" s="317">
        <v>1.0758914880399999</v>
      </c>
      <c r="F15" s="311">
        <v>240.20200522550701</v>
      </c>
      <c r="G15" s="312">
        <v>220.18517145671399</v>
      </c>
      <c r="H15" s="314">
        <v>2.9964400000000002</v>
      </c>
      <c r="I15" s="311">
        <v>200.82293999999999</v>
      </c>
      <c r="J15" s="312">
        <v>-19.362231456713999</v>
      </c>
      <c r="K15" s="315">
        <v>0.83605854918400002</v>
      </c>
    </row>
    <row r="16" spans="1:11" ht="14.4" customHeight="1" thickBot="1" x14ac:dyDescent="0.35">
      <c r="A16" s="328" t="s">
        <v>213</v>
      </c>
      <c r="B16" s="306">
        <v>2.9998876387590001</v>
      </c>
      <c r="C16" s="306">
        <v>0</v>
      </c>
      <c r="D16" s="307">
        <v>-2.9998876387590001</v>
      </c>
      <c r="E16" s="308">
        <v>0</v>
      </c>
      <c r="F16" s="306">
        <v>2.7929345469999999E-3</v>
      </c>
      <c r="G16" s="307">
        <v>2.5601900009999999E-3</v>
      </c>
      <c r="H16" s="309">
        <v>4.9406564584124654E-324</v>
      </c>
      <c r="I16" s="306">
        <v>4.077</v>
      </c>
      <c r="J16" s="307">
        <v>4.0744398099980002</v>
      </c>
      <c r="K16" s="310">
        <v>1459.7549390527299</v>
      </c>
    </row>
    <row r="17" spans="1:11" ht="14.4" customHeight="1" thickBot="1" x14ac:dyDescent="0.35">
      <c r="A17" s="328" t="s">
        <v>214</v>
      </c>
      <c r="B17" s="306">
        <v>3.9281288852000003E-2</v>
      </c>
      <c r="C17" s="306">
        <v>0.14355999999999999</v>
      </c>
      <c r="D17" s="307">
        <v>0.10427871114700001</v>
      </c>
      <c r="E17" s="308">
        <v>3.6546662341110001</v>
      </c>
      <c r="F17" s="306">
        <v>0.15283576581300001</v>
      </c>
      <c r="G17" s="307">
        <v>0.14009945199500001</v>
      </c>
      <c r="H17" s="309">
        <v>4.9406564584124654E-324</v>
      </c>
      <c r="I17" s="306">
        <v>9.0880000000000002E-2</v>
      </c>
      <c r="J17" s="307">
        <v>-4.9219451995000003E-2</v>
      </c>
      <c r="K17" s="310">
        <v>0.59462521430100002</v>
      </c>
    </row>
    <row r="18" spans="1:11" ht="14.4" customHeight="1" thickBot="1" x14ac:dyDescent="0.35">
      <c r="A18" s="328" t="s">
        <v>215</v>
      </c>
      <c r="B18" s="306">
        <v>1.9999361160210001</v>
      </c>
      <c r="C18" s="306">
        <v>1.7806299999999999</v>
      </c>
      <c r="D18" s="307">
        <v>-0.219306116021</v>
      </c>
      <c r="E18" s="308">
        <v>0.89034343934000004</v>
      </c>
      <c r="F18" s="306">
        <v>4.6597864094989996</v>
      </c>
      <c r="G18" s="307">
        <v>4.2714708753739998</v>
      </c>
      <c r="H18" s="309">
        <v>4.9406564584124654E-324</v>
      </c>
      <c r="I18" s="306">
        <v>1.3133600000000001</v>
      </c>
      <c r="J18" s="307">
        <v>-2.958110875374</v>
      </c>
      <c r="K18" s="310">
        <v>0.28184982842099998</v>
      </c>
    </row>
    <row r="19" spans="1:11" ht="14.4" customHeight="1" thickBot="1" x14ac:dyDescent="0.35">
      <c r="A19" s="328" t="s">
        <v>216</v>
      </c>
      <c r="B19" s="306">
        <v>5.2328590325919997</v>
      </c>
      <c r="C19" s="306">
        <v>3.9340799999999998</v>
      </c>
      <c r="D19" s="307">
        <v>-1.2987790325919999</v>
      </c>
      <c r="E19" s="308">
        <v>0.75180316830500005</v>
      </c>
      <c r="F19" s="306">
        <v>6.1302059320140003</v>
      </c>
      <c r="G19" s="307">
        <v>5.6193554376800003</v>
      </c>
      <c r="H19" s="309">
        <v>4.9406564584124654E-324</v>
      </c>
      <c r="I19" s="306">
        <v>3.5941999999999998</v>
      </c>
      <c r="J19" s="307">
        <v>-2.0251554376800001</v>
      </c>
      <c r="K19" s="310">
        <v>0.58630983034799999</v>
      </c>
    </row>
    <row r="20" spans="1:11" ht="14.4" customHeight="1" thickBot="1" x14ac:dyDescent="0.35">
      <c r="A20" s="328" t="s">
        <v>217</v>
      </c>
      <c r="B20" s="306">
        <v>1.5408379563000001E-2</v>
      </c>
      <c r="C20" s="306">
        <v>0.88505</v>
      </c>
      <c r="D20" s="307">
        <v>0.86964162043600002</v>
      </c>
      <c r="E20" s="308">
        <v>57.439524794099</v>
      </c>
      <c r="F20" s="306">
        <v>0.99991897388999995</v>
      </c>
      <c r="G20" s="307">
        <v>0.91659239273299997</v>
      </c>
      <c r="H20" s="309">
        <v>4.9406564584124654E-324</v>
      </c>
      <c r="I20" s="306">
        <v>10.74873</v>
      </c>
      <c r="J20" s="307">
        <v>9.8321376072660005</v>
      </c>
      <c r="K20" s="310">
        <v>10.749600998345</v>
      </c>
    </row>
    <row r="21" spans="1:11" ht="14.4" customHeight="1" thickBot="1" x14ac:dyDescent="0.35">
      <c r="A21" s="328" t="s">
        <v>218</v>
      </c>
      <c r="B21" s="306">
        <v>109.932819535452</v>
      </c>
      <c r="C21" s="306">
        <v>118.61415</v>
      </c>
      <c r="D21" s="307">
        <v>8.6813304645470009</v>
      </c>
      <c r="E21" s="308">
        <v>1.07896941515</v>
      </c>
      <c r="F21" s="306">
        <v>221.008190799711</v>
      </c>
      <c r="G21" s="307">
        <v>202.590841566401</v>
      </c>
      <c r="H21" s="309">
        <v>2.7060399999999998</v>
      </c>
      <c r="I21" s="306">
        <v>175.39148</v>
      </c>
      <c r="J21" s="307">
        <v>-27.199361566400999</v>
      </c>
      <c r="K21" s="310">
        <v>0.79359719368399995</v>
      </c>
    </row>
    <row r="22" spans="1:11" ht="14.4" customHeight="1" thickBot="1" x14ac:dyDescent="0.35">
      <c r="A22" s="328" t="s">
        <v>219</v>
      </c>
      <c r="B22" s="306">
        <v>3</v>
      </c>
      <c r="C22" s="306">
        <v>2.4612500000000002</v>
      </c>
      <c r="D22" s="307">
        <v>-0.53874999999899997</v>
      </c>
      <c r="E22" s="308">
        <v>0.82041666666599999</v>
      </c>
      <c r="F22" s="306">
        <v>4.5615312182869996</v>
      </c>
      <c r="G22" s="307">
        <v>4.1814036167630002</v>
      </c>
      <c r="H22" s="309">
        <v>0.29039999999999999</v>
      </c>
      <c r="I22" s="306">
        <v>2.6937600000000002</v>
      </c>
      <c r="J22" s="307">
        <v>-1.4876436167630001</v>
      </c>
      <c r="K22" s="310">
        <v>0.59053854310999998</v>
      </c>
    </row>
    <row r="23" spans="1:11" ht="14.4" customHeight="1" thickBot="1" x14ac:dyDescent="0.35">
      <c r="A23" s="328" t="s">
        <v>220</v>
      </c>
      <c r="B23" s="306">
        <v>4.9406564584124654E-324</v>
      </c>
      <c r="C23" s="306">
        <v>2.36</v>
      </c>
      <c r="D23" s="307">
        <v>2.36</v>
      </c>
      <c r="E23" s="316" t="s">
        <v>206</v>
      </c>
      <c r="F23" s="306">
        <v>0</v>
      </c>
      <c r="G23" s="307">
        <v>0</v>
      </c>
      <c r="H23" s="309">
        <v>4.9406564584124654E-324</v>
      </c>
      <c r="I23" s="306">
        <v>5.434722104253712E-323</v>
      </c>
      <c r="J23" s="307">
        <v>5.434722104253712E-323</v>
      </c>
      <c r="K23" s="318" t="s">
        <v>200</v>
      </c>
    </row>
    <row r="24" spans="1:11" ht="14.4" customHeight="1" thickBot="1" x14ac:dyDescent="0.35">
      <c r="A24" s="328" t="s">
        <v>221</v>
      </c>
      <c r="B24" s="306">
        <v>4.9406564584124654E-324</v>
      </c>
      <c r="C24" s="306">
        <v>2.4588000000000001</v>
      </c>
      <c r="D24" s="307">
        <v>2.4588000000000001</v>
      </c>
      <c r="E24" s="316" t="s">
        <v>206</v>
      </c>
      <c r="F24" s="306">
        <v>2.6867431917419999</v>
      </c>
      <c r="G24" s="307">
        <v>2.462847925763</v>
      </c>
      <c r="H24" s="309">
        <v>4.9406564584124654E-324</v>
      </c>
      <c r="I24" s="306">
        <v>2.4029099999999999</v>
      </c>
      <c r="J24" s="307">
        <v>-5.9937925763E-2</v>
      </c>
      <c r="K24" s="310">
        <v>0.89435790044399999</v>
      </c>
    </row>
    <row r="25" spans="1:11" ht="14.4" customHeight="1" thickBot="1" x14ac:dyDescent="0.35">
      <c r="A25" s="328" t="s">
        <v>222</v>
      </c>
      <c r="B25" s="306">
        <v>4.9406564584124654E-324</v>
      </c>
      <c r="C25" s="306">
        <v>4.9406564584124654E-324</v>
      </c>
      <c r="D25" s="307">
        <v>0</v>
      </c>
      <c r="E25" s="308">
        <v>1</v>
      </c>
      <c r="F25" s="306">
        <v>4.9406564584124654E-324</v>
      </c>
      <c r="G25" s="307">
        <v>0</v>
      </c>
      <c r="H25" s="309">
        <v>4.9406564584124654E-324</v>
      </c>
      <c r="I25" s="306">
        <v>0.51061999999999996</v>
      </c>
      <c r="J25" s="307">
        <v>0.51061999999999996</v>
      </c>
      <c r="K25" s="318" t="s">
        <v>206</v>
      </c>
    </row>
    <row r="26" spans="1:11" ht="14.4" customHeight="1" thickBot="1" x14ac:dyDescent="0.35">
      <c r="A26" s="327" t="s">
        <v>223</v>
      </c>
      <c r="B26" s="311">
        <v>0.14064514849199999</v>
      </c>
      <c r="C26" s="311">
        <v>9.4200000000000006E-2</v>
      </c>
      <c r="D26" s="312">
        <v>-4.6445148492000002E-2</v>
      </c>
      <c r="E26" s="317">
        <v>0.66977070314800002</v>
      </c>
      <c r="F26" s="311">
        <v>1.0001864980149999</v>
      </c>
      <c r="G26" s="312">
        <v>0.91683762317999995</v>
      </c>
      <c r="H26" s="314">
        <v>4.9406564584124654E-324</v>
      </c>
      <c r="I26" s="311">
        <v>7.1340000000000001E-2</v>
      </c>
      <c r="J26" s="312">
        <v>-0.84549762317999999</v>
      </c>
      <c r="K26" s="315">
        <v>7.1326697711999995E-2</v>
      </c>
    </row>
    <row r="27" spans="1:11" ht="14.4" customHeight="1" thickBot="1" x14ac:dyDescent="0.35">
      <c r="A27" s="328" t="s">
        <v>224</v>
      </c>
      <c r="B27" s="306">
        <v>0.14064514849199999</v>
      </c>
      <c r="C27" s="306">
        <v>9.4200000000000006E-2</v>
      </c>
      <c r="D27" s="307">
        <v>-4.6445148492000002E-2</v>
      </c>
      <c r="E27" s="308">
        <v>0.66977070314800002</v>
      </c>
      <c r="F27" s="306">
        <v>1.0001864980149999</v>
      </c>
      <c r="G27" s="307">
        <v>0.91683762317999995</v>
      </c>
      <c r="H27" s="309">
        <v>4.9406564584124654E-324</v>
      </c>
      <c r="I27" s="306">
        <v>7.1340000000000001E-2</v>
      </c>
      <c r="J27" s="307">
        <v>-0.84549762317999999</v>
      </c>
      <c r="K27" s="310">
        <v>7.1326697711999995E-2</v>
      </c>
    </row>
    <row r="28" spans="1:11" ht="14.4" customHeight="1" thickBot="1" x14ac:dyDescent="0.35">
      <c r="A28" s="327" t="s">
        <v>225</v>
      </c>
      <c r="B28" s="311">
        <v>0.37386247164600001</v>
      </c>
      <c r="C28" s="311">
        <v>3.1383899999999998</v>
      </c>
      <c r="D28" s="312">
        <v>2.7645275283530002</v>
      </c>
      <c r="E28" s="317">
        <v>8.3945039633890008</v>
      </c>
      <c r="F28" s="311">
        <v>2.9125820172550001</v>
      </c>
      <c r="G28" s="312">
        <v>2.6698668491499999</v>
      </c>
      <c r="H28" s="314">
        <v>4.9406564584124654E-324</v>
      </c>
      <c r="I28" s="311">
        <v>0.72977999999999998</v>
      </c>
      <c r="J28" s="312">
        <v>-1.9400868491500001</v>
      </c>
      <c r="K28" s="315">
        <v>0.25056118443199998</v>
      </c>
    </row>
    <row r="29" spans="1:11" ht="14.4" customHeight="1" thickBot="1" x14ac:dyDescent="0.35">
      <c r="A29" s="328" t="s">
        <v>226</v>
      </c>
      <c r="B29" s="306">
        <v>0.37386247164600001</v>
      </c>
      <c r="C29" s="306">
        <v>3.1383899999999998</v>
      </c>
      <c r="D29" s="307">
        <v>2.7645275283530002</v>
      </c>
      <c r="E29" s="308">
        <v>8.3945039633890008</v>
      </c>
      <c r="F29" s="306">
        <v>2.9125820172550001</v>
      </c>
      <c r="G29" s="307">
        <v>2.6698668491499999</v>
      </c>
      <c r="H29" s="309">
        <v>4.9406564584124654E-324</v>
      </c>
      <c r="I29" s="306">
        <v>0.72977999999999998</v>
      </c>
      <c r="J29" s="307">
        <v>-1.9400868491500001</v>
      </c>
      <c r="K29" s="310">
        <v>0.25056118443199998</v>
      </c>
    </row>
    <row r="30" spans="1:11" ht="14.4" customHeight="1" thickBot="1" x14ac:dyDescent="0.35">
      <c r="A30" s="326" t="s">
        <v>22</v>
      </c>
      <c r="B30" s="306">
        <v>74.355356792066999</v>
      </c>
      <c r="C30" s="306">
        <v>66.833659999999995</v>
      </c>
      <c r="D30" s="307">
        <v>-7.5216967920669999</v>
      </c>
      <c r="E30" s="308">
        <v>0.89884122521099996</v>
      </c>
      <c r="F30" s="306">
        <v>111.19815684896101</v>
      </c>
      <c r="G30" s="307">
        <v>101.931643778214</v>
      </c>
      <c r="H30" s="309">
        <v>8.7620000000000005</v>
      </c>
      <c r="I30" s="306">
        <v>83.039280000000005</v>
      </c>
      <c r="J30" s="307">
        <v>-18.892363778212999</v>
      </c>
      <c r="K30" s="310">
        <v>0.74676849286900004</v>
      </c>
    </row>
    <row r="31" spans="1:11" ht="14.4" customHeight="1" thickBot="1" x14ac:dyDescent="0.35">
      <c r="A31" s="327" t="s">
        <v>227</v>
      </c>
      <c r="B31" s="311">
        <v>74.355356792066999</v>
      </c>
      <c r="C31" s="311">
        <v>66.833659999999995</v>
      </c>
      <c r="D31" s="312">
        <v>-7.5216967920669999</v>
      </c>
      <c r="E31" s="317">
        <v>0.89884122521099996</v>
      </c>
      <c r="F31" s="311">
        <v>111.19815684896101</v>
      </c>
      <c r="G31" s="312">
        <v>101.931643778214</v>
      </c>
      <c r="H31" s="314">
        <v>8.7620000000000005</v>
      </c>
      <c r="I31" s="311">
        <v>83.039280000000005</v>
      </c>
      <c r="J31" s="312">
        <v>-18.892363778212999</v>
      </c>
      <c r="K31" s="315">
        <v>0.74676849286900004</v>
      </c>
    </row>
    <row r="32" spans="1:11" ht="14.4" customHeight="1" thickBot="1" x14ac:dyDescent="0.35">
      <c r="A32" s="328" t="s">
        <v>228</v>
      </c>
      <c r="B32" s="306">
        <v>32.685910414113003</v>
      </c>
      <c r="C32" s="306">
        <v>33.655999999999999</v>
      </c>
      <c r="D32" s="307">
        <v>0.97008958588600003</v>
      </c>
      <c r="E32" s="308">
        <v>1.029679136165</v>
      </c>
      <c r="F32" s="306">
        <v>49.202501880671001</v>
      </c>
      <c r="G32" s="307">
        <v>45.102293390615003</v>
      </c>
      <c r="H32" s="309">
        <v>3.3410000000000002</v>
      </c>
      <c r="I32" s="306">
        <v>37.78</v>
      </c>
      <c r="J32" s="307">
        <v>-7.3222933906150001</v>
      </c>
      <c r="K32" s="310">
        <v>0.76784713288799999</v>
      </c>
    </row>
    <row r="33" spans="1:11" ht="14.4" customHeight="1" thickBot="1" x14ac:dyDescent="0.35">
      <c r="A33" s="328" t="s">
        <v>229</v>
      </c>
      <c r="B33" s="306">
        <v>5.3335625597060003</v>
      </c>
      <c r="C33" s="306">
        <v>5.1020000000000003</v>
      </c>
      <c r="D33" s="307">
        <v>-0.23156255970600001</v>
      </c>
      <c r="E33" s="308">
        <v>0.95658388607699996</v>
      </c>
      <c r="F33" s="306">
        <v>8.0000541912450007</v>
      </c>
      <c r="G33" s="307">
        <v>7.3333830086410003</v>
      </c>
      <c r="H33" s="309">
        <v>0.55300000000000005</v>
      </c>
      <c r="I33" s="306">
        <v>6.8280000000000003</v>
      </c>
      <c r="J33" s="307">
        <v>-0.50538300864100005</v>
      </c>
      <c r="K33" s="310">
        <v>0.85349421850999996</v>
      </c>
    </row>
    <row r="34" spans="1:11" ht="14.4" customHeight="1" thickBot="1" x14ac:dyDescent="0.35">
      <c r="A34" s="328" t="s">
        <v>230</v>
      </c>
      <c r="B34" s="306">
        <v>33.335883818246998</v>
      </c>
      <c r="C34" s="306">
        <v>25.045000000000002</v>
      </c>
      <c r="D34" s="307">
        <v>-8.2908838182469999</v>
      </c>
      <c r="E34" s="308">
        <v>0.751292515193</v>
      </c>
      <c r="F34" s="306">
        <v>48.228002284279</v>
      </c>
      <c r="G34" s="307">
        <v>44.209002093922997</v>
      </c>
      <c r="H34" s="309">
        <v>4.8680000000000003</v>
      </c>
      <c r="I34" s="306">
        <v>38.192999999999998</v>
      </c>
      <c r="J34" s="307">
        <v>-6.0160020939220002</v>
      </c>
      <c r="K34" s="310">
        <v>0.79192581469300005</v>
      </c>
    </row>
    <row r="35" spans="1:11" ht="14.4" customHeight="1" thickBot="1" x14ac:dyDescent="0.35">
      <c r="A35" s="328" t="s">
        <v>231</v>
      </c>
      <c r="B35" s="306">
        <v>3</v>
      </c>
      <c r="C35" s="306">
        <v>3.0306600000000001</v>
      </c>
      <c r="D35" s="307">
        <v>3.0659999999000001E-2</v>
      </c>
      <c r="E35" s="308">
        <v>1.0102199999999999</v>
      </c>
      <c r="F35" s="306">
        <v>5.7675984927639998</v>
      </c>
      <c r="G35" s="307">
        <v>5.2869652850340003</v>
      </c>
      <c r="H35" s="309">
        <v>4.9406564584124654E-324</v>
      </c>
      <c r="I35" s="306">
        <v>0.23827999999999999</v>
      </c>
      <c r="J35" s="307">
        <v>-5.0486852850339998</v>
      </c>
      <c r="K35" s="310">
        <v>4.1313555425000002E-2</v>
      </c>
    </row>
    <row r="36" spans="1:11" ht="14.4" customHeight="1" thickBot="1" x14ac:dyDescent="0.35">
      <c r="A36" s="329" t="s">
        <v>232</v>
      </c>
      <c r="B36" s="311">
        <v>71.350968668042995</v>
      </c>
      <c r="C36" s="311">
        <v>111.36939</v>
      </c>
      <c r="D36" s="312">
        <v>40.018421331957001</v>
      </c>
      <c r="E36" s="317">
        <v>1.5608672465</v>
      </c>
      <c r="F36" s="311">
        <v>221.738482454983</v>
      </c>
      <c r="G36" s="312">
        <v>203.260275583734</v>
      </c>
      <c r="H36" s="314">
        <v>7.1916700000000002</v>
      </c>
      <c r="I36" s="311">
        <v>146.29915</v>
      </c>
      <c r="J36" s="312">
        <v>-56.961125583734002</v>
      </c>
      <c r="K36" s="315">
        <v>0.65978240844900005</v>
      </c>
    </row>
    <row r="37" spans="1:11" ht="14.4" customHeight="1" thickBot="1" x14ac:dyDescent="0.35">
      <c r="A37" s="326" t="s">
        <v>25</v>
      </c>
      <c r="B37" s="306">
        <v>4.5499075733680003</v>
      </c>
      <c r="C37" s="306">
        <v>10.73442</v>
      </c>
      <c r="D37" s="307">
        <v>6.1845124266309996</v>
      </c>
      <c r="E37" s="308">
        <v>2.35926111177</v>
      </c>
      <c r="F37" s="306">
        <v>6.3074241458079996</v>
      </c>
      <c r="G37" s="307">
        <v>5.781805466991</v>
      </c>
      <c r="H37" s="309">
        <v>4.9406564584124654E-324</v>
      </c>
      <c r="I37" s="306">
        <v>26.217020000000002</v>
      </c>
      <c r="J37" s="307">
        <v>20.435214533008001</v>
      </c>
      <c r="K37" s="310">
        <v>4.1565335379289996</v>
      </c>
    </row>
    <row r="38" spans="1:11" ht="14.4" customHeight="1" thickBot="1" x14ac:dyDescent="0.35">
      <c r="A38" s="327" t="s">
        <v>233</v>
      </c>
      <c r="B38" s="311">
        <v>4.9406564584124654E-324</v>
      </c>
      <c r="C38" s="311">
        <v>8.6115700000000004</v>
      </c>
      <c r="D38" s="312">
        <v>8.6115700000000004</v>
      </c>
      <c r="E38" s="313" t="s">
        <v>206</v>
      </c>
      <c r="F38" s="311">
        <v>0</v>
      </c>
      <c r="G38" s="312">
        <v>0</v>
      </c>
      <c r="H38" s="314">
        <v>4.9406564584124654E-324</v>
      </c>
      <c r="I38" s="311">
        <v>4.9406564584124654E-323</v>
      </c>
      <c r="J38" s="312">
        <v>4.9406564584124654E-323</v>
      </c>
      <c r="K38" s="319" t="s">
        <v>200</v>
      </c>
    </row>
    <row r="39" spans="1:11" ht="14.4" customHeight="1" thickBot="1" x14ac:dyDescent="0.35">
      <c r="A39" s="328" t="s">
        <v>234</v>
      </c>
      <c r="B39" s="306">
        <v>4.9406564584124654E-324</v>
      </c>
      <c r="C39" s="306">
        <v>8.6115700000000004</v>
      </c>
      <c r="D39" s="307">
        <v>8.6115700000000004</v>
      </c>
      <c r="E39" s="316" t="s">
        <v>206</v>
      </c>
      <c r="F39" s="306">
        <v>0</v>
      </c>
      <c r="G39" s="307">
        <v>0</v>
      </c>
      <c r="H39" s="309">
        <v>4.9406564584124654E-324</v>
      </c>
      <c r="I39" s="306">
        <v>4.9406564584124654E-323</v>
      </c>
      <c r="J39" s="307">
        <v>4.9406564584124654E-323</v>
      </c>
      <c r="K39" s="318" t="s">
        <v>200</v>
      </c>
    </row>
    <row r="40" spans="1:11" ht="14.4" customHeight="1" thickBot="1" x14ac:dyDescent="0.35">
      <c r="A40" s="330" t="s">
        <v>235</v>
      </c>
      <c r="B40" s="306">
        <v>4.5499075733680003</v>
      </c>
      <c r="C40" s="306">
        <v>2.1228500000000001</v>
      </c>
      <c r="D40" s="307">
        <v>-2.4270575733680002</v>
      </c>
      <c r="E40" s="308">
        <v>0.46656991724899999</v>
      </c>
      <c r="F40" s="306">
        <v>6.3074241458079996</v>
      </c>
      <c r="G40" s="307">
        <v>5.781805466991</v>
      </c>
      <c r="H40" s="309">
        <v>4.9406564584124654E-324</v>
      </c>
      <c r="I40" s="306">
        <v>26.217020000000002</v>
      </c>
      <c r="J40" s="307">
        <v>20.435214533008001</v>
      </c>
      <c r="K40" s="310">
        <v>4.1565335379289996</v>
      </c>
    </row>
    <row r="41" spans="1:11" ht="14.4" customHeight="1" thickBot="1" x14ac:dyDescent="0.35">
      <c r="A41" s="328" t="s">
        <v>236</v>
      </c>
      <c r="B41" s="306">
        <v>4.9406564584124654E-324</v>
      </c>
      <c r="C41" s="306">
        <v>0.92564999999999997</v>
      </c>
      <c r="D41" s="307">
        <v>0.92564999999999997</v>
      </c>
      <c r="E41" s="316" t="s">
        <v>206</v>
      </c>
      <c r="F41" s="306">
        <v>4.9999915584819998</v>
      </c>
      <c r="G41" s="307">
        <v>4.5833255952750003</v>
      </c>
      <c r="H41" s="309">
        <v>4.9406564584124654E-324</v>
      </c>
      <c r="I41" s="306">
        <v>11.50511</v>
      </c>
      <c r="J41" s="307">
        <v>6.9217844047239998</v>
      </c>
      <c r="K41" s="310">
        <v>2.3010258848289999</v>
      </c>
    </row>
    <row r="42" spans="1:11" ht="14.4" customHeight="1" thickBot="1" x14ac:dyDescent="0.35">
      <c r="A42" s="328" t="s">
        <v>237</v>
      </c>
      <c r="B42" s="306">
        <v>4</v>
      </c>
      <c r="C42" s="306">
        <v>1.1972</v>
      </c>
      <c r="D42" s="307">
        <v>-2.8028</v>
      </c>
      <c r="E42" s="308">
        <v>0.29930000000000001</v>
      </c>
      <c r="F42" s="306">
        <v>1.3074325873249999</v>
      </c>
      <c r="G42" s="307">
        <v>1.198479871715</v>
      </c>
      <c r="H42" s="309">
        <v>4.9406564584124654E-324</v>
      </c>
      <c r="I42" s="306">
        <v>14.71191</v>
      </c>
      <c r="J42" s="307">
        <v>13.513430128284</v>
      </c>
      <c r="K42" s="310">
        <v>11.252518976974001</v>
      </c>
    </row>
    <row r="43" spans="1:11" ht="14.4" customHeight="1" thickBot="1" x14ac:dyDescent="0.35">
      <c r="A43" s="331" t="s">
        <v>26</v>
      </c>
      <c r="B43" s="311">
        <v>4.9406564584124654E-324</v>
      </c>
      <c r="C43" s="311">
        <v>7.4619999999999997</v>
      </c>
      <c r="D43" s="312">
        <v>7.4619999999999997</v>
      </c>
      <c r="E43" s="313" t="s">
        <v>206</v>
      </c>
      <c r="F43" s="311">
        <v>0</v>
      </c>
      <c r="G43" s="312">
        <v>0</v>
      </c>
      <c r="H43" s="314">
        <v>2.1070000000000002</v>
      </c>
      <c r="I43" s="311">
        <v>8.7620000000000005</v>
      </c>
      <c r="J43" s="312">
        <v>8.7620000000000005</v>
      </c>
      <c r="K43" s="319" t="s">
        <v>200</v>
      </c>
    </row>
    <row r="44" spans="1:11" ht="14.4" customHeight="1" thickBot="1" x14ac:dyDescent="0.35">
      <c r="A44" s="327" t="s">
        <v>238</v>
      </c>
      <c r="B44" s="311">
        <v>4.9406564584124654E-324</v>
      </c>
      <c r="C44" s="311">
        <v>7.4619999999999997</v>
      </c>
      <c r="D44" s="312">
        <v>7.4619999999999997</v>
      </c>
      <c r="E44" s="313" t="s">
        <v>206</v>
      </c>
      <c r="F44" s="311">
        <v>0</v>
      </c>
      <c r="G44" s="312">
        <v>0</v>
      </c>
      <c r="H44" s="314">
        <v>2.1070000000000002</v>
      </c>
      <c r="I44" s="311">
        <v>8.7620000000000005</v>
      </c>
      <c r="J44" s="312">
        <v>8.7620000000000005</v>
      </c>
      <c r="K44" s="319" t="s">
        <v>200</v>
      </c>
    </row>
    <row r="45" spans="1:11" ht="14.4" customHeight="1" thickBot="1" x14ac:dyDescent="0.35">
      <c r="A45" s="328" t="s">
        <v>239</v>
      </c>
      <c r="B45" s="306">
        <v>4.9406564584124654E-324</v>
      </c>
      <c r="C45" s="306">
        <v>6.3620000000000001</v>
      </c>
      <c r="D45" s="307">
        <v>6.3620000000000001</v>
      </c>
      <c r="E45" s="316" t="s">
        <v>206</v>
      </c>
      <c r="F45" s="306">
        <v>0</v>
      </c>
      <c r="G45" s="307">
        <v>0</v>
      </c>
      <c r="H45" s="309">
        <v>2.1070000000000002</v>
      </c>
      <c r="I45" s="306">
        <v>8.7620000000000005</v>
      </c>
      <c r="J45" s="307">
        <v>8.7620000000000005</v>
      </c>
      <c r="K45" s="318" t="s">
        <v>200</v>
      </c>
    </row>
    <row r="46" spans="1:11" ht="14.4" customHeight="1" thickBot="1" x14ac:dyDescent="0.35">
      <c r="A46" s="328" t="s">
        <v>240</v>
      </c>
      <c r="B46" s="306">
        <v>4.9406564584124654E-324</v>
      </c>
      <c r="C46" s="306">
        <v>1.1000000000000001</v>
      </c>
      <c r="D46" s="307">
        <v>1.1000000000000001</v>
      </c>
      <c r="E46" s="316" t="s">
        <v>206</v>
      </c>
      <c r="F46" s="306">
        <v>0</v>
      </c>
      <c r="G46" s="307">
        <v>0</v>
      </c>
      <c r="H46" s="309">
        <v>4.9406564584124654E-324</v>
      </c>
      <c r="I46" s="306">
        <v>5.434722104253712E-323</v>
      </c>
      <c r="J46" s="307">
        <v>5.434722104253712E-323</v>
      </c>
      <c r="K46" s="318" t="s">
        <v>200</v>
      </c>
    </row>
    <row r="47" spans="1:11" ht="14.4" customHeight="1" thickBot="1" x14ac:dyDescent="0.35">
      <c r="A47" s="326" t="s">
        <v>27</v>
      </c>
      <c r="B47" s="306">
        <v>66.801061094673997</v>
      </c>
      <c r="C47" s="306">
        <v>93.172970000000007</v>
      </c>
      <c r="D47" s="307">
        <v>26.371908905325</v>
      </c>
      <c r="E47" s="308">
        <v>1.394782784482</v>
      </c>
      <c r="F47" s="306">
        <v>215.43105830917401</v>
      </c>
      <c r="G47" s="307">
        <v>197.47847011674301</v>
      </c>
      <c r="H47" s="309">
        <v>5.08467</v>
      </c>
      <c r="I47" s="306">
        <v>111.32013000000001</v>
      </c>
      <c r="J47" s="307">
        <v>-86.158340116743005</v>
      </c>
      <c r="K47" s="310">
        <v>0.51673203888800001</v>
      </c>
    </row>
    <row r="48" spans="1:11" ht="14.4" customHeight="1" thickBot="1" x14ac:dyDescent="0.35">
      <c r="A48" s="327" t="s">
        <v>241</v>
      </c>
      <c r="B48" s="311">
        <v>0.64337135728899997</v>
      </c>
      <c r="C48" s="311">
        <v>0.65339999999999998</v>
      </c>
      <c r="D48" s="312">
        <v>1.0028642710000001E-2</v>
      </c>
      <c r="E48" s="317">
        <v>1.015587642496</v>
      </c>
      <c r="F48" s="311">
        <v>0.26116318637800001</v>
      </c>
      <c r="G48" s="312">
        <v>0.239399587513</v>
      </c>
      <c r="H48" s="314">
        <v>4.9406564584124654E-324</v>
      </c>
      <c r="I48" s="311">
        <v>5.434722104253712E-323</v>
      </c>
      <c r="J48" s="312">
        <v>-0.239399587513</v>
      </c>
      <c r="K48" s="315">
        <v>2.0750757125332355E-322</v>
      </c>
    </row>
    <row r="49" spans="1:11" ht="14.4" customHeight="1" thickBot="1" x14ac:dyDescent="0.35">
      <c r="A49" s="328" t="s">
        <v>242</v>
      </c>
      <c r="B49" s="306">
        <v>0.64337135728899997</v>
      </c>
      <c r="C49" s="306">
        <v>0.65339999999999998</v>
      </c>
      <c r="D49" s="307">
        <v>1.0028642710000001E-2</v>
      </c>
      <c r="E49" s="308">
        <v>1.015587642496</v>
      </c>
      <c r="F49" s="306">
        <v>0.26116318637800001</v>
      </c>
      <c r="G49" s="307">
        <v>0.239399587513</v>
      </c>
      <c r="H49" s="309">
        <v>4.9406564584124654E-324</v>
      </c>
      <c r="I49" s="306">
        <v>5.434722104253712E-323</v>
      </c>
      <c r="J49" s="307">
        <v>-0.239399587513</v>
      </c>
      <c r="K49" s="310">
        <v>2.0750757125332355E-322</v>
      </c>
    </row>
    <row r="50" spans="1:11" ht="14.4" customHeight="1" thickBot="1" x14ac:dyDescent="0.35">
      <c r="A50" s="327" t="s">
        <v>243</v>
      </c>
      <c r="B50" s="311">
        <v>6.9680507599750001</v>
      </c>
      <c r="C50" s="311">
        <v>5.8797300000000003</v>
      </c>
      <c r="D50" s="312">
        <v>-1.088320759975</v>
      </c>
      <c r="E50" s="317">
        <v>0.84381273939199997</v>
      </c>
      <c r="F50" s="311">
        <v>8.14591297634</v>
      </c>
      <c r="G50" s="312">
        <v>7.4670868949780003</v>
      </c>
      <c r="H50" s="314">
        <v>0.67815999999999999</v>
      </c>
      <c r="I50" s="311">
        <v>6.6684400000000004</v>
      </c>
      <c r="J50" s="312">
        <v>-0.79864689497800001</v>
      </c>
      <c r="K50" s="315">
        <v>0.818624016653</v>
      </c>
    </row>
    <row r="51" spans="1:11" ht="14.4" customHeight="1" thickBot="1" x14ac:dyDescent="0.35">
      <c r="A51" s="328" t="s">
        <v>244</v>
      </c>
      <c r="B51" s="306">
        <v>6.3623293228999997E-2</v>
      </c>
      <c r="C51" s="306">
        <v>6.8400000000000002E-2</v>
      </c>
      <c r="D51" s="307">
        <v>4.7767067699999999E-3</v>
      </c>
      <c r="E51" s="308">
        <v>1.0750779553780001</v>
      </c>
      <c r="F51" s="306">
        <v>6.9972257977000005E-2</v>
      </c>
      <c r="G51" s="307">
        <v>6.4141236478999997E-2</v>
      </c>
      <c r="H51" s="309">
        <v>1.3299999999999999E-2</v>
      </c>
      <c r="I51" s="306">
        <v>5.7000000000000002E-2</v>
      </c>
      <c r="J51" s="307">
        <v>-7.1412364789999998E-3</v>
      </c>
      <c r="K51" s="310">
        <v>0.814608555555</v>
      </c>
    </row>
    <row r="52" spans="1:11" ht="14.4" customHeight="1" thickBot="1" x14ac:dyDescent="0.35">
      <c r="A52" s="328" t="s">
        <v>245</v>
      </c>
      <c r="B52" s="306">
        <v>6.9044274667460002</v>
      </c>
      <c r="C52" s="306">
        <v>5.8113299999999999</v>
      </c>
      <c r="D52" s="307">
        <v>-1.0930974667460001</v>
      </c>
      <c r="E52" s="308">
        <v>0.84168166411900003</v>
      </c>
      <c r="F52" s="306">
        <v>8.0759407183620002</v>
      </c>
      <c r="G52" s="307">
        <v>7.4029456584990001</v>
      </c>
      <c r="H52" s="309">
        <v>0.66486000000000001</v>
      </c>
      <c r="I52" s="306">
        <v>6.61144</v>
      </c>
      <c r="J52" s="307">
        <v>-0.79150565849900001</v>
      </c>
      <c r="K52" s="310">
        <v>0.818658807755</v>
      </c>
    </row>
    <row r="53" spans="1:11" ht="14.4" customHeight="1" thickBot="1" x14ac:dyDescent="0.35">
      <c r="A53" s="327" t="s">
        <v>246</v>
      </c>
      <c r="B53" s="311">
        <v>0.99974045147699997</v>
      </c>
      <c r="C53" s="311">
        <v>0.27</v>
      </c>
      <c r="D53" s="312">
        <v>-0.72974045147699995</v>
      </c>
      <c r="E53" s="317">
        <v>0.27007009629399997</v>
      </c>
      <c r="F53" s="311">
        <v>1.2798062825150001</v>
      </c>
      <c r="G53" s="312">
        <v>1.1731557589720001</v>
      </c>
      <c r="H53" s="314">
        <v>4.9406564584124654E-324</v>
      </c>
      <c r="I53" s="311">
        <v>0.54</v>
      </c>
      <c r="J53" s="312">
        <v>-0.63315575897200005</v>
      </c>
      <c r="K53" s="315">
        <v>0.42193885697900002</v>
      </c>
    </row>
    <row r="54" spans="1:11" ht="14.4" customHeight="1" thickBot="1" x14ac:dyDescent="0.35">
      <c r="A54" s="328" t="s">
        <v>247</v>
      </c>
      <c r="B54" s="306">
        <v>0.99974045147699997</v>
      </c>
      <c r="C54" s="306">
        <v>0.27</v>
      </c>
      <c r="D54" s="307">
        <v>-0.72974045147699995</v>
      </c>
      <c r="E54" s="308">
        <v>0.27007009629399997</v>
      </c>
      <c r="F54" s="306">
        <v>1.2798062825150001</v>
      </c>
      <c r="G54" s="307">
        <v>1.1731557589720001</v>
      </c>
      <c r="H54" s="309">
        <v>4.9406564584124654E-324</v>
      </c>
      <c r="I54" s="306">
        <v>0.54</v>
      </c>
      <c r="J54" s="307">
        <v>-0.63315575897200005</v>
      </c>
      <c r="K54" s="310">
        <v>0.42193885697900002</v>
      </c>
    </row>
    <row r="55" spans="1:11" ht="14.4" customHeight="1" thickBot="1" x14ac:dyDescent="0.35">
      <c r="A55" s="327" t="s">
        <v>248</v>
      </c>
      <c r="B55" s="311">
        <v>20.584533011051001</v>
      </c>
      <c r="C55" s="311">
        <v>21.32893</v>
      </c>
      <c r="D55" s="312">
        <v>0.74439698894799999</v>
      </c>
      <c r="E55" s="317">
        <v>1.036162928182</v>
      </c>
      <c r="F55" s="311">
        <v>32.080634131947001</v>
      </c>
      <c r="G55" s="312">
        <v>29.407247954283999</v>
      </c>
      <c r="H55" s="314">
        <v>2.99051</v>
      </c>
      <c r="I55" s="311">
        <v>29.026890000000002</v>
      </c>
      <c r="J55" s="312">
        <v>-0.38035795428399999</v>
      </c>
      <c r="K55" s="315">
        <v>0.904810356323</v>
      </c>
    </row>
    <row r="56" spans="1:11" ht="14.4" customHeight="1" thickBot="1" x14ac:dyDescent="0.35">
      <c r="A56" s="328" t="s">
        <v>249</v>
      </c>
      <c r="B56" s="306">
        <v>12.000012185037001</v>
      </c>
      <c r="C56" s="306">
        <v>12.5444</v>
      </c>
      <c r="D56" s="307">
        <v>0.54438781496199995</v>
      </c>
      <c r="E56" s="308">
        <v>1.0453656051810001</v>
      </c>
      <c r="F56" s="306">
        <v>18.758167965218</v>
      </c>
      <c r="G56" s="307">
        <v>17.194987301449999</v>
      </c>
      <c r="H56" s="309">
        <v>1.4912099999999999</v>
      </c>
      <c r="I56" s="306">
        <v>16.452549999999999</v>
      </c>
      <c r="J56" s="307">
        <v>-0.74243730144999998</v>
      </c>
      <c r="K56" s="310">
        <v>0.87708725236399998</v>
      </c>
    </row>
    <row r="57" spans="1:11" ht="14.4" customHeight="1" thickBot="1" x14ac:dyDescent="0.35">
      <c r="A57" s="328" t="s">
        <v>250</v>
      </c>
      <c r="B57" s="306">
        <v>8.5845208260129997</v>
      </c>
      <c r="C57" s="306">
        <v>8.7845300000000002</v>
      </c>
      <c r="D57" s="307">
        <v>0.20000917398599999</v>
      </c>
      <c r="E57" s="308">
        <v>1.023298816327</v>
      </c>
      <c r="F57" s="306">
        <v>13.322466166728001</v>
      </c>
      <c r="G57" s="307">
        <v>12.212260652834001</v>
      </c>
      <c r="H57" s="309">
        <v>1.4993000000000001</v>
      </c>
      <c r="I57" s="306">
        <v>12.574339999999999</v>
      </c>
      <c r="J57" s="307">
        <v>0.36207934716500001</v>
      </c>
      <c r="K57" s="310">
        <v>0.943844768876</v>
      </c>
    </row>
    <row r="58" spans="1:11" ht="14.4" customHeight="1" thickBot="1" x14ac:dyDescent="0.35">
      <c r="A58" s="327" t="s">
        <v>251</v>
      </c>
      <c r="B58" s="311">
        <v>37.605365514879999</v>
      </c>
      <c r="C58" s="311">
        <v>9.0779099999999993</v>
      </c>
      <c r="D58" s="312">
        <v>-28.52745551488</v>
      </c>
      <c r="E58" s="317">
        <v>0.24139932894400001</v>
      </c>
      <c r="F58" s="311">
        <v>13.663541731996</v>
      </c>
      <c r="G58" s="312">
        <v>12.524913254329</v>
      </c>
      <c r="H58" s="314">
        <v>4.9406564584124654E-324</v>
      </c>
      <c r="I58" s="311">
        <v>56.579300000000003</v>
      </c>
      <c r="J58" s="312">
        <v>44.054386745670001</v>
      </c>
      <c r="K58" s="315">
        <v>4.1408956118239999</v>
      </c>
    </row>
    <row r="59" spans="1:11" ht="14.4" customHeight="1" thickBot="1" x14ac:dyDescent="0.35">
      <c r="A59" s="328" t="s">
        <v>252</v>
      </c>
      <c r="B59" s="306">
        <v>4.9406564584124654E-324</v>
      </c>
      <c r="C59" s="306">
        <v>1.9569099999999999</v>
      </c>
      <c r="D59" s="307">
        <v>1.9569099999999999</v>
      </c>
      <c r="E59" s="316" t="s">
        <v>206</v>
      </c>
      <c r="F59" s="306">
        <v>2.0084091064840002</v>
      </c>
      <c r="G59" s="307">
        <v>1.841041680944</v>
      </c>
      <c r="H59" s="309">
        <v>4.9406564584124654E-324</v>
      </c>
      <c r="I59" s="306">
        <v>5.434722104253712E-323</v>
      </c>
      <c r="J59" s="307">
        <v>-1.841041680944</v>
      </c>
      <c r="K59" s="310">
        <v>2.4703282292062327E-323</v>
      </c>
    </row>
    <row r="60" spans="1:11" ht="14.4" customHeight="1" thickBot="1" x14ac:dyDescent="0.35">
      <c r="A60" s="328" t="s">
        <v>253</v>
      </c>
      <c r="B60" s="306">
        <v>22.329955392403999</v>
      </c>
      <c r="C60" s="306">
        <v>6.1230000000000002</v>
      </c>
      <c r="D60" s="307">
        <v>-16.206955392404002</v>
      </c>
      <c r="E60" s="308">
        <v>0.27420565300700001</v>
      </c>
      <c r="F60" s="306">
        <v>6.0535869533830002</v>
      </c>
      <c r="G60" s="307">
        <v>5.5491213739349998</v>
      </c>
      <c r="H60" s="309">
        <v>4.9406564584124654E-324</v>
      </c>
      <c r="I60" s="306">
        <v>27.331160000000001</v>
      </c>
      <c r="J60" s="307">
        <v>21.782038626064999</v>
      </c>
      <c r="K60" s="310">
        <v>4.5148703092010001</v>
      </c>
    </row>
    <row r="61" spans="1:11" ht="14.4" customHeight="1" thickBot="1" x14ac:dyDescent="0.35">
      <c r="A61" s="328" t="s">
        <v>254</v>
      </c>
      <c r="B61" s="306">
        <v>4.9406564584124654E-324</v>
      </c>
      <c r="C61" s="306">
        <v>0.998</v>
      </c>
      <c r="D61" s="307">
        <v>0.998</v>
      </c>
      <c r="E61" s="316" t="s">
        <v>206</v>
      </c>
      <c r="F61" s="306">
        <v>0</v>
      </c>
      <c r="G61" s="307">
        <v>0</v>
      </c>
      <c r="H61" s="309">
        <v>4.9406564584124654E-324</v>
      </c>
      <c r="I61" s="306">
        <v>5.434722104253712E-323</v>
      </c>
      <c r="J61" s="307">
        <v>5.434722104253712E-323</v>
      </c>
      <c r="K61" s="318" t="s">
        <v>200</v>
      </c>
    </row>
    <row r="62" spans="1:11" ht="14.4" customHeight="1" thickBot="1" x14ac:dyDescent="0.35">
      <c r="A62" s="328" t="s">
        <v>255</v>
      </c>
      <c r="B62" s="306">
        <v>15.275410122475</v>
      </c>
      <c r="C62" s="306">
        <v>4.9406564584124654E-324</v>
      </c>
      <c r="D62" s="307">
        <v>-15.275410122475</v>
      </c>
      <c r="E62" s="308">
        <v>0</v>
      </c>
      <c r="F62" s="306">
        <v>5.6015456721270001</v>
      </c>
      <c r="G62" s="307">
        <v>5.13475019945</v>
      </c>
      <c r="H62" s="309">
        <v>4.9406564584124654E-324</v>
      </c>
      <c r="I62" s="306">
        <v>29.248139999999999</v>
      </c>
      <c r="J62" s="307">
        <v>24.113389800549001</v>
      </c>
      <c r="K62" s="310">
        <v>5.2214409579009997</v>
      </c>
    </row>
    <row r="63" spans="1:11" ht="14.4" customHeight="1" thickBot="1" x14ac:dyDescent="0.35">
      <c r="A63" s="327" t="s">
        <v>256</v>
      </c>
      <c r="B63" s="311">
        <v>4.9406564584124654E-324</v>
      </c>
      <c r="C63" s="311">
        <v>55.963000000000001</v>
      </c>
      <c r="D63" s="312">
        <v>55.963000000000001</v>
      </c>
      <c r="E63" s="313" t="s">
        <v>206</v>
      </c>
      <c r="F63" s="311">
        <v>159.99999999999699</v>
      </c>
      <c r="G63" s="312">
        <v>146.66666666666401</v>
      </c>
      <c r="H63" s="314">
        <v>1.4159999999999999</v>
      </c>
      <c r="I63" s="311">
        <v>18.505500000000001</v>
      </c>
      <c r="J63" s="312">
        <v>-128.161166666664</v>
      </c>
      <c r="K63" s="315">
        <v>0.11565937499999999</v>
      </c>
    </row>
    <row r="64" spans="1:11" ht="14.4" customHeight="1" thickBot="1" x14ac:dyDescent="0.35">
      <c r="A64" s="328" t="s">
        <v>257</v>
      </c>
      <c r="B64" s="306">
        <v>4.9406564584124654E-324</v>
      </c>
      <c r="C64" s="306">
        <v>27.39</v>
      </c>
      <c r="D64" s="307">
        <v>27.39</v>
      </c>
      <c r="E64" s="316" t="s">
        <v>206</v>
      </c>
      <c r="F64" s="306">
        <v>9.9999999999989999</v>
      </c>
      <c r="G64" s="307">
        <v>9.1666666666659999</v>
      </c>
      <c r="H64" s="309">
        <v>1.4159999999999999</v>
      </c>
      <c r="I64" s="306">
        <v>18.505500000000001</v>
      </c>
      <c r="J64" s="307">
        <v>9.3388333333329996</v>
      </c>
      <c r="K64" s="310">
        <v>1.8505499999999999</v>
      </c>
    </row>
    <row r="65" spans="1:11" ht="14.4" customHeight="1" thickBot="1" x14ac:dyDescent="0.35">
      <c r="A65" s="328" t="s">
        <v>258</v>
      </c>
      <c r="B65" s="306">
        <v>4.9406564584124654E-324</v>
      </c>
      <c r="C65" s="306">
        <v>28.573</v>
      </c>
      <c r="D65" s="307">
        <v>28.573</v>
      </c>
      <c r="E65" s="316" t="s">
        <v>206</v>
      </c>
      <c r="F65" s="306">
        <v>149.99999999999699</v>
      </c>
      <c r="G65" s="307">
        <v>137.49999999999699</v>
      </c>
      <c r="H65" s="309">
        <v>4.9406564584124654E-324</v>
      </c>
      <c r="I65" s="306">
        <v>5.434722104253712E-323</v>
      </c>
      <c r="J65" s="307">
        <v>-137.49999999999699</v>
      </c>
      <c r="K65" s="310">
        <v>0</v>
      </c>
    </row>
    <row r="66" spans="1:11" ht="14.4" customHeight="1" thickBot="1" x14ac:dyDescent="0.35">
      <c r="A66" s="325" t="s">
        <v>28</v>
      </c>
      <c r="B66" s="306">
        <v>1551.0829662528099</v>
      </c>
      <c r="C66" s="306">
        <v>1609.90155</v>
      </c>
      <c r="D66" s="307">
        <v>58.818583747190999</v>
      </c>
      <c r="E66" s="308">
        <v>1.037920978456</v>
      </c>
      <c r="F66" s="306">
        <v>2301.01137969501</v>
      </c>
      <c r="G66" s="307">
        <v>2109.2604313870902</v>
      </c>
      <c r="H66" s="309">
        <v>314.67666000000003</v>
      </c>
      <c r="I66" s="306">
        <v>2361.4799600000001</v>
      </c>
      <c r="J66" s="307">
        <v>252.219528612906</v>
      </c>
      <c r="K66" s="310">
        <v>1.026279131358</v>
      </c>
    </row>
    <row r="67" spans="1:11" ht="14.4" customHeight="1" thickBot="1" x14ac:dyDescent="0.35">
      <c r="A67" s="331" t="s">
        <v>259</v>
      </c>
      <c r="B67" s="311">
        <v>1148.6666666665999</v>
      </c>
      <c r="C67" s="311">
        <v>1192.5239999999999</v>
      </c>
      <c r="D67" s="312">
        <v>43.857333333397001</v>
      </c>
      <c r="E67" s="317">
        <v>1.0381810795119999</v>
      </c>
      <c r="F67" s="311">
        <v>1705.99999999997</v>
      </c>
      <c r="G67" s="312">
        <v>1563.8333333333101</v>
      </c>
      <c r="H67" s="314">
        <v>233.131</v>
      </c>
      <c r="I67" s="311">
        <v>1749.607</v>
      </c>
      <c r="J67" s="312">
        <v>185.77366666669499</v>
      </c>
      <c r="K67" s="315">
        <v>1.0255609613129999</v>
      </c>
    </row>
    <row r="68" spans="1:11" ht="14.4" customHeight="1" thickBot="1" x14ac:dyDescent="0.35">
      <c r="A68" s="327" t="s">
        <v>260</v>
      </c>
      <c r="B68" s="311">
        <v>1148.6666666665999</v>
      </c>
      <c r="C68" s="311">
        <v>1192.5239999999999</v>
      </c>
      <c r="D68" s="312">
        <v>43.857333333397001</v>
      </c>
      <c r="E68" s="317">
        <v>1.0381810795119999</v>
      </c>
      <c r="F68" s="311">
        <v>1699.99999999997</v>
      </c>
      <c r="G68" s="312">
        <v>1558.3333333333101</v>
      </c>
      <c r="H68" s="314">
        <v>228.131</v>
      </c>
      <c r="I68" s="311">
        <v>1699.607</v>
      </c>
      <c r="J68" s="312">
        <v>141.27366666669499</v>
      </c>
      <c r="K68" s="315">
        <v>0.99976882352899998</v>
      </c>
    </row>
    <row r="69" spans="1:11" ht="14.4" customHeight="1" thickBot="1" x14ac:dyDescent="0.35">
      <c r="A69" s="328" t="s">
        <v>261</v>
      </c>
      <c r="B69" s="306">
        <v>1148.6666666665999</v>
      </c>
      <c r="C69" s="306">
        <v>1192.5239999999999</v>
      </c>
      <c r="D69" s="307">
        <v>43.857333333397001</v>
      </c>
      <c r="E69" s="308">
        <v>1.0381810795119999</v>
      </c>
      <c r="F69" s="306">
        <v>1699.99999999997</v>
      </c>
      <c r="G69" s="307">
        <v>1558.3333333333101</v>
      </c>
      <c r="H69" s="309">
        <v>228.131</v>
      </c>
      <c r="I69" s="306">
        <v>1699.607</v>
      </c>
      <c r="J69" s="307">
        <v>141.27366666669499</v>
      </c>
      <c r="K69" s="310">
        <v>0.99976882352899998</v>
      </c>
    </row>
    <row r="70" spans="1:11" ht="14.4" customHeight="1" thickBot="1" x14ac:dyDescent="0.35">
      <c r="A70" s="327" t="s">
        <v>262</v>
      </c>
      <c r="B70" s="311">
        <v>4.9406564584124654E-324</v>
      </c>
      <c r="C70" s="311">
        <v>4.9406564584124654E-324</v>
      </c>
      <c r="D70" s="312">
        <v>0</v>
      </c>
      <c r="E70" s="317">
        <v>1</v>
      </c>
      <c r="F70" s="311">
        <v>4.9406564584124654E-324</v>
      </c>
      <c r="G70" s="312">
        <v>0</v>
      </c>
      <c r="H70" s="314">
        <v>5</v>
      </c>
      <c r="I70" s="311">
        <v>50</v>
      </c>
      <c r="J70" s="312">
        <v>50</v>
      </c>
      <c r="K70" s="319" t="s">
        <v>206</v>
      </c>
    </row>
    <row r="71" spans="1:11" ht="14.4" customHeight="1" thickBot="1" x14ac:dyDescent="0.35">
      <c r="A71" s="328" t="s">
        <v>263</v>
      </c>
      <c r="B71" s="306">
        <v>4.9406564584124654E-324</v>
      </c>
      <c r="C71" s="306">
        <v>4.9406564584124654E-324</v>
      </c>
      <c r="D71" s="307">
        <v>0</v>
      </c>
      <c r="E71" s="308">
        <v>1</v>
      </c>
      <c r="F71" s="306">
        <v>4.9406564584124654E-324</v>
      </c>
      <c r="G71" s="307">
        <v>0</v>
      </c>
      <c r="H71" s="309">
        <v>5</v>
      </c>
      <c r="I71" s="306">
        <v>50</v>
      </c>
      <c r="J71" s="307">
        <v>50</v>
      </c>
      <c r="K71" s="318" t="s">
        <v>206</v>
      </c>
    </row>
    <row r="72" spans="1:11" ht="14.4" customHeight="1" thickBot="1" x14ac:dyDescent="0.35">
      <c r="A72" s="327" t="s">
        <v>264</v>
      </c>
      <c r="B72" s="311">
        <v>4.9406564584124654E-324</v>
      </c>
      <c r="C72" s="311">
        <v>4.9406564584124654E-324</v>
      </c>
      <c r="D72" s="312">
        <v>0</v>
      </c>
      <c r="E72" s="317">
        <v>1</v>
      </c>
      <c r="F72" s="311">
        <v>5.9999999999989999</v>
      </c>
      <c r="G72" s="312">
        <v>5.4999999999989999</v>
      </c>
      <c r="H72" s="314">
        <v>4.9406564584124654E-324</v>
      </c>
      <c r="I72" s="311">
        <v>5.434722104253712E-323</v>
      </c>
      <c r="J72" s="312">
        <v>-5.4999999999989999</v>
      </c>
      <c r="K72" s="315">
        <v>9.8813129168249309E-324</v>
      </c>
    </row>
    <row r="73" spans="1:11" ht="14.4" customHeight="1" thickBot="1" x14ac:dyDescent="0.35">
      <c r="A73" s="328" t="s">
        <v>265</v>
      </c>
      <c r="B73" s="306">
        <v>4.9406564584124654E-324</v>
      </c>
      <c r="C73" s="306">
        <v>4.9406564584124654E-324</v>
      </c>
      <c r="D73" s="307">
        <v>0</v>
      </c>
      <c r="E73" s="308">
        <v>1</v>
      </c>
      <c r="F73" s="306">
        <v>5.9999999999989999</v>
      </c>
      <c r="G73" s="307">
        <v>5.4999999999989999</v>
      </c>
      <c r="H73" s="309">
        <v>4.9406564584124654E-324</v>
      </c>
      <c r="I73" s="306">
        <v>5.434722104253712E-323</v>
      </c>
      <c r="J73" s="307">
        <v>-5.4999999999989999</v>
      </c>
      <c r="K73" s="310">
        <v>9.8813129168249309E-324</v>
      </c>
    </row>
    <row r="74" spans="1:11" ht="14.4" customHeight="1" thickBot="1" x14ac:dyDescent="0.35">
      <c r="A74" s="326" t="s">
        <v>266</v>
      </c>
      <c r="B74" s="306">
        <v>391.08296625287397</v>
      </c>
      <c r="C74" s="306">
        <v>405.45269000000002</v>
      </c>
      <c r="D74" s="307">
        <v>14.369723747126001</v>
      </c>
      <c r="E74" s="308">
        <v>1.0367434150470001</v>
      </c>
      <c r="F74" s="306">
        <v>578.01137969504305</v>
      </c>
      <c r="G74" s="307">
        <v>529.84376472045597</v>
      </c>
      <c r="H74" s="309">
        <v>79.264849999999996</v>
      </c>
      <c r="I74" s="306">
        <v>594.86887000000002</v>
      </c>
      <c r="J74" s="307">
        <v>65.025105279543993</v>
      </c>
      <c r="K74" s="310">
        <v>1.029164633945</v>
      </c>
    </row>
    <row r="75" spans="1:11" ht="14.4" customHeight="1" thickBot="1" x14ac:dyDescent="0.35">
      <c r="A75" s="327" t="s">
        <v>267</v>
      </c>
      <c r="B75" s="311">
        <v>102.66666587645</v>
      </c>
      <c r="C75" s="311">
        <v>107.32165999999999</v>
      </c>
      <c r="D75" s="312">
        <v>4.6549941235499999</v>
      </c>
      <c r="E75" s="317">
        <v>1.0453408522009999</v>
      </c>
      <c r="F75" s="311">
        <v>153.011379695052</v>
      </c>
      <c r="G75" s="312">
        <v>140.26043138713101</v>
      </c>
      <c r="H75" s="314">
        <v>20.982099999999999</v>
      </c>
      <c r="I75" s="311">
        <v>157.46709999999999</v>
      </c>
      <c r="J75" s="312">
        <v>17.206668612868999</v>
      </c>
      <c r="K75" s="315">
        <v>1.029120189059</v>
      </c>
    </row>
    <row r="76" spans="1:11" ht="14.4" customHeight="1" thickBot="1" x14ac:dyDescent="0.35">
      <c r="A76" s="328" t="s">
        <v>268</v>
      </c>
      <c r="B76" s="306">
        <v>102.66666587645</v>
      </c>
      <c r="C76" s="306">
        <v>107.32165999999999</v>
      </c>
      <c r="D76" s="307">
        <v>4.6549941235499999</v>
      </c>
      <c r="E76" s="308">
        <v>1.0453408522009999</v>
      </c>
      <c r="F76" s="306">
        <v>153.011379695052</v>
      </c>
      <c r="G76" s="307">
        <v>140.26043138713101</v>
      </c>
      <c r="H76" s="309">
        <v>20.982099999999999</v>
      </c>
      <c r="I76" s="306">
        <v>157.46709999999999</v>
      </c>
      <c r="J76" s="307">
        <v>17.206668612868999</v>
      </c>
      <c r="K76" s="310">
        <v>1.029120189059</v>
      </c>
    </row>
    <row r="77" spans="1:11" ht="14.4" customHeight="1" thickBot="1" x14ac:dyDescent="0.35">
      <c r="A77" s="327" t="s">
        <v>269</v>
      </c>
      <c r="B77" s="311">
        <v>288.41630037642398</v>
      </c>
      <c r="C77" s="311">
        <v>298.13103000000001</v>
      </c>
      <c r="D77" s="312">
        <v>9.7147296235759999</v>
      </c>
      <c r="E77" s="317">
        <v>1.0336830117119999</v>
      </c>
      <c r="F77" s="311">
        <v>424.99999999999102</v>
      </c>
      <c r="G77" s="312">
        <v>389.58333333332502</v>
      </c>
      <c r="H77" s="314">
        <v>58.28275</v>
      </c>
      <c r="I77" s="311">
        <v>437.40177</v>
      </c>
      <c r="J77" s="312">
        <v>47.818436666674003</v>
      </c>
      <c r="K77" s="315">
        <v>1.0291806352940001</v>
      </c>
    </row>
    <row r="78" spans="1:11" ht="14.4" customHeight="1" thickBot="1" x14ac:dyDescent="0.35">
      <c r="A78" s="328" t="s">
        <v>270</v>
      </c>
      <c r="B78" s="306">
        <v>288.41630037642398</v>
      </c>
      <c r="C78" s="306">
        <v>298.13103000000001</v>
      </c>
      <c r="D78" s="307">
        <v>9.7147296235759999</v>
      </c>
      <c r="E78" s="308">
        <v>1.0336830117119999</v>
      </c>
      <c r="F78" s="306">
        <v>424.99999999999102</v>
      </c>
      <c r="G78" s="307">
        <v>389.58333333332502</v>
      </c>
      <c r="H78" s="309">
        <v>58.28275</v>
      </c>
      <c r="I78" s="306">
        <v>437.40177</v>
      </c>
      <c r="J78" s="307">
        <v>47.818436666674003</v>
      </c>
      <c r="K78" s="310">
        <v>1.0291806352940001</v>
      </c>
    </row>
    <row r="79" spans="1:11" ht="14.4" customHeight="1" thickBot="1" x14ac:dyDescent="0.35">
      <c r="A79" s="326" t="s">
        <v>271</v>
      </c>
      <c r="B79" s="306">
        <v>11.333333333332</v>
      </c>
      <c r="C79" s="306">
        <v>11.924860000000001</v>
      </c>
      <c r="D79" s="307">
        <v>0.59152666666700005</v>
      </c>
      <c r="E79" s="308">
        <v>1.0521935294110001</v>
      </c>
      <c r="F79" s="306">
        <v>16.999999999999002</v>
      </c>
      <c r="G79" s="307">
        <v>15.583333333333</v>
      </c>
      <c r="H79" s="309">
        <v>2.2808099999999998</v>
      </c>
      <c r="I79" s="306">
        <v>17.004090000000001</v>
      </c>
      <c r="J79" s="307">
        <v>1.4207566666660001</v>
      </c>
      <c r="K79" s="310">
        <v>1.0002405882350001</v>
      </c>
    </row>
    <row r="80" spans="1:11" ht="14.4" customHeight="1" thickBot="1" x14ac:dyDescent="0.35">
      <c r="A80" s="327" t="s">
        <v>272</v>
      </c>
      <c r="B80" s="311">
        <v>11.333333333332</v>
      </c>
      <c r="C80" s="311">
        <v>11.924860000000001</v>
      </c>
      <c r="D80" s="312">
        <v>0.59152666666700005</v>
      </c>
      <c r="E80" s="317">
        <v>1.0521935294110001</v>
      </c>
      <c r="F80" s="311">
        <v>16.999999999999002</v>
      </c>
      <c r="G80" s="312">
        <v>15.583333333333</v>
      </c>
      <c r="H80" s="314">
        <v>2.2808099999999998</v>
      </c>
      <c r="I80" s="311">
        <v>17.004090000000001</v>
      </c>
      <c r="J80" s="312">
        <v>1.4207566666660001</v>
      </c>
      <c r="K80" s="315">
        <v>1.0002405882350001</v>
      </c>
    </row>
    <row r="81" spans="1:11" ht="14.4" customHeight="1" thickBot="1" x14ac:dyDescent="0.35">
      <c r="A81" s="328" t="s">
        <v>273</v>
      </c>
      <c r="B81" s="306">
        <v>11.333333333332</v>
      </c>
      <c r="C81" s="306">
        <v>11.924860000000001</v>
      </c>
      <c r="D81" s="307">
        <v>0.59152666666700005</v>
      </c>
      <c r="E81" s="308">
        <v>1.0521935294110001</v>
      </c>
      <c r="F81" s="306">
        <v>16.999999999999002</v>
      </c>
      <c r="G81" s="307">
        <v>15.583333333333</v>
      </c>
      <c r="H81" s="309">
        <v>2.2808099999999998</v>
      </c>
      <c r="I81" s="306">
        <v>17.004090000000001</v>
      </c>
      <c r="J81" s="307">
        <v>1.4207566666660001</v>
      </c>
      <c r="K81" s="310">
        <v>1.0002405882350001</v>
      </c>
    </row>
    <row r="82" spans="1:11" ht="14.4" customHeight="1" thickBot="1" x14ac:dyDescent="0.35">
      <c r="A82" s="325" t="s">
        <v>274</v>
      </c>
      <c r="B82" s="306">
        <v>4.9406564584124654E-324</v>
      </c>
      <c r="C82" s="306">
        <v>2.7029999999999998</v>
      </c>
      <c r="D82" s="307">
        <v>2.7029999999999998</v>
      </c>
      <c r="E82" s="316" t="s">
        <v>206</v>
      </c>
      <c r="F82" s="306">
        <v>0</v>
      </c>
      <c r="G82" s="307">
        <v>0</v>
      </c>
      <c r="H82" s="309">
        <v>1</v>
      </c>
      <c r="I82" s="306">
        <v>1.6268400000000001</v>
      </c>
      <c r="J82" s="307">
        <v>1.6268400000000001</v>
      </c>
      <c r="K82" s="318" t="s">
        <v>200</v>
      </c>
    </row>
    <row r="83" spans="1:11" ht="14.4" customHeight="1" thickBot="1" x14ac:dyDescent="0.35">
      <c r="A83" s="326" t="s">
        <v>275</v>
      </c>
      <c r="B83" s="306">
        <v>4.9406564584124654E-324</v>
      </c>
      <c r="C83" s="306">
        <v>2.7029999999999998</v>
      </c>
      <c r="D83" s="307">
        <v>2.7029999999999998</v>
      </c>
      <c r="E83" s="316" t="s">
        <v>206</v>
      </c>
      <c r="F83" s="306">
        <v>0</v>
      </c>
      <c r="G83" s="307">
        <v>0</v>
      </c>
      <c r="H83" s="309">
        <v>1</v>
      </c>
      <c r="I83" s="306">
        <v>1.6268400000000001</v>
      </c>
      <c r="J83" s="307">
        <v>1.6268400000000001</v>
      </c>
      <c r="K83" s="318" t="s">
        <v>200</v>
      </c>
    </row>
    <row r="84" spans="1:11" ht="14.4" customHeight="1" thickBot="1" x14ac:dyDescent="0.35">
      <c r="A84" s="327" t="s">
        <v>276</v>
      </c>
      <c r="B84" s="311">
        <v>4.9406564584124654E-324</v>
      </c>
      <c r="C84" s="311">
        <v>1.7</v>
      </c>
      <c r="D84" s="312">
        <v>1.7</v>
      </c>
      <c r="E84" s="313" t="s">
        <v>206</v>
      </c>
      <c r="F84" s="311">
        <v>0</v>
      </c>
      <c r="G84" s="312">
        <v>0</v>
      </c>
      <c r="H84" s="314">
        <v>1</v>
      </c>
      <c r="I84" s="311">
        <v>1.1000000000000001</v>
      </c>
      <c r="J84" s="312">
        <v>1.1000000000000001</v>
      </c>
      <c r="K84" s="319" t="s">
        <v>200</v>
      </c>
    </row>
    <row r="85" spans="1:11" ht="14.4" customHeight="1" thickBot="1" x14ac:dyDescent="0.35">
      <c r="A85" s="328" t="s">
        <v>277</v>
      </c>
      <c r="B85" s="306">
        <v>4.9406564584124654E-324</v>
      </c>
      <c r="C85" s="306">
        <v>1.7</v>
      </c>
      <c r="D85" s="307">
        <v>1.7</v>
      </c>
      <c r="E85" s="316" t="s">
        <v>206</v>
      </c>
      <c r="F85" s="306">
        <v>0</v>
      </c>
      <c r="G85" s="307">
        <v>0</v>
      </c>
      <c r="H85" s="309">
        <v>0.5</v>
      </c>
      <c r="I85" s="306">
        <v>0.5</v>
      </c>
      <c r="J85" s="307">
        <v>0.5</v>
      </c>
      <c r="K85" s="318" t="s">
        <v>200</v>
      </c>
    </row>
    <row r="86" spans="1:11" ht="14.4" customHeight="1" thickBot="1" x14ac:dyDescent="0.35">
      <c r="A86" s="328" t="s">
        <v>278</v>
      </c>
      <c r="B86" s="306">
        <v>4.9406564584124654E-324</v>
      </c>
      <c r="C86" s="306">
        <v>4.9406564584124654E-324</v>
      </c>
      <c r="D86" s="307">
        <v>0</v>
      </c>
      <c r="E86" s="308">
        <v>1</v>
      </c>
      <c r="F86" s="306">
        <v>4.9406564584124654E-324</v>
      </c>
      <c r="G86" s="307">
        <v>0</v>
      </c>
      <c r="H86" s="309">
        <v>0.5</v>
      </c>
      <c r="I86" s="306">
        <v>0.5</v>
      </c>
      <c r="J86" s="307">
        <v>0.5</v>
      </c>
      <c r="K86" s="318" t="s">
        <v>206</v>
      </c>
    </row>
    <row r="87" spans="1:11" ht="14.4" customHeight="1" thickBot="1" x14ac:dyDescent="0.35">
      <c r="A87" s="328" t="s">
        <v>279</v>
      </c>
      <c r="B87" s="306">
        <v>4.9406564584124654E-324</v>
      </c>
      <c r="C87" s="306">
        <v>4.9406564584124654E-324</v>
      </c>
      <c r="D87" s="307">
        <v>0</v>
      </c>
      <c r="E87" s="308">
        <v>1</v>
      </c>
      <c r="F87" s="306">
        <v>4.9406564584124654E-324</v>
      </c>
      <c r="G87" s="307">
        <v>0</v>
      </c>
      <c r="H87" s="309">
        <v>4.9406564584124654E-324</v>
      </c>
      <c r="I87" s="306">
        <v>0.1</v>
      </c>
      <c r="J87" s="307">
        <v>0.1</v>
      </c>
      <c r="K87" s="318" t="s">
        <v>206</v>
      </c>
    </row>
    <row r="88" spans="1:11" ht="14.4" customHeight="1" thickBot="1" x14ac:dyDescent="0.35">
      <c r="A88" s="327" t="s">
        <v>280</v>
      </c>
      <c r="B88" s="311">
        <v>4.9406564584124654E-324</v>
      </c>
      <c r="C88" s="311">
        <v>4.9406564584124654E-324</v>
      </c>
      <c r="D88" s="312">
        <v>0</v>
      </c>
      <c r="E88" s="317">
        <v>1</v>
      </c>
      <c r="F88" s="311">
        <v>4.9406564584124654E-324</v>
      </c>
      <c r="G88" s="312">
        <v>0</v>
      </c>
      <c r="H88" s="314">
        <v>4.9406564584124654E-324</v>
      </c>
      <c r="I88" s="311">
        <v>7.6839999999E-2</v>
      </c>
      <c r="J88" s="312">
        <v>7.6839999999E-2</v>
      </c>
      <c r="K88" s="319" t="s">
        <v>206</v>
      </c>
    </row>
    <row r="89" spans="1:11" ht="14.4" customHeight="1" thickBot="1" x14ac:dyDescent="0.35">
      <c r="A89" s="328" t="s">
        <v>281</v>
      </c>
      <c r="B89" s="306">
        <v>4.9406564584124654E-324</v>
      </c>
      <c r="C89" s="306">
        <v>4.9406564584124654E-324</v>
      </c>
      <c r="D89" s="307">
        <v>0</v>
      </c>
      <c r="E89" s="308">
        <v>1</v>
      </c>
      <c r="F89" s="306">
        <v>4.9406564584124654E-324</v>
      </c>
      <c r="G89" s="307">
        <v>0</v>
      </c>
      <c r="H89" s="309">
        <v>4.9406564584124654E-324</v>
      </c>
      <c r="I89" s="306">
        <v>7.6839999999E-2</v>
      </c>
      <c r="J89" s="307">
        <v>7.6839999999E-2</v>
      </c>
      <c r="K89" s="318" t="s">
        <v>206</v>
      </c>
    </row>
    <row r="90" spans="1:11" ht="14.4" customHeight="1" thickBot="1" x14ac:dyDescent="0.35">
      <c r="A90" s="330" t="s">
        <v>282</v>
      </c>
      <c r="B90" s="306">
        <v>4.9406564584124654E-324</v>
      </c>
      <c r="C90" s="306">
        <v>0.753</v>
      </c>
      <c r="D90" s="307">
        <v>0.753</v>
      </c>
      <c r="E90" s="316" t="s">
        <v>206</v>
      </c>
      <c r="F90" s="306">
        <v>0</v>
      </c>
      <c r="G90" s="307">
        <v>0</v>
      </c>
      <c r="H90" s="309">
        <v>4.9406564584124654E-324</v>
      </c>
      <c r="I90" s="306">
        <v>5.434722104253712E-323</v>
      </c>
      <c r="J90" s="307">
        <v>5.434722104253712E-323</v>
      </c>
      <c r="K90" s="318" t="s">
        <v>200</v>
      </c>
    </row>
    <row r="91" spans="1:11" ht="14.4" customHeight="1" thickBot="1" x14ac:dyDescent="0.35">
      <c r="A91" s="328" t="s">
        <v>283</v>
      </c>
      <c r="B91" s="306">
        <v>4.9406564584124654E-324</v>
      </c>
      <c r="C91" s="306">
        <v>0.753</v>
      </c>
      <c r="D91" s="307">
        <v>0.753</v>
      </c>
      <c r="E91" s="316" t="s">
        <v>206</v>
      </c>
      <c r="F91" s="306">
        <v>0</v>
      </c>
      <c r="G91" s="307">
        <v>0</v>
      </c>
      <c r="H91" s="309">
        <v>4.9406564584124654E-324</v>
      </c>
      <c r="I91" s="306">
        <v>5.434722104253712E-323</v>
      </c>
      <c r="J91" s="307">
        <v>5.434722104253712E-323</v>
      </c>
      <c r="K91" s="318" t="s">
        <v>200</v>
      </c>
    </row>
    <row r="92" spans="1:11" ht="14.4" customHeight="1" thickBot="1" x14ac:dyDescent="0.35">
      <c r="A92" s="330" t="s">
        <v>284</v>
      </c>
      <c r="B92" s="306">
        <v>4.9406564584124654E-324</v>
      </c>
      <c r="C92" s="306">
        <v>0.25</v>
      </c>
      <c r="D92" s="307">
        <v>0.25</v>
      </c>
      <c r="E92" s="316" t="s">
        <v>206</v>
      </c>
      <c r="F92" s="306">
        <v>0</v>
      </c>
      <c r="G92" s="307">
        <v>0</v>
      </c>
      <c r="H92" s="309">
        <v>4.9406564584124654E-324</v>
      </c>
      <c r="I92" s="306">
        <v>0.45</v>
      </c>
      <c r="J92" s="307">
        <v>0.45</v>
      </c>
      <c r="K92" s="318" t="s">
        <v>200</v>
      </c>
    </row>
    <row r="93" spans="1:11" ht="14.4" customHeight="1" thickBot="1" x14ac:dyDescent="0.35">
      <c r="A93" s="328" t="s">
        <v>285</v>
      </c>
      <c r="B93" s="306">
        <v>4.9406564584124654E-324</v>
      </c>
      <c r="C93" s="306">
        <v>0.25</v>
      </c>
      <c r="D93" s="307">
        <v>0.25</v>
      </c>
      <c r="E93" s="316" t="s">
        <v>206</v>
      </c>
      <c r="F93" s="306">
        <v>0</v>
      </c>
      <c r="G93" s="307">
        <v>0</v>
      </c>
      <c r="H93" s="309">
        <v>4.9406564584124654E-324</v>
      </c>
      <c r="I93" s="306">
        <v>0.45</v>
      </c>
      <c r="J93" s="307">
        <v>0.45</v>
      </c>
      <c r="K93" s="318" t="s">
        <v>200</v>
      </c>
    </row>
    <row r="94" spans="1:11" ht="14.4" customHeight="1" thickBot="1" x14ac:dyDescent="0.35">
      <c r="A94" s="325" t="s">
        <v>286</v>
      </c>
      <c r="B94" s="306">
        <v>50.666666666662998</v>
      </c>
      <c r="C94" s="306">
        <v>57.053919999999998</v>
      </c>
      <c r="D94" s="307">
        <v>6.387253333336</v>
      </c>
      <c r="E94" s="308">
        <v>1.1260642105259999</v>
      </c>
      <c r="F94" s="306">
        <v>78.999404053321996</v>
      </c>
      <c r="G94" s="307">
        <v>72.416120382212</v>
      </c>
      <c r="H94" s="309">
        <v>6.5640000000000001</v>
      </c>
      <c r="I94" s="306">
        <v>72.203999999999994</v>
      </c>
      <c r="J94" s="307">
        <v>-0.212120382212</v>
      </c>
      <c r="K94" s="310">
        <v>0.913981578282</v>
      </c>
    </row>
    <row r="95" spans="1:11" ht="14.4" customHeight="1" thickBot="1" x14ac:dyDescent="0.35">
      <c r="A95" s="326" t="s">
        <v>287</v>
      </c>
      <c r="B95" s="306">
        <v>50.666666666662998</v>
      </c>
      <c r="C95" s="306">
        <v>52.17</v>
      </c>
      <c r="D95" s="307">
        <v>1.5033333333359999</v>
      </c>
      <c r="E95" s="308">
        <v>1.029671052631</v>
      </c>
      <c r="F95" s="306">
        <v>78.999404053321996</v>
      </c>
      <c r="G95" s="307">
        <v>72.416120382212</v>
      </c>
      <c r="H95" s="309">
        <v>6.5640000000000001</v>
      </c>
      <c r="I95" s="306">
        <v>72.203999999999994</v>
      </c>
      <c r="J95" s="307">
        <v>-0.212120382212</v>
      </c>
      <c r="K95" s="310">
        <v>0.913981578282</v>
      </c>
    </row>
    <row r="96" spans="1:11" ht="14.4" customHeight="1" thickBot="1" x14ac:dyDescent="0.35">
      <c r="A96" s="327" t="s">
        <v>288</v>
      </c>
      <c r="B96" s="311">
        <v>50.666666666662998</v>
      </c>
      <c r="C96" s="311">
        <v>52.17</v>
      </c>
      <c r="D96" s="312">
        <v>1.5033333333359999</v>
      </c>
      <c r="E96" s="317">
        <v>1.029671052631</v>
      </c>
      <c r="F96" s="311">
        <v>78.999404053321996</v>
      </c>
      <c r="G96" s="312">
        <v>72.416120382212</v>
      </c>
      <c r="H96" s="314">
        <v>6.5640000000000001</v>
      </c>
      <c r="I96" s="311">
        <v>72.203999999999994</v>
      </c>
      <c r="J96" s="312">
        <v>-0.212120382212</v>
      </c>
      <c r="K96" s="315">
        <v>0.913981578282</v>
      </c>
    </row>
    <row r="97" spans="1:11" ht="14.4" customHeight="1" thickBot="1" x14ac:dyDescent="0.35">
      <c r="A97" s="328" t="s">
        <v>289</v>
      </c>
      <c r="B97" s="306">
        <v>7.9999999999989999</v>
      </c>
      <c r="C97" s="306">
        <v>9.3740000000000006</v>
      </c>
      <c r="D97" s="307">
        <v>1.3740000000000001</v>
      </c>
      <c r="E97" s="308">
        <v>1.1717500000000001</v>
      </c>
      <c r="F97" s="306">
        <v>14.999404053323</v>
      </c>
      <c r="G97" s="307">
        <v>13.749453715546</v>
      </c>
      <c r="H97" s="309">
        <v>1.2150000000000001</v>
      </c>
      <c r="I97" s="306">
        <v>13.365</v>
      </c>
      <c r="J97" s="307">
        <v>-0.384453715546</v>
      </c>
      <c r="K97" s="310">
        <v>0.891035400639</v>
      </c>
    </row>
    <row r="98" spans="1:11" ht="14.4" customHeight="1" thickBot="1" x14ac:dyDescent="0.35">
      <c r="A98" s="328" t="s">
        <v>290</v>
      </c>
      <c r="B98" s="306">
        <v>42.666666666664</v>
      </c>
      <c r="C98" s="306">
        <v>42.795999999999999</v>
      </c>
      <c r="D98" s="307">
        <v>0.12933333333499999</v>
      </c>
      <c r="E98" s="308">
        <v>1.00303125</v>
      </c>
      <c r="F98" s="306">
        <v>63.999999999998003</v>
      </c>
      <c r="G98" s="307">
        <v>58.666666666665002</v>
      </c>
      <c r="H98" s="309">
        <v>5.3490000000000002</v>
      </c>
      <c r="I98" s="306">
        <v>58.838999999999999</v>
      </c>
      <c r="J98" s="307">
        <v>0.172333333334</v>
      </c>
      <c r="K98" s="310">
        <v>0.91935937499999998</v>
      </c>
    </row>
    <row r="99" spans="1:11" ht="14.4" customHeight="1" thickBot="1" x14ac:dyDescent="0.35">
      <c r="A99" s="326" t="s">
        <v>291</v>
      </c>
      <c r="B99" s="306">
        <v>4.9406564584124654E-324</v>
      </c>
      <c r="C99" s="306">
        <v>4.8839199999999998</v>
      </c>
      <c r="D99" s="307">
        <v>4.8839199999999998</v>
      </c>
      <c r="E99" s="316" t="s">
        <v>206</v>
      </c>
      <c r="F99" s="306">
        <v>0</v>
      </c>
      <c r="G99" s="307">
        <v>0</v>
      </c>
      <c r="H99" s="309">
        <v>4.9406564584124654E-324</v>
      </c>
      <c r="I99" s="306">
        <v>5.434722104253712E-323</v>
      </c>
      <c r="J99" s="307">
        <v>5.434722104253712E-323</v>
      </c>
      <c r="K99" s="318" t="s">
        <v>200</v>
      </c>
    </row>
    <row r="100" spans="1:11" ht="14.4" customHeight="1" thickBot="1" x14ac:dyDescent="0.35">
      <c r="A100" s="327" t="s">
        <v>292</v>
      </c>
      <c r="B100" s="311">
        <v>4.9406564584124654E-324</v>
      </c>
      <c r="C100" s="311">
        <v>4.8839199999999998</v>
      </c>
      <c r="D100" s="312">
        <v>4.8839199999999998</v>
      </c>
      <c r="E100" s="313" t="s">
        <v>206</v>
      </c>
      <c r="F100" s="311">
        <v>0</v>
      </c>
      <c r="G100" s="312">
        <v>0</v>
      </c>
      <c r="H100" s="314">
        <v>4.9406564584124654E-324</v>
      </c>
      <c r="I100" s="311">
        <v>5.434722104253712E-323</v>
      </c>
      <c r="J100" s="312">
        <v>5.434722104253712E-323</v>
      </c>
      <c r="K100" s="319" t="s">
        <v>200</v>
      </c>
    </row>
    <row r="101" spans="1:11" ht="14.4" customHeight="1" thickBot="1" x14ac:dyDescent="0.35">
      <c r="A101" s="328" t="s">
        <v>293</v>
      </c>
      <c r="B101" s="306">
        <v>4.9406564584124654E-324</v>
      </c>
      <c r="C101" s="306">
        <v>4.8839199999999998</v>
      </c>
      <c r="D101" s="307">
        <v>4.8839199999999998</v>
      </c>
      <c r="E101" s="316" t="s">
        <v>206</v>
      </c>
      <c r="F101" s="306">
        <v>0</v>
      </c>
      <c r="G101" s="307">
        <v>0</v>
      </c>
      <c r="H101" s="309">
        <v>4.9406564584124654E-324</v>
      </c>
      <c r="I101" s="306">
        <v>5.434722104253712E-323</v>
      </c>
      <c r="J101" s="307">
        <v>5.434722104253712E-323</v>
      </c>
      <c r="K101" s="318" t="s">
        <v>200</v>
      </c>
    </row>
    <row r="102" spans="1:11" ht="14.4" customHeight="1" thickBot="1" x14ac:dyDescent="0.35">
      <c r="A102" s="324" t="s">
        <v>294</v>
      </c>
      <c r="B102" s="306">
        <v>4.3665987256929997</v>
      </c>
      <c r="C102" s="306">
        <v>10.23577</v>
      </c>
      <c r="D102" s="307">
        <v>5.8691712743059998</v>
      </c>
      <c r="E102" s="308">
        <v>2.3441059375959998</v>
      </c>
      <c r="F102" s="306">
        <v>0</v>
      </c>
      <c r="G102" s="307">
        <v>0</v>
      </c>
      <c r="H102" s="309">
        <v>0.17</v>
      </c>
      <c r="I102" s="306">
        <v>0.9</v>
      </c>
      <c r="J102" s="307">
        <v>0.9</v>
      </c>
      <c r="K102" s="318" t="s">
        <v>200</v>
      </c>
    </row>
    <row r="103" spans="1:11" ht="14.4" customHeight="1" thickBot="1" x14ac:dyDescent="0.35">
      <c r="A103" s="325" t="s">
        <v>295</v>
      </c>
      <c r="B103" s="306">
        <v>4.3665987256929997</v>
      </c>
      <c r="C103" s="306">
        <v>10.23577</v>
      </c>
      <c r="D103" s="307">
        <v>5.8691712743059998</v>
      </c>
      <c r="E103" s="308">
        <v>2.3441059375959998</v>
      </c>
      <c r="F103" s="306">
        <v>0</v>
      </c>
      <c r="G103" s="307">
        <v>0</v>
      </c>
      <c r="H103" s="309">
        <v>0.17</v>
      </c>
      <c r="I103" s="306">
        <v>0.9</v>
      </c>
      <c r="J103" s="307">
        <v>0.9</v>
      </c>
      <c r="K103" s="318" t="s">
        <v>200</v>
      </c>
    </row>
    <row r="104" spans="1:11" ht="14.4" customHeight="1" thickBot="1" x14ac:dyDescent="0.35">
      <c r="A104" s="326" t="s">
        <v>296</v>
      </c>
      <c r="B104" s="306">
        <v>4.3665987256929997</v>
      </c>
      <c r="C104" s="306">
        <v>9.8087700000000009</v>
      </c>
      <c r="D104" s="307">
        <v>5.4421712743060002</v>
      </c>
      <c r="E104" s="308">
        <v>2.246318156574</v>
      </c>
      <c r="F104" s="306">
        <v>0</v>
      </c>
      <c r="G104" s="307">
        <v>0</v>
      </c>
      <c r="H104" s="309">
        <v>4.9406564584124654E-324</v>
      </c>
      <c r="I104" s="306">
        <v>5.434722104253712E-323</v>
      </c>
      <c r="J104" s="307">
        <v>5.434722104253712E-323</v>
      </c>
      <c r="K104" s="318" t="s">
        <v>200</v>
      </c>
    </row>
    <row r="105" spans="1:11" ht="14.4" customHeight="1" thickBot="1" x14ac:dyDescent="0.35">
      <c r="A105" s="327" t="s">
        <v>297</v>
      </c>
      <c r="B105" s="311">
        <v>4.3665987256929997</v>
      </c>
      <c r="C105" s="311">
        <v>9.8087700000000009</v>
      </c>
      <c r="D105" s="312">
        <v>5.4421712743060002</v>
      </c>
      <c r="E105" s="317">
        <v>2.246318156574</v>
      </c>
      <c r="F105" s="311">
        <v>0</v>
      </c>
      <c r="G105" s="312">
        <v>0</v>
      </c>
      <c r="H105" s="314">
        <v>4.9406564584124654E-324</v>
      </c>
      <c r="I105" s="311">
        <v>5.434722104253712E-323</v>
      </c>
      <c r="J105" s="312">
        <v>5.434722104253712E-323</v>
      </c>
      <c r="K105" s="319" t="s">
        <v>200</v>
      </c>
    </row>
    <row r="106" spans="1:11" ht="14.4" customHeight="1" thickBot="1" x14ac:dyDescent="0.35">
      <c r="A106" s="328" t="s">
        <v>298</v>
      </c>
      <c r="B106" s="306">
        <v>4.9406564584124654E-324</v>
      </c>
      <c r="C106" s="306">
        <v>8.6115700000000004</v>
      </c>
      <c r="D106" s="307">
        <v>8.6115700000000004</v>
      </c>
      <c r="E106" s="316" t="s">
        <v>206</v>
      </c>
      <c r="F106" s="306">
        <v>0</v>
      </c>
      <c r="G106" s="307">
        <v>0</v>
      </c>
      <c r="H106" s="309">
        <v>4.9406564584124654E-324</v>
      </c>
      <c r="I106" s="306">
        <v>5.434722104253712E-323</v>
      </c>
      <c r="J106" s="307">
        <v>5.434722104253712E-323</v>
      </c>
      <c r="K106" s="318" t="s">
        <v>200</v>
      </c>
    </row>
    <row r="107" spans="1:11" ht="14.4" customHeight="1" thickBot="1" x14ac:dyDescent="0.35">
      <c r="A107" s="328" t="s">
        <v>299</v>
      </c>
      <c r="B107" s="306">
        <v>4.9406564584124654E-324</v>
      </c>
      <c r="C107" s="306">
        <v>1.1972</v>
      </c>
      <c r="D107" s="307">
        <v>1.1972</v>
      </c>
      <c r="E107" s="316" t="s">
        <v>206</v>
      </c>
      <c r="F107" s="306">
        <v>0</v>
      </c>
      <c r="G107" s="307">
        <v>0</v>
      </c>
      <c r="H107" s="309">
        <v>4.9406564584124654E-324</v>
      </c>
      <c r="I107" s="306">
        <v>5.434722104253712E-323</v>
      </c>
      <c r="J107" s="307">
        <v>5.434722104253712E-323</v>
      </c>
      <c r="K107" s="318" t="s">
        <v>200</v>
      </c>
    </row>
    <row r="108" spans="1:11" ht="14.4" customHeight="1" thickBot="1" x14ac:dyDescent="0.35">
      <c r="A108" s="331" t="s">
        <v>300</v>
      </c>
      <c r="B108" s="311">
        <v>4.9406564584124654E-324</v>
      </c>
      <c r="C108" s="311">
        <v>0.42699999999999999</v>
      </c>
      <c r="D108" s="312">
        <v>0.42699999999999999</v>
      </c>
      <c r="E108" s="313" t="s">
        <v>206</v>
      </c>
      <c r="F108" s="311">
        <v>0</v>
      </c>
      <c r="G108" s="312">
        <v>0</v>
      </c>
      <c r="H108" s="314">
        <v>0.17</v>
      </c>
      <c r="I108" s="311">
        <v>0.9</v>
      </c>
      <c r="J108" s="312">
        <v>0.9</v>
      </c>
      <c r="K108" s="319" t="s">
        <v>200</v>
      </c>
    </row>
    <row r="109" spans="1:11" ht="14.4" customHeight="1" thickBot="1" x14ac:dyDescent="0.35">
      <c r="A109" s="327" t="s">
        <v>301</v>
      </c>
      <c r="B109" s="311">
        <v>4.9406564584124654E-324</v>
      </c>
      <c r="C109" s="311">
        <v>0.42699999999999999</v>
      </c>
      <c r="D109" s="312">
        <v>0.42699999999999999</v>
      </c>
      <c r="E109" s="313" t="s">
        <v>206</v>
      </c>
      <c r="F109" s="311">
        <v>0</v>
      </c>
      <c r="G109" s="312">
        <v>0</v>
      </c>
      <c r="H109" s="314">
        <v>0.17</v>
      </c>
      <c r="I109" s="311">
        <v>0.9</v>
      </c>
      <c r="J109" s="312">
        <v>0.9</v>
      </c>
      <c r="K109" s="319" t="s">
        <v>200</v>
      </c>
    </row>
    <row r="110" spans="1:11" ht="14.4" customHeight="1" thickBot="1" x14ac:dyDescent="0.35">
      <c r="A110" s="328" t="s">
        <v>302</v>
      </c>
      <c r="B110" s="306">
        <v>4.9406564584124654E-324</v>
      </c>
      <c r="C110" s="306">
        <v>0.42699999999999999</v>
      </c>
      <c r="D110" s="307">
        <v>0.42699999999999999</v>
      </c>
      <c r="E110" s="316" t="s">
        <v>206</v>
      </c>
      <c r="F110" s="306">
        <v>0</v>
      </c>
      <c r="G110" s="307">
        <v>0</v>
      </c>
      <c r="H110" s="309">
        <v>0.17</v>
      </c>
      <c r="I110" s="306">
        <v>0.9</v>
      </c>
      <c r="J110" s="307">
        <v>0.9</v>
      </c>
      <c r="K110" s="318" t="s">
        <v>200</v>
      </c>
    </row>
    <row r="111" spans="1:11" ht="14.4" customHeight="1" thickBot="1" x14ac:dyDescent="0.35">
      <c r="A111" s="324" t="s">
        <v>303</v>
      </c>
      <c r="B111" s="306">
        <v>127.66666666666499</v>
      </c>
      <c r="C111" s="306">
        <v>295.0772</v>
      </c>
      <c r="D111" s="307">
        <v>167.410533333335</v>
      </c>
      <c r="E111" s="308">
        <v>2.311309660574</v>
      </c>
      <c r="F111" s="306">
        <v>493.00070881769199</v>
      </c>
      <c r="G111" s="307">
        <v>451.917316416218</v>
      </c>
      <c r="H111" s="309">
        <v>53.309980000000003</v>
      </c>
      <c r="I111" s="306">
        <v>460.39064000000002</v>
      </c>
      <c r="J111" s="307">
        <v>8.4733235837819993</v>
      </c>
      <c r="K111" s="310">
        <v>0.93385391088799996</v>
      </c>
    </row>
    <row r="112" spans="1:11" ht="14.4" customHeight="1" thickBot="1" x14ac:dyDescent="0.35">
      <c r="A112" s="329" t="s">
        <v>304</v>
      </c>
      <c r="B112" s="311">
        <v>127.66666666666499</v>
      </c>
      <c r="C112" s="311">
        <v>295.0772</v>
      </c>
      <c r="D112" s="312">
        <v>167.410533333335</v>
      </c>
      <c r="E112" s="317">
        <v>2.311309660574</v>
      </c>
      <c r="F112" s="311">
        <v>493.00070881769199</v>
      </c>
      <c r="G112" s="312">
        <v>451.917316416218</v>
      </c>
      <c r="H112" s="314">
        <v>53.309980000000003</v>
      </c>
      <c r="I112" s="311">
        <v>460.39064000000002</v>
      </c>
      <c r="J112" s="312">
        <v>8.4733235837819993</v>
      </c>
      <c r="K112" s="315">
        <v>0.93385391088799996</v>
      </c>
    </row>
    <row r="113" spans="1:11" ht="14.4" customHeight="1" thickBot="1" x14ac:dyDescent="0.35">
      <c r="A113" s="331" t="s">
        <v>34</v>
      </c>
      <c r="B113" s="311">
        <v>127.66666666666499</v>
      </c>
      <c r="C113" s="311">
        <v>295.0772</v>
      </c>
      <c r="D113" s="312">
        <v>167.410533333335</v>
      </c>
      <c r="E113" s="317">
        <v>2.311309660574</v>
      </c>
      <c r="F113" s="311">
        <v>493.00070881769199</v>
      </c>
      <c r="G113" s="312">
        <v>451.917316416218</v>
      </c>
      <c r="H113" s="314">
        <v>53.309980000000003</v>
      </c>
      <c r="I113" s="311">
        <v>460.39064000000002</v>
      </c>
      <c r="J113" s="312">
        <v>8.4733235837819993</v>
      </c>
      <c r="K113" s="315">
        <v>0.93385391088799996</v>
      </c>
    </row>
    <row r="114" spans="1:11" ht="14.4" customHeight="1" thickBot="1" x14ac:dyDescent="0.35">
      <c r="A114" s="327" t="s">
        <v>305</v>
      </c>
      <c r="B114" s="311">
        <v>4.9406564584124654E-324</v>
      </c>
      <c r="C114" s="311">
        <v>4.9406564584124654E-324</v>
      </c>
      <c r="D114" s="312">
        <v>0</v>
      </c>
      <c r="E114" s="317">
        <v>1</v>
      </c>
      <c r="F114" s="311">
        <v>5</v>
      </c>
      <c r="G114" s="312">
        <v>4.583333333333</v>
      </c>
      <c r="H114" s="314">
        <v>4.9406564584124654E-324</v>
      </c>
      <c r="I114" s="311">
        <v>5.434722104253712E-323</v>
      </c>
      <c r="J114" s="312">
        <v>-4.583333333333</v>
      </c>
      <c r="K114" s="315">
        <v>9.8813129168249309E-324</v>
      </c>
    </row>
    <row r="115" spans="1:11" ht="14.4" customHeight="1" thickBot="1" x14ac:dyDescent="0.35">
      <c r="A115" s="328" t="s">
        <v>306</v>
      </c>
      <c r="B115" s="306">
        <v>4.9406564584124654E-324</v>
      </c>
      <c r="C115" s="306">
        <v>4.9406564584124654E-324</v>
      </c>
      <c r="D115" s="307">
        <v>0</v>
      </c>
      <c r="E115" s="308">
        <v>1</v>
      </c>
      <c r="F115" s="306">
        <v>5</v>
      </c>
      <c r="G115" s="307">
        <v>4.583333333333</v>
      </c>
      <c r="H115" s="309">
        <v>4.9406564584124654E-324</v>
      </c>
      <c r="I115" s="306">
        <v>5.434722104253712E-323</v>
      </c>
      <c r="J115" s="307">
        <v>-4.583333333333</v>
      </c>
      <c r="K115" s="310">
        <v>9.8813129168249309E-324</v>
      </c>
    </row>
    <row r="116" spans="1:11" ht="14.4" customHeight="1" thickBot="1" x14ac:dyDescent="0.35">
      <c r="A116" s="327" t="s">
        <v>307</v>
      </c>
      <c r="B116" s="311">
        <v>3</v>
      </c>
      <c r="C116" s="311">
        <v>1.9</v>
      </c>
      <c r="D116" s="312">
        <v>-1.1000000000000001</v>
      </c>
      <c r="E116" s="317">
        <v>0.63333333333300001</v>
      </c>
      <c r="F116" s="311">
        <v>5.0007088176919998</v>
      </c>
      <c r="G116" s="312">
        <v>4.583983082884</v>
      </c>
      <c r="H116" s="314">
        <v>6.3247999999999998</v>
      </c>
      <c r="I116" s="311">
        <v>13.6632</v>
      </c>
      <c r="J116" s="312">
        <v>9.0792169171149997</v>
      </c>
      <c r="K116" s="315">
        <v>2.7322526661939999</v>
      </c>
    </row>
    <row r="117" spans="1:11" ht="14.4" customHeight="1" thickBot="1" x14ac:dyDescent="0.35">
      <c r="A117" s="328" t="s">
        <v>308</v>
      </c>
      <c r="B117" s="306">
        <v>3</v>
      </c>
      <c r="C117" s="306">
        <v>1.9</v>
      </c>
      <c r="D117" s="307">
        <v>-1.1000000000000001</v>
      </c>
      <c r="E117" s="308">
        <v>0.63333333333300001</v>
      </c>
      <c r="F117" s="306">
        <v>5.0007088176919998</v>
      </c>
      <c r="G117" s="307">
        <v>4.583983082884</v>
      </c>
      <c r="H117" s="309">
        <v>6.3247999999999998</v>
      </c>
      <c r="I117" s="306">
        <v>13.6632</v>
      </c>
      <c r="J117" s="307">
        <v>9.0792169171149997</v>
      </c>
      <c r="K117" s="310">
        <v>2.7322526661939999</v>
      </c>
    </row>
    <row r="118" spans="1:11" ht="14.4" customHeight="1" thickBot="1" x14ac:dyDescent="0.35">
      <c r="A118" s="327" t="s">
        <v>309</v>
      </c>
      <c r="B118" s="311">
        <v>5.333333333333</v>
      </c>
      <c r="C118" s="311">
        <v>3.5962000000000001</v>
      </c>
      <c r="D118" s="312">
        <v>-1.7371333333329999</v>
      </c>
      <c r="E118" s="317">
        <v>0.67428750000000004</v>
      </c>
      <c r="F118" s="311">
        <v>3</v>
      </c>
      <c r="G118" s="312">
        <v>2.75</v>
      </c>
      <c r="H118" s="314">
        <v>0.49299999999999999</v>
      </c>
      <c r="I118" s="311">
        <v>5.2351400000000003</v>
      </c>
      <c r="J118" s="312">
        <v>2.4851399999999999</v>
      </c>
      <c r="K118" s="315">
        <v>1.7450466666660001</v>
      </c>
    </row>
    <row r="119" spans="1:11" ht="14.4" customHeight="1" thickBot="1" x14ac:dyDescent="0.35">
      <c r="A119" s="328" t="s">
        <v>310</v>
      </c>
      <c r="B119" s="306">
        <v>5.333333333333</v>
      </c>
      <c r="C119" s="306">
        <v>3.5962000000000001</v>
      </c>
      <c r="D119" s="307">
        <v>-1.7371333333329999</v>
      </c>
      <c r="E119" s="308">
        <v>0.67428750000000004</v>
      </c>
      <c r="F119" s="306">
        <v>3</v>
      </c>
      <c r="G119" s="307">
        <v>2.75</v>
      </c>
      <c r="H119" s="309">
        <v>0.49299999999999999</v>
      </c>
      <c r="I119" s="306">
        <v>5.2351400000000003</v>
      </c>
      <c r="J119" s="307">
        <v>2.4851399999999999</v>
      </c>
      <c r="K119" s="310">
        <v>1.7450466666660001</v>
      </c>
    </row>
    <row r="120" spans="1:11" ht="14.4" customHeight="1" thickBot="1" x14ac:dyDescent="0.35">
      <c r="A120" s="327" t="s">
        <v>311</v>
      </c>
      <c r="B120" s="311">
        <v>119.33333333333201</v>
      </c>
      <c r="C120" s="311">
        <v>115.39382000000001</v>
      </c>
      <c r="D120" s="312">
        <v>-3.939513333331</v>
      </c>
      <c r="E120" s="317">
        <v>0.96698731843499997</v>
      </c>
      <c r="F120" s="311">
        <v>220</v>
      </c>
      <c r="G120" s="312">
        <v>201.666666666667</v>
      </c>
      <c r="H120" s="314">
        <v>15.587949999999999</v>
      </c>
      <c r="I120" s="311">
        <v>169.94306</v>
      </c>
      <c r="J120" s="312">
        <v>-31.723606666666001</v>
      </c>
      <c r="K120" s="315">
        <v>0.77246845454500002</v>
      </c>
    </row>
    <row r="121" spans="1:11" ht="14.4" customHeight="1" thickBot="1" x14ac:dyDescent="0.35">
      <c r="A121" s="328" t="s">
        <v>312</v>
      </c>
      <c r="B121" s="306">
        <v>119.33333333333201</v>
      </c>
      <c r="C121" s="306">
        <v>115.39382000000001</v>
      </c>
      <c r="D121" s="307">
        <v>-3.939513333331</v>
      </c>
      <c r="E121" s="308">
        <v>0.96698731843499997</v>
      </c>
      <c r="F121" s="306">
        <v>220</v>
      </c>
      <c r="G121" s="307">
        <v>201.666666666667</v>
      </c>
      <c r="H121" s="309">
        <v>15.587949999999999</v>
      </c>
      <c r="I121" s="306">
        <v>169.94306</v>
      </c>
      <c r="J121" s="307">
        <v>-31.723606666666001</v>
      </c>
      <c r="K121" s="310">
        <v>0.77246845454500002</v>
      </c>
    </row>
    <row r="122" spans="1:11" ht="14.4" customHeight="1" thickBot="1" x14ac:dyDescent="0.35">
      <c r="A122" s="327" t="s">
        <v>313</v>
      </c>
      <c r="B122" s="311">
        <v>4.9406564584124654E-324</v>
      </c>
      <c r="C122" s="311">
        <v>6.056</v>
      </c>
      <c r="D122" s="312">
        <v>6.056</v>
      </c>
      <c r="E122" s="313" t="s">
        <v>206</v>
      </c>
      <c r="F122" s="311">
        <v>4.9406564584124654E-324</v>
      </c>
      <c r="G122" s="312">
        <v>0</v>
      </c>
      <c r="H122" s="314">
        <v>4.9406564584124654E-324</v>
      </c>
      <c r="I122" s="311">
        <v>11.321</v>
      </c>
      <c r="J122" s="312">
        <v>11.321</v>
      </c>
      <c r="K122" s="319" t="s">
        <v>206</v>
      </c>
    </row>
    <row r="123" spans="1:11" ht="14.4" customHeight="1" thickBot="1" x14ac:dyDescent="0.35">
      <c r="A123" s="328" t="s">
        <v>314</v>
      </c>
      <c r="B123" s="306">
        <v>4.9406564584124654E-324</v>
      </c>
      <c r="C123" s="306">
        <v>6.056</v>
      </c>
      <c r="D123" s="307">
        <v>6.056</v>
      </c>
      <c r="E123" s="316" t="s">
        <v>206</v>
      </c>
      <c r="F123" s="306">
        <v>4.9406564584124654E-324</v>
      </c>
      <c r="G123" s="307">
        <v>0</v>
      </c>
      <c r="H123" s="309">
        <v>4.9406564584124654E-324</v>
      </c>
      <c r="I123" s="306">
        <v>11.321</v>
      </c>
      <c r="J123" s="307">
        <v>11.321</v>
      </c>
      <c r="K123" s="318" t="s">
        <v>206</v>
      </c>
    </row>
    <row r="124" spans="1:11" ht="14.4" customHeight="1" thickBot="1" x14ac:dyDescent="0.35">
      <c r="A124" s="327" t="s">
        <v>315</v>
      </c>
      <c r="B124" s="311">
        <v>4.9406564584124654E-324</v>
      </c>
      <c r="C124" s="311">
        <v>168.13118</v>
      </c>
      <c r="D124" s="312">
        <v>168.13118</v>
      </c>
      <c r="E124" s="313" t="s">
        <v>206</v>
      </c>
      <c r="F124" s="311">
        <v>260</v>
      </c>
      <c r="G124" s="312">
        <v>238.333333333333</v>
      </c>
      <c r="H124" s="314">
        <v>30.904229999999998</v>
      </c>
      <c r="I124" s="311">
        <v>260.22824000000003</v>
      </c>
      <c r="J124" s="312">
        <v>21.894906666665999</v>
      </c>
      <c r="K124" s="315">
        <v>1.0008778461529999</v>
      </c>
    </row>
    <row r="125" spans="1:11" ht="14.4" customHeight="1" thickBot="1" x14ac:dyDescent="0.35">
      <c r="A125" s="328" t="s">
        <v>316</v>
      </c>
      <c r="B125" s="306">
        <v>4.9406564584124654E-324</v>
      </c>
      <c r="C125" s="306">
        <v>168.13118</v>
      </c>
      <c r="D125" s="307">
        <v>168.13118</v>
      </c>
      <c r="E125" s="316" t="s">
        <v>206</v>
      </c>
      <c r="F125" s="306">
        <v>260</v>
      </c>
      <c r="G125" s="307">
        <v>238.333333333333</v>
      </c>
      <c r="H125" s="309">
        <v>30.904229999999998</v>
      </c>
      <c r="I125" s="306">
        <v>260.22824000000003</v>
      </c>
      <c r="J125" s="307">
        <v>21.894906666665999</v>
      </c>
      <c r="K125" s="310">
        <v>1.0008778461529999</v>
      </c>
    </row>
    <row r="126" spans="1:11" ht="14.4" customHeight="1" thickBot="1" x14ac:dyDescent="0.35">
      <c r="A126" s="332"/>
      <c r="B126" s="306">
        <v>-5.0020372097479999</v>
      </c>
      <c r="C126" s="306">
        <v>-2312.4364399999999</v>
      </c>
      <c r="D126" s="307">
        <v>-2307.4344027902498</v>
      </c>
      <c r="E126" s="308">
        <v>462.29892802346001</v>
      </c>
      <c r="F126" s="306">
        <v>-3516.56682218571</v>
      </c>
      <c r="G126" s="307">
        <v>-3223.51958700357</v>
      </c>
      <c r="H126" s="309">
        <v>-394.33075000000002</v>
      </c>
      <c r="I126" s="306">
        <v>-3384.9423299999999</v>
      </c>
      <c r="J126" s="307">
        <v>-161.42274299643299</v>
      </c>
      <c r="K126" s="310">
        <v>0.96257017174899995</v>
      </c>
    </row>
    <row r="127" spans="1:11" ht="14.4" customHeight="1" thickBot="1" x14ac:dyDescent="0.35">
      <c r="A127" s="333" t="s">
        <v>46</v>
      </c>
      <c r="B127" s="320">
        <v>-1994.5520372097501</v>
      </c>
      <c r="C127" s="320">
        <v>-2312.4364399999999</v>
      </c>
      <c r="D127" s="321">
        <v>-317.884402790254</v>
      </c>
      <c r="E127" s="322">
        <v>-1.0507536902179999</v>
      </c>
      <c r="F127" s="320">
        <v>-3516.56682218571</v>
      </c>
      <c r="G127" s="321">
        <v>-3223.51958700357</v>
      </c>
      <c r="H127" s="320">
        <v>-394.33075000000002</v>
      </c>
      <c r="I127" s="320">
        <v>-3384.9423299999999</v>
      </c>
      <c r="J127" s="321">
        <v>-161.42274299643199</v>
      </c>
      <c r="K127" s="323">
        <v>0.96257017174899995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72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199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186</v>
      </c>
      <c r="C4" s="288" t="s">
        <v>51</v>
      </c>
      <c r="D4" s="289"/>
      <c r="E4" s="240"/>
      <c r="F4" s="235" t="s">
        <v>51</v>
      </c>
      <c r="G4" s="236" t="s">
        <v>52</v>
      </c>
      <c r="H4" s="236" t="s">
        <v>48</v>
      </c>
      <c r="I4" s="237" t="s">
        <v>53</v>
      </c>
    </row>
    <row r="5" spans="1:10" ht="14.4" customHeight="1" x14ac:dyDescent="0.3">
      <c r="A5" s="334" t="s">
        <v>317</v>
      </c>
      <c r="B5" s="335" t="s">
        <v>318</v>
      </c>
      <c r="C5" s="336" t="s">
        <v>319</v>
      </c>
      <c r="D5" s="336" t="s">
        <v>319</v>
      </c>
      <c r="E5" s="336"/>
      <c r="F5" s="336" t="s">
        <v>319</v>
      </c>
      <c r="G5" s="336" t="s">
        <v>319</v>
      </c>
      <c r="H5" s="336" t="s">
        <v>319</v>
      </c>
      <c r="I5" s="337" t="s">
        <v>319</v>
      </c>
      <c r="J5" s="338" t="s">
        <v>49</v>
      </c>
    </row>
    <row r="6" spans="1:10" ht="14.4" customHeight="1" x14ac:dyDescent="0.3">
      <c r="A6" s="334" t="s">
        <v>317</v>
      </c>
      <c r="B6" s="335" t="s">
        <v>207</v>
      </c>
      <c r="C6" s="336" t="s">
        <v>319</v>
      </c>
      <c r="D6" s="336">
        <v>0.63997999999999999</v>
      </c>
      <c r="E6" s="336"/>
      <c r="F6" s="336">
        <v>0</v>
      </c>
      <c r="G6" s="336">
        <v>0.70641386354091673</v>
      </c>
      <c r="H6" s="336">
        <v>-0.70641386354091673</v>
      </c>
      <c r="I6" s="337">
        <v>0</v>
      </c>
      <c r="J6" s="338" t="s">
        <v>1</v>
      </c>
    </row>
    <row r="7" spans="1:10" ht="14.4" customHeight="1" x14ac:dyDescent="0.3">
      <c r="A7" s="334" t="s">
        <v>317</v>
      </c>
      <c r="B7" s="335" t="s">
        <v>320</v>
      </c>
      <c r="C7" s="336" t="s">
        <v>319</v>
      </c>
      <c r="D7" s="336">
        <v>0.63997999999999999</v>
      </c>
      <c r="E7" s="336"/>
      <c r="F7" s="336">
        <v>0</v>
      </c>
      <c r="G7" s="336">
        <v>0.70641386354091673</v>
      </c>
      <c r="H7" s="336">
        <v>-0.70641386354091673</v>
      </c>
      <c r="I7" s="337">
        <v>0</v>
      </c>
      <c r="J7" s="338" t="s">
        <v>321</v>
      </c>
    </row>
    <row r="9" spans="1:10" ht="14.4" customHeight="1" x14ac:dyDescent="0.3">
      <c r="A9" s="334" t="s">
        <v>317</v>
      </c>
      <c r="B9" s="335" t="s">
        <v>318</v>
      </c>
      <c r="C9" s="336" t="s">
        <v>319</v>
      </c>
      <c r="D9" s="336" t="s">
        <v>319</v>
      </c>
      <c r="E9" s="336"/>
      <c r="F9" s="336" t="s">
        <v>319</v>
      </c>
      <c r="G9" s="336" t="s">
        <v>319</v>
      </c>
      <c r="H9" s="336" t="s">
        <v>319</v>
      </c>
      <c r="I9" s="337" t="s">
        <v>319</v>
      </c>
      <c r="J9" s="338" t="s">
        <v>49</v>
      </c>
    </row>
    <row r="10" spans="1:10" ht="14.4" customHeight="1" x14ac:dyDescent="0.3">
      <c r="A10" s="334" t="s">
        <v>322</v>
      </c>
      <c r="B10" s="335" t="s">
        <v>318</v>
      </c>
      <c r="C10" s="336" t="s">
        <v>319</v>
      </c>
      <c r="D10" s="336" t="s">
        <v>319</v>
      </c>
      <c r="E10" s="336"/>
      <c r="F10" s="336" t="s">
        <v>319</v>
      </c>
      <c r="G10" s="336" t="s">
        <v>319</v>
      </c>
      <c r="H10" s="336" t="s">
        <v>319</v>
      </c>
      <c r="I10" s="337" t="s">
        <v>319</v>
      </c>
      <c r="J10" s="338" t="s">
        <v>0</v>
      </c>
    </row>
    <row r="11" spans="1:10" ht="14.4" customHeight="1" x14ac:dyDescent="0.3">
      <c r="A11" s="334" t="s">
        <v>322</v>
      </c>
      <c r="B11" s="335" t="s">
        <v>207</v>
      </c>
      <c r="C11" s="336" t="s">
        <v>319</v>
      </c>
      <c r="D11" s="336">
        <v>0.63997999999999999</v>
      </c>
      <c r="E11" s="336"/>
      <c r="F11" s="336">
        <v>0</v>
      </c>
      <c r="G11" s="336">
        <v>0.70641386354091673</v>
      </c>
      <c r="H11" s="336">
        <v>-0.70641386354091673</v>
      </c>
      <c r="I11" s="337">
        <v>0</v>
      </c>
      <c r="J11" s="338" t="s">
        <v>1</v>
      </c>
    </row>
    <row r="12" spans="1:10" ht="14.4" customHeight="1" x14ac:dyDescent="0.3">
      <c r="A12" s="334" t="s">
        <v>322</v>
      </c>
      <c r="B12" s="335" t="s">
        <v>320</v>
      </c>
      <c r="C12" s="336" t="s">
        <v>319</v>
      </c>
      <c r="D12" s="336">
        <v>0.63997999999999999</v>
      </c>
      <c r="E12" s="336"/>
      <c r="F12" s="336">
        <v>0</v>
      </c>
      <c r="G12" s="336">
        <v>0.70641386354091673</v>
      </c>
      <c r="H12" s="336">
        <v>-0.70641386354091673</v>
      </c>
      <c r="I12" s="337">
        <v>0</v>
      </c>
      <c r="J12" s="338" t="s">
        <v>323</v>
      </c>
    </row>
    <row r="13" spans="1:10" ht="14.4" customHeight="1" x14ac:dyDescent="0.3">
      <c r="A13" s="334" t="s">
        <v>319</v>
      </c>
      <c r="B13" s="335" t="s">
        <v>319</v>
      </c>
      <c r="C13" s="336" t="s">
        <v>319</v>
      </c>
      <c r="D13" s="336" t="s">
        <v>319</v>
      </c>
      <c r="E13" s="336"/>
      <c r="F13" s="336" t="s">
        <v>319</v>
      </c>
      <c r="G13" s="336" t="s">
        <v>319</v>
      </c>
      <c r="H13" s="336" t="s">
        <v>319</v>
      </c>
      <c r="I13" s="337" t="s">
        <v>319</v>
      </c>
      <c r="J13" s="338" t="s">
        <v>324</v>
      </c>
    </row>
    <row r="14" spans="1:10" ht="14.4" customHeight="1" x14ac:dyDescent="0.3">
      <c r="A14" s="334" t="s">
        <v>317</v>
      </c>
      <c r="B14" s="335" t="s">
        <v>320</v>
      </c>
      <c r="C14" s="336" t="s">
        <v>319</v>
      </c>
      <c r="D14" s="336">
        <v>0.63997999999999999</v>
      </c>
      <c r="E14" s="336"/>
      <c r="F14" s="336">
        <v>0</v>
      </c>
      <c r="G14" s="336">
        <v>0.70641386354091673</v>
      </c>
      <c r="H14" s="336">
        <v>-0.70641386354091673</v>
      </c>
      <c r="I14" s="337">
        <v>0</v>
      </c>
      <c r="J14" s="338" t="s">
        <v>321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6" t="s">
        <v>187</v>
      </c>
      <c r="B1" s="296"/>
      <c r="C1" s="296"/>
      <c r="D1" s="296"/>
      <c r="E1" s="296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199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5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0" t="s">
        <v>189</v>
      </c>
      <c r="C4" s="301"/>
      <c r="D4" s="301"/>
      <c r="E4" s="302"/>
      <c r="F4" s="297" t="s">
        <v>194</v>
      </c>
      <c r="G4" s="298"/>
      <c r="H4" s="298"/>
      <c r="I4" s="299"/>
      <c r="J4" s="300" t="s">
        <v>195</v>
      </c>
      <c r="K4" s="301"/>
      <c r="L4" s="301"/>
      <c r="M4" s="302"/>
      <c r="N4" s="297" t="s">
        <v>196</v>
      </c>
      <c r="O4" s="298"/>
      <c r="P4" s="298"/>
      <c r="Q4" s="299"/>
    </row>
    <row r="5" spans="1:17" ht="14.4" customHeight="1" thickBot="1" x14ac:dyDescent="0.35">
      <c r="A5" s="339" t="s">
        <v>188</v>
      </c>
      <c r="B5" s="340" t="s">
        <v>190</v>
      </c>
      <c r="C5" s="340" t="s">
        <v>191</v>
      </c>
      <c r="D5" s="340" t="s">
        <v>192</v>
      </c>
      <c r="E5" s="341" t="s">
        <v>193</v>
      </c>
      <c r="F5" s="342" t="s">
        <v>190</v>
      </c>
      <c r="G5" s="343" t="s">
        <v>191</v>
      </c>
      <c r="H5" s="343" t="s">
        <v>192</v>
      </c>
      <c r="I5" s="344" t="s">
        <v>193</v>
      </c>
      <c r="J5" s="340" t="s">
        <v>190</v>
      </c>
      <c r="K5" s="340" t="s">
        <v>191</v>
      </c>
      <c r="L5" s="340" t="s">
        <v>192</v>
      </c>
      <c r="M5" s="341" t="s">
        <v>193</v>
      </c>
      <c r="N5" s="342" t="s">
        <v>190</v>
      </c>
      <c r="O5" s="343" t="s">
        <v>191</v>
      </c>
      <c r="P5" s="343" t="s">
        <v>192</v>
      </c>
      <c r="Q5" s="344" t="s">
        <v>193</v>
      </c>
    </row>
    <row r="6" spans="1:17" ht="14.4" customHeight="1" x14ac:dyDescent="0.3">
      <c r="A6" s="351" t="s">
        <v>325</v>
      </c>
      <c r="B6" s="355"/>
      <c r="C6" s="345"/>
      <c r="D6" s="345"/>
      <c r="E6" s="357"/>
      <c r="F6" s="353"/>
      <c r="G6" s="346"/>
      <c r="H6" s="346"/>
      <c r="I6" s="359"/>
      <c r="J6" s="355"/>
      <c r="K6" s="345"/>
      <c r="L6" s="345"/>
      <c r="M6" s="357"/>
      <c r="N6" s="353"/>
      <c r="O6" s="346"/>
      <c r="P6" s="346"/>
      <c r="Q6" s="347"/>
    </row>
    <row r="7" spans="1:17" ht="14.4" customHeight="1" thickBot="1" x14ac:dyDescent="0.35">
      <c r="A7" s="352" t="s">
        <v>326</v>
      </c>
      <c r="B7" s="356">
        <v>5</v>
      </c>
      <c r="C7" s="348"/>
      <c r="D7" s="348"/>
      <c r="E7" s="358"/>
      <c r="F7" s="354">
        <v>1</v>
      </c>
      <c r="G7" s="349">
        <v>0</v>
      </c>
      <c r="H7" s="349">
        <v>0</v>
      </c>
      <c r="I7" s="360">
        <v>0</v>
      </c>
      <c r="J7" s="356">
        <v>2</v>
      </c>
      <c r="K7" s="348"/>
      <c r="L7" s="348"/>
      <c r="M7" s="358"/>
      <c r="N7" s="354">
        <v>1</v>
      </c>
      <c r="O7" s="349">
        <v>0</v>
      </c>
      <c r="P7" s="349">
        <v>0</v>
      </c>
      <c r="Q7" s="3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73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199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186</v>
      </c>
      <c r="C4" s="288" t="s">
        <v>51</v>
      </c>
      <c r="D4" s="289"/>
      <c r="E4" s="240"/>
      <c r="F4" s="235" t="s">
        <v>51</v>
      </c>
      <c r="G4" s="236" t="s">
        <v>52</v>
      </c>
      <c r="H4" s="236" t="s">
        <v>48</v>
      </c>
      <c r="I4" s="237" t="s">
        <v>53</v>
      </c>
    </row>
    <row r="5" spans="1:10" ht="14.4" customHeight="1" x14ac:dyDescent="0.3">
      <c r="A5" s="334" t="s">
        <v>317</v>
      </c>
      <c r="B5" s="335" t="s">
        <v>318</v>
      </c>
      <c r="C5" s="336" t="s">
        <v>319</v>
      </c>
      <c r="D5" s="336" t="s">
        <v>319</v>
      </c>
      <c r="E5" s="336"/>
      <c r="F5" s="336" t="s">
        <v>319</v>
      </c>
      <c r="G5" s="336" t="s">
        <v>319</v>
      </c>
      <c r="H5" s="336" t="s">
        <v>319</v>
      </c>
      <c r="I5" s="337" t="s">
        <v>319</v>
      </c>
      <c r="J5" s="338" t="s">
        <v>49</v>
      </c>
    </row>
    <row r="6" spans="1:10" ht="14.4" customHeight="1" x14ac:dyDescent="0.3">
      <c r="A6" s="334" t="s">
        <v>317</v>
      </c>
      <c r="B6" s="335" t="s">
        <v>209</v>
      </c>
      <c r="C6" s="336" t="s">
        <v>319</v>
      </c>
      <c r="D6" s="336">
        <v>33.955750000000002</v>
      </c>
      <c r="E6" s="336"/>
      <c r="F6" s="336">
        <v>56.370400000000004</v>
      </c>
      <c r="G6" s="336">
        <v>54.083245135786164</v>
      </c>
      <c r="H6" s="336">
        <v>2.2871548642138393</v>
      </c>
      <c r="I6" s="337">
        <v>1.0422895271626453</v>
      </c>
      <c r="J6" s="338" t="s">
        <v>1</v>
      </c>
    </row>
    <row r="7" spans="1:10" ht="14.4" customHeight="1" x14ac:dyDescent="0.3">
      <c r="A7" s="334" t="s">
        <v>317</v>
      </c>
      <c r="B7" s="335" t="s">
        <v>210</v>
      </c>
      <c r="C7" s="336" t="s">
        <v>319</v>
      </c>
      <c r="D7" s="336">
        <v>2.7119999999999997</v>
      </c>
      <c r="E7" s="336"/>
      <c r="F7" s="336">
        <v>2.6619999999999999</v>
      </c>
      <c r="G7" s="336">
        <v>6.1583199586040003</v>
      </c>
      <c r="H7" s="336">
        <v>-3.4963199586040004</v>
      </c>
      <c r="I7" s="337">
        <v>0.43226074934298087</v>
      </c>
      <c r="J7" s="338" t="s">
        <v>1</v>
      </c>
    </row>
    <row r="8" spans="1:10" ht="14.4" customHeight="1" x14ac:dyDescent="0.3">
      <c r="A8" s="334" t="s">
        <v>317</v>
      </c>
      <c r="B8" s="335" t="s">
        <v>211</v>
      </c>
      <c r="C8" s="336" t="s">
        <v>319</v>
      </c>
      <c r="D8" s="336">
        <v>1.4999999999999999E-2</v>
      </c>
      <c r="E8" s="336"/>
      <c r="F8" s="336">
        <v>0.14599999999999999</v>
      </c>
      <c r="G8" s="336">
        <v>1.3944569118333333E-2</v>
      </c>
      <c r="H8" s="336">
        <v>0.13205543088166666</v>
      </c>
      <c r="I8" s="337">
        <v>10.47002591195518</v>
      </c>
      <c r="J8" s="338" t="s">
        <v>1</v>
      </c>
    </row>
    <row r="9" spans="1:10" ht="14.4" customHeight="1" x14ac:dyDescent="0.3">
      <c r="A9" s="334" t="s">
        <v>317</v>
      </c>
      <c r="B9" s="335" t="s">
        <v>320</v>
      </c>
      <c r="C9" s="336" t="s">
        <v>319</v>
      </c>
      <c r="D9" s="336">
        <v>36.682749999999999</v>
      </c>
      <c r="E9" s="336"/>
      <c r="F9" s="336">
        <v>59.178400000000003</v>
      </c>
      <c r="G9" s="336">
        <v>60.255509663508505</v>
      </c>
      <c r="H9" s="336">
        <v>-1.0771096635085016</v>
      </c>
      <c r="I9" s="337">
        <v>0.98212429586068517</v>
      </c>
      <c r="J9" s="338" t="s">
        <v>321</v>
      </c>
    </row>
    <row r="11" spans="1:10" ht="14.4" customHeight="1" x14ac:dyDescent="0.3">
      <c r="A11" s="334" t="s">
        <v>317</v>
      </c>
      <c r="B11" s="335" t="s">
        <v>318</v>
      </c>
      <c r="C11" s="336" t="s">
        <v>319</v>
      </c>
      <c r="D11" s="336" t="s">
        <v>319</v>
      </c>
      <c r="E11" s="336"/>
      <c r="F11" s="336" t="s">
        <v>319</v>
      </c>
      <c r="G11" s="336" t="s">
        <v>319</v>
      </c>
      <c r="H11" s="336" t="s">
        <v>319</v>
      </c>
      <c r="I11" s="337" t="s">
        <v>319</v>
      </c>
      <c r="J11" s="338" t="s">
        <v>49</v>
      </c>
    </row>
    <row r="12" spans="1:10" ht="14.4" customHeight="1" x14ac:dyDescent="0.3">
      <c r="A12" s="334" t="s">
        <v>322</v>
      </c>
      <c r="B12" s="335" t="s">
        <v>318</v>
      </c>
      <c r="C12" s="336" t="s">
        <v>319</v>
      </c>
      <c r="D12" s="336" t="s">
        <v>319</v>
      </c>
      <c r="E12" s="336"/>
      <c r="F12" s="336" t="s">
        <v>319</v>
      </c>
      <c r="G12" s="336" t="s">
        <v>319</v>
      </c>
      <c r="H12" s="336" t="s">
        <v>319</v>
      </c>
      <c r="I12" s="337" t="s">
        <v>319</v>
      </c>
      <c r="J12" s="338" t="s">
        <v>0</v>
      </c>
    </row>
    <row r="13" spans="1:10" ht="14.4" customHeight="1" x14ac:dyDescent="0.3">
      <c r="A13" s="334" t="s">
        <v>322</v>
      </c>
      <c r="B13" s="335" t="s">
        <v>209</v>
      </c>
      <c r="C13" s="336" t="s">
        <v>319</v>
      </c>
      <c r="D13" s="336">
        <v>33.955750000000002</v>
      </c>
      <c r="E13" s="336"/>
      <c r="F13" s="336">
        <v>56.370400000000004</v>
      </c>
      <c r="G13" s="336">
        <v>54.083245135786164</v>
      </c>
      <c r="H13" s="336">
        <v>2.2871548642138393</v>
      </c>
      <c r="I13" s="337">
        <v>1.0422895271626453</v>
      </c>
      <c r="J13" s="338" t="s">
        <v>1</v>
      </c>
    </row>
    <row r="14" spans="1:10" ht="14.4" customHeight="1" x14ac:dyDescent="0.3">
      <c r="A14" s="334" t="s">
        <v>322</v>
      </c>
      <c r="B14" s="335" t="s">
        <v>210</v>
      </c>
      <c r="C14" s="336" t="s">
        <v>319</v>
      </c>
      <c r="D14" s="336">
        <v>2.7119999999999997</v>
      </c>
      <c r="E14" s="336"/>
      <c r="F14" s="336">
        <v>2.6619999999999999</v>
      </c>
      <c r="G14" s="336">
        <v>6.1583199586040003</v>
      </c>
      <c r="H14" s="336">
        <v>-3.4963199586040004</v>
      </c>
      <c r="I14" s="337">
        <v>0.43226074934298087</v>
      </c>
      <c r="J14" s="338" t="s">
        <v>1</v>
      </c>
    </row>
    <row r="15" spans="1:10" ht="14.4" customHeight="1" x14ac:dyDescent="0.3">
      <c r="A15" s="334" t="s">
        <v>322</v>
      </c>
      <c r="B15" s="335" t="s">
        <v>211</v>
      </c>
      <c r="C15" s="336" t="s">
        <v>319</v>
      </c>
      <c r="D15" s="336">
        <v>1.4999999999999999E-2</v>
      </c>
      <c r="E15" s="336"/>
      <c r="F15" s="336">
        <v>0.14599999999999999</v>
      </c>
      <c r="G15" s="336">
        <v>1.3944569118333333E-2</v>
      </c>
      <c r="H15" s="336">
        <v>0.13205543088166666</v>
      </c>
      <c r="I15" s="337">
        <v>10.47002591195518</v>
      </c>
      <c r="J15" s="338" t="s">
        <v>1</v>
      </c>
    </row>
    <row r="16" spans="1:10" ht="14.4" customHeight="1" x14ac:dyDescent="0.3">
      <c r="A16" s="334" t="s">
        <v>322</v>
      </c>
      <c r="B16" s="335" t="s">
        <v>320</v>
      </c>
      <c r="C16" s="336" t="s">
        <v>319</v>
      </c>
      <c r="D16" s="336">
        <v>36.682749999999999</v>
      </c>
      <c r="E16" s="336"/>
      <c r="F16" s="336">
        <v>59.178400000000003</v>
      </c>
      <c r="G16" s="336">
        <v>60.255509663508505</v>
      </c>
      <c r="H16" s="336">
        <v>-1.0771096635085016</v>
      </c>
      <c r="I16" s="337">
        <v>0.98212429586068517</v>
      </c>
      <c r="J16" s="338" t="s">
        <v>323</v>
      </c>
    </row>
    <row r="17" spans="1:10" ht="14.4" customHeight="1" x14ac:dyDescent="0.3">
      <c r="A17" s="334" t="s">
        <v>319</v>
      </c>
      <c r="B17" s="335" t="s">
        <v>319</v>
      </c>
      <c r="C17" s="336" t="s">
        <v>319</v>
      </c>
      <c r="D17" s="336" t="s">
        <v>319</v>
      </c>
      <c r="E17" s="336"/>
      <c r="F17" s="336" t="s">
        <v>319</v>
      </c>
      <c r="G17" s="336" t="s">
        <v>319</v>
      </c>
      <c r="H17" s="336" t="s">
        <v>319</v>
      </c>
      <c r="I17" s="337" t="s">
        <v>319</v>
      </c>
      <c r="J17" s="338" t="s">
        <v>324</v>
      </c>
    </row>
    <row r="18" spans="1:10" ht="14.4" customHeight="1" x14ac:dyDescent="0.3">
      <c r="A18" s="334" t="s">
        <v>317</v>
      </c>
      <c r="B18" s="335" t="s">
        <v>320</v>
      </c>
      <c r="C18" s="336" t="s">
        <v>319</v>
      </c>
      <c r="D18" s="336">
        <v>36.682749999999999</v>
      </c>
      <c r="E18" s="336"/>
      <c r="F18" s="336">
        <v>59.178400000000003</v>
      </c>
      <c r="G18" s="336">
        <v>60.255509663508505</v>
      </c>
      <c r="H18" s="336">
        <v>-1.0771096635085016</v>
      </c>
      <c r="I18" s="337">
        <v>0.98212429586068517</v>
      </c>
      <c r="J18" s="338" t="s">
        <v>321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5" t="s">
        <v>354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199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70</v>
      </c>
      <c r="I3" s="71">
        <f>IF(J3&lt;&gt;0,K3/J3,0)</f>
        <v>10.360364145658263</v>
      </c>
      <c r="J3" s="71">
        <f>SUBTOTAL(9,J5:J1048576)</f>
        <v>5712</v>
      </c>
      <c r="K3" s="72">
        <f>SUBTOTAL(9,K5:K1048576)</f>
        <v>59178.399999999994</v>
      </c>
    </row>
    <row r="4" spans="1:11" s="164" customFormat="1" ht="14.4" customHeight="1" thickBot="1" x14ac:dyDescent="0.35">
      <c r="A4" s="361" t="s">
        <v>3</v>
      </c>
      <c r="B4" s="362" t="s">
        <v>4</v>
      </c>
      <c r="C4" s="362" t="s">
        <v>0</v>
      </c>
      <c r="D4" s="362" t="s">
        <v>5</v>
      </c>
      <c r="E4" s="362" t="s">
        <v>6</v>
      </c>
      <c r="F4" s="362" t="s">
        <v>1</v>
      </c>
      <c r="G4" s="362" t="s">
        <v>50</v>
      </c>
      <c r="H4" s="363" t="s">
        <v>7</v>
      </c>
      <c r="I4" s="364" t="s">
        <v>76</v>
      </c>
      <c r="J4" s="364" t="s">
        <v>8</v>
      </c>
      <c r="K4" s="365" t="s">
        <v>84</v>
      </c>
    </row>
    <row r="5" spans="1:11" ht="14.4" customHeight="1" x14ac:dyDescent="0.3">
      <c r="A5" s="366" t="s">
        <v>317</v>
      </c>
      <c r="B5" s="367" t="s">
        <v>318</v>
      </c>
      <c r="C5" s="368" t="s">
        <v>322</v>
      </c>
      <c r="D5" s="369" t="s">
        <v>318</v>
      </c>
      <c r="E5" s="368" t="s">
        <v>348</v>
      </c>
      <c r="F5" s="369" t="s">
        <v>349</v>
      </c>
      <c r="G5" s="368" t="s">
        <v>327</v>
      </c>
      <c r="H5" s="368" t="s">
        <v>328</v>
      </c>
      <c r="I5" s="345">
        <v>1.33</v>
      </c>
      <c r="J5" s="345">
        <v>2000</v>
      </c>
      <c r="K5" s="357">
        <v>2662</v>
      </c>
    </row>
    <row r="6" spans="1:11" ht="14.4" customHeight="1" x14ac:dyDescent="0.3">
      <c r="A6" s="370" t="s">
        <v>317</v>
      </c>
      <c r="B6" s="371" t="s">
        <v>318</v>
      </c>
      <c r="C6" s="372" t="s">
        <v>322</v>
      </c>
      <c r="D6" s="373" t="s">
        <v>318</v>
      </c>
      <c r="E6" s="372" t="s">
        <v>350</v>
      </c>
      <c r="F6" s="373" t="s">
        <v>351</v>
      </c>
      <c r="G6" s="372" t="s">
        <v>329</v>
      </c>
      <c r="H6" s="372" t="s">
        <v>330</v>
      </c>
      <c r="I6" s="374">
        <v>0.73</v>
      </c>
      <c r="J6" s="374">
        <v>200</v>
      </c>
      <c r="K6" s="375">
        <v>146</v>
      </c>
    </row>
    <row r="7" spans="1:11" ht="14.4" customHeight="1" x14ac:dyDescent="0.3">
      <c r="A7" s="370" t="s">
        <v>317</v>
      </c>
      <c r="B7" s="371" t="s">
        <v>318</v>
      </c>
      <c r="C7" s="372" t="s">
        <v>322</v>
      </c>
      <c r="D7" s="373" t="s">
        <v>318</v>
      </c>
      <c r="E7" s="372" t="s">
        <v>352</v>
      </c>
      <c r="F7" s="373" t="s">
        <v>353</v>
      </c>
      <c r="G7" s="372" t="s">
        <v>331</v>
      </c>
      <c r="H7" s="372" t="s">
        <v>332</v>
      </c>
      <c r="I7" s="374">
        <v>13.809166666666668</v>
      </c>
      <c r="J7" s="374">
        <v>740</v>
      </c>
      <c r="K7" s="375">
        <v>10188.68</v>
      </c>
    </row>
    <row r="8" spans="1:11" ht="14.4" customHeight="1" x14ac:dyDescent="0.3">
      <c r="A8" s="370" t="s">
        <v>317</v>
      </c>
      <c r="B8" s="371" t="s">
        <v>318</v>
      </c>
      <c r="C8" s="372" t="s">
        <v>322</v>
      </c>
      <c r="D8" s="373" t="s">
        <v>318</v>
      </c>
      <c r="E8" s="372" t="s">
        <v>352</v>
      </c>
      <c r="F8" s="373" t="s">
        <v>353</v>
      </c>
      <c r="G8" s="372" t="s">
        <v>333</v>
      </c>
      <c r="H8" s="372" t="s">
        <v>334</v>
      </c>
      <c r="I8" s="374">
        <v>17.542999999999999</v>
      </c>
      <c r="J8" s="374">
        <v>420</v>
      </c>
      <c r="K8" s="375">
        <v>7368.9000000000005</v>
      </c>
    </row>
    <row r="9" spans="1:11" ht="14.4" customHeight="1" x14ac:dyDescent="0.3">
      <c r="A9" s="370" t="s">
        <v>317</v>
      </c>
      <c r="B9" s="371" t="s">
        <v>318</v>
      </c>
      <c r="C9" s="372" t="s">
        <v>322</v>
      </c>
      <c r="D9" s="373" t="s">
        <v>318</v>
      </c>
      <c r="E9" s="372" t="s">
        <v>352</v>
      </c>
      <c r="F9" s="373" t="s">
        <v>353</v>
      </c>
      <c r="G9" s="372" t="s">
        <v>335</v>
      </c>
      <c r="H9" s="372" t="s">
        <v>336</v>
      </c>
      <c r="I9" s="374">
        <v>10.89</v>
      </c>
      <c r="J9" s="374">
        <v>20</v>
      </c>
      <c r="K9" s="375">
        <v>217.8</v>
      </c>
    </row>
    <row r="10" spans="1:11" ht="14.4" customHeight="1" x14ac:dyDescent="0.3">
      <c r="A10" s="370" t="s">
        <v>317</v>
      </c>
      <c r="B10" s="371" t="s">
        <v>318</v>
      </c>
      <c r="C10" s="372" t="s">
        <v>322</v>
      </c>
      <c r="D10" s="373" t="s">
        <v>318</v>
      </c>
      <c r="E10" s="372" t="s">
        <v>352</v>
      </c>
      <c r="F10" s="373" t="s">
        <v>353</v>
      </c>
      <c r="G10" s="372" t="s">
        <v>337</v>
      </c>
      <c r="H10" s="372" t="s">
        <v>338</v>
      </c>
      <c r="I10" s="374">
        <v>18.150000000000002</v>
      </c>
      <c r="J10" s="374">
        <v>250</v>
      </c>
      <c r="K10" s="375">
        <v>4537.5</v>
      </c>
    </row>
    <row r="11" spans="1:11" ht="14.4" customHeight="1" x14ac:dyDescent="0.3">
      <c r="A11" s="370" t="s">
        <v>317</v>
      </c>
      <c r="B11" s="371" t="s">
        <v>318</v>
      </c>
      <c r="C11" s="372" t="s">
        <v>322</v>
      </c>
      <c r="D11" s="373" t="s">
        <v>318</v>
      </c>
      <c r="E11" s="372" t="s">
        <v>352</v>
      </c>
      <c r="F11" s="373" t="s">
        <v>353</v>
      </c>
      <c r="G11" s="372" t="s">
        <v>339</v>
      </c>
      <c r="H11" s="372" t="s">
        <v>340</v>
      </c>
      <c r="I11" s="374">
        <v>15.141818181818183</v>
      </c>
      <c r="J11" s="374">
        <v>1700</v>
      </c>
      <c r="K11" s="375">
        <v>25884.929999999997</v>
      </c>
    </row>
    <row r="12" spans="1:11" ht="14.4" customHeight="1" x14ac:dyDescent="0.3">
      <c r="A12" s="370" t="s">
        <v>317</v>
      </c>
      <c r="B12" s="371" t="s">
        <v>318</v>
      </c>
      <c r="C12" s="372" t="s">
        <v>322</v>
      </c>
      <c r="D12" s="373" t="s">
        <v>318</v>
      </c>
      <c r="E12" s="372" t="s">
        <v>352</v>
      </c>
      <c r="F12" s="373" t="s">
        <v>353</v>
      </c>
      <c r="G12" s="372" t="s">
        <v>341</v>
      </c>
      <c r="H12" s="372" t="s">
        <v>342</v>
      </c>
      <c r="I12" s="374">
        <v>14.52</v>
      </c>
      <c r="J12" s="374">
        <v>60</v>
      </c>
      <c r="K12" s="375">
        <v>871.2</v>
      </c>
    </row>
    <row r="13" spans="1:11" ht="14.4" customHeight="1" x14ac:dyDescent="0.3">
      <c r="A13" s="370" t="s">
        <v>317</v>
      </c>
      <c r="B13" s="371" t="s">
        <v>318</v>
      </c>
      <c r="C13" s="372" t="s">
        <v>322</v>
      </c>
      <c r="D13" s="373" t="s">
        <v>318</v>
      </c>
      <c r="E13" s="372" t="s">
        <v>352</v>
      </c>
      <c r="F13" s="373" t="s">
        <v>353</v>
      </c>
      <c r="G13" s="372" t="s">
        <v>343</v>
      </c>
      <c r="H13" s="372" t="s">
        <v>342</v>
      </c>
      <c r="I13" s="374">
        <v>14.931999999999999</v>
      </c>
      <c r="J13" s="374">
        <v>320</v>
      </c>
      <c r="K13" s="375">
        <v>4790.3900000000012</v>
      </c>
    </row>
    <row r="14" spans="1:11" ht="14.4" customHeight="1" x14ac:dyDescent="0.3">
      <c r="A14" s="370" t="s">
        <v>317</v>
      </c>
      <c r="B14" s="371" t="s">
        <v>318</v>
      </c>
      <c r="C14" s="372" t="s">
        <v>322</v>
      </c>
      <c r="D14" s="373" t="s">
        <v>318</v>
      </c>
      <c r="E14" s="372" t="s">
        <v>352</v>
      </c>
      <c r="F14" s="373" t="s">
        <v>353</v>
      </c>
      <c r="G14" s="372" t="s">
        <v>344</v>
      </c>
      <c r="H14" s="372" t="s">
        <v>345</v>
      </c>
      <c r="I14" s="374">
        <v>2087.46</v>
      </c>
      <c r="J14" s="374">
        <v>1</v>
      </c>
      <c r="K14" s="375">
        <v>2087.46</v>
      </c>
    </row>
    <row r="15" spans="1:11" ht="14.4" customHeight="1" thickBot="1" x14ac:dyDescent="0.35">
      <c r="A15" s="376" t="s">
        <v>317</v>
      </c>
      <c r="B15" s="377" t="s">
        <v>318</v>
      </c>
      <c r="C15" s="378" t="s">
        <v>322</v>
      </c>
      <c r="D15" s="379" t="s">
        <v>318</v>
      </c>
      <c r="E15" s="378" t="s">
        <v>352</v>
      </c>
      <c r="F15" s="379" t="s">
        <v>353</v>
      </c>
      <c r="G15" s="378" t="s">
        <v>346</v>
      </c>
      <c r="H15" s="378" t="s">
        <v>347</v>
      </c>
      <c r="I15" s="348">
        <v>423.54</v>
      </c>
      <c r="J15" s="348">
        <v>1</v>
      </c>
      <c r="K15" s="358">
        <v>423.54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2014-12-18T09:40:04Z</dcterms:modified>
</cp:coreProperties>
</file>