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02" r:id="rId6"/>
    <sheet name="MŽ Detail" sheetId="403" r:id="rId7"/>
    <sheet name="Osobní náklady" sheetId="419" r:id="rId8"/>
    <sheet name="ON Data" sheetId="418" state="hidden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Žádanky'!$A$3:$G$3</definedName>
    <definedName name="_xlnm._FilterDatabase" localSheetId="6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L6" i="419" l="1"/>
  <c r="H6" i="419"/>
  <c r="K6" i="419"/>
  <c r="G6" i="419"/>
  <c r="D6" i="419"/>
  <c r="J6" i="419"/>
  <c r="F6" i="419"/>
  <c r="C6" i="419"/>
  <c r="I6" i="419"/>
  <c r="E6" i="419"/>
  <c r="B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C15" i="414"/>
  <c r="D12" i="414"/>
  <c r="D4" i="414"/>
  <c r="C11" i="414" l="1"/>
  <c r="C7" i="414"/>
  <c r="E11" i="414" l="1"/>
  <c r="E7" i="414"/>
  <c r="K3" i="403" l="1"/>
  <c r="J3" i="403"/>
  <c r="I3" i="403" s="1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2" i="383"/>
  <c r="A11" i="383"/>
  <c r="A10" i="383"/>
  <c r="A7" i="383"/>
  <c r="A6" i="383"/>
  <c r="A5" i="383"/>
  <c r="C13" i="339"/>
  <c r="C15" i="339" s="1"/>
  <c r="B13" i="339"/>
  <c r="B15" i="339" s="1"/>
  <c r="C12" i="414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<sst xmlns="http://schemas.openxmlformats.org/spreadsheetml/2006/main" count="508" uniqueCount="301">
  <si>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</si>
  <si>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</si>
  <si>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</si>
  <si>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</si>
  <si>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</si>
  <si>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</si>
  <si>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</si>
  <si>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</si>
  <si>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</si>
  <si>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</si>
  <si>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</si>
  <si>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</si>
  <si>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</si>
  <si>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</si>
  <si>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</si>
  <si>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</si>
  <si>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</si>
  <si>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</si>
  <si>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</si>
  <si>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</si>
  <si>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</si>
  <si>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</si>
  <si>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</si>
  <si>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</si>
  <si>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</si>
  <si>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</si>
  <si>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</si>
  <si>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</si>
  <si>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</si>
  <si>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</si>
  <si>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</si>
  <si>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</si>
  <si>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</si>
  <si>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</si>
  <si>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</si>
  <si>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</si>
  <si>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</si>
  <si>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</si>
  <si>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</si>
  <si>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</si>
  <si>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</si>
  <si>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</si>
  <si>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</si>
  <si>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</si>
  <si>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</si>
  <si>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</si>
  <si>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</si>
  <si>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</si>
  <si>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</si>
  <si>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</si>
  <si>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</si>
  <si>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</si>
  <si>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</si>
  <si>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</si>
  <si>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</si>
  <si>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</si>
  <si>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</si>
  <si>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</si>
  <si>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</si>
  <si>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</si>
  <si>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</si>
  <si>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</si>
  <si>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</si>
  <si>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</si>
  <si>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</si>
  <si>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</si>
  <si>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</si>
  <si>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</si>
  <si>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</si>
  <si>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</si>
  <si>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</si>
  <si>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</si>
  <si>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</si>
  <si>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</si>
  <si>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</si>
  <si>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</si>
  <si>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</si>
  <si>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</si>
  <si>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</si>
  <si>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</si>
  <si>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</si>
  <si>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</si>
  <si>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</si>
  <si>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</si>
  <si>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</si>
  <si>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</si>
  <si>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</si>
  <si>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</si>
  <si>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</si>
  <si>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</si>
  <si>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</si>
  <si>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</si>
  <si>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</si>
  <si>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</si>
  <si>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</si>
  <si>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</si>
  <si>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</si>
  <si>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</si>
  <si>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</si>
  <si>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</si>
  <si>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</si>
  <si>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</si>
  <si>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</si>
  <si>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</si>
  <si>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</si>
  <si>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</si>
  <si>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</si>
  <si>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</si>
  <si>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</si>
  <si>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</si>
  <si>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</si>
  <si>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</si>
  <si>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</si>
  <si>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</si>
  <si>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</si>
  <si>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</si>
  <si>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</si>
  <si>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</si>
  <si>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</si>
  <si>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</si>
  <si>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</si>
  <si>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</si>
  <si>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</si>
  <si>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</si>
  <si>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</si>
  <si>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</si>
  <si>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</si>
  <si>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</si>
  <si>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</si>
  <si>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</si>
  <si>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</si>
  <si>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</si>
  <si>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</si>
  <si>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</si>
  <si>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</si>
  <si>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</si>
  <si>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</si>
  <si>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</si>
  <si>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</si>
  <si>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</si>
  <si>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</si>
  <si>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</si>
  <si>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</si>
  <si>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</si>
  <si>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</si>
  <si>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</si>
  <si>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</si>
  <si>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</si>
  <si>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</si>
  <si>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</si>
  <si>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</si>
  <si>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</si>
  <si>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</si>
  <si>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</si>
  <si>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</si>
  <si>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</si>
  <si>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</si>
  <si>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</si>
  <si>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</si>
  <si>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</si>
  <si>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</si>
  <si>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</si>
  <si>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</si>
  <si>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</si>
  <si>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</si>
  <si>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</si>
  <si>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</si>
  <si>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</si>
  <si>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</si>
  <si>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</si>
  <si>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</si>
  <si>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</si>
  <si>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</si>
  <si>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</si>
  <si>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</si>
  <si>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</si>
  <si>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</si>
  <si>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</si>
  <si>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</si>
  <si>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</si>
  <si>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</si>
  <si>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</si>
  <si>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</si>
  <si>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</si>
  <si>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</si>
  <si>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</si>
  <si>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</si>
  <si>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</si>
  <si>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</si>
  <si>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</si>
  <si>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</si>
  <si>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</si>
  <si>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</si>
  <si>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</si>
  <si>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</si>
  <si>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</si>
  <si>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</si>
  <si>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</si>
  <si>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</si>
  <si>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</si>
  <si>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</si>
  <si>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</si>
  <si>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</si>
  <si>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</si>
  <si>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</si>
  <si>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</si>
  <si>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</si>
  <si>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</si>
  <si>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</si>
  <si>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</si>
  <si>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</si>
  <si>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</si>
  <si>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</si>
  <si>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</si>
  <si>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</si>
  <si>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</si>
  <si>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</si>
  <si>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</si>
  <si>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</si>
  <si>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</si>
  <si>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</si>
  <si>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</si>
  <si>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</si>
  <si>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</si>
  <si>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</si>
  <si>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</si>
  <si>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</si>
  <si>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</si>
  <si>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</si>
  <si>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</si>
  <si>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</si>
  <si>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</si>
  <si>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</si>
  <si>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</si>
  <si>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</si>
  <si>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</si>
  <si>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</si>
  <si>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</si>
  <si>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</si>
  <si>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</si>
  <si>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</si>
  <si>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</si>
  <si>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</si>
  <si>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</si>
  <si>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</si>
  <si>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</si>
  <si>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</si>
  <si>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</si>
  <si>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</si>
  <si>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</si>
  <si>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</si>
  <si>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</si>
  <si>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</si>
  <si>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</si>
  <si>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</si>
  <si>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</si>
  <si>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</si>
  <si>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</si>
  <si>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</si>
  <si>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</si>
  <si>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</si>
  <si>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</si>
  <si>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</si>
  <si>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</si>
  <si>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</si>
  <si>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</si>
  <si>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</si>
  <si>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</si>
  <si>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</si>
  <si>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</si>
  <si>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</si>
  <si>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</si>
  <si>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</si>
  <si>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</si>
  <si>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</si>
  <si>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</si>
  <si>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</si>
  <si>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</si>
  <si>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</si>
  <si>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</si>
  <si>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</si>
  <si>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/>
  </si>
  <si>
    <t>Oddělení nemocniční hygieny</t>
  </si>
  <si>
    <t>50115020</t>
  </si>
  <si>
    <t>Diagnostika (132 03 001)</t>
  </si>
  <si>
    <t>SumaKL</t>
  </si>
  <si>
    <t>5498</t>
  </si>
  <si>
    <t>SumaNS</t>
  </si>
  <si>
    <t>mezeraNS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</si>
  <si>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</si>
  <si>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</si>
  <si>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</si>
  <si>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</si>
  <si>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</si>
  <si>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</si>
  <si>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</si>
  <si>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</si>
  <si>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DB709</t>
  </si>
  <si>
    <t>ENDO AGAR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</si>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</sst>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46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2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2" fontId="28" fillId="3" borderId="25" xfId="80" applyNumberFormat="1" applyFont="1" applyFill="1" applyBorder="1"/>
    <xf numFmtId="172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2" xfId="1" applyFont="1" applyFill="1" applyBorder="1" applyAlignment="1">
      <alignment horizontal="left" indent="4"/>
    </xf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7" xfId="0" applyNumberFormat="1" applyFont="1" applyFill="1" applyBorder="1" applyAlignment="1">
      <alignment horizontal="center" vertical="center" wrapText="1"/>
    </xf>
    <xf numFmtId="0" fontId="53" fillId="2" borderId="58" xfId="0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4" fontId="39" fillId="4" borderId="61" xfId="0" applyNumberFormat="1" applyFont="1" applyFill="1" applyBorder="1" applyAlignment="1"/>
    <xf numFmtId="174" fontId="39" fillId="4" borderId="54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3" xfId="0" applyNumberFormat="1" applyFont="1" applyBorder="1"/>
    <xf numFmtId="174" fontId="32" fillId="0" borderId="67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58" xfId="0" applyNumberFormat="1" applyFont="1" applyBorder="1"/>
    <xf numFmtId="174" fontId="32" fillId="0" borderId="59" xfId="0" applyNumberFormat="1" applyFont="1" applyBorder="1"/>
    <xf numFmtId="174" fontId="39" fillId="2" borderId="76" xfId="0" applyNumberFormat="1" applyFont="1" applyFill="1" applyBorder="1" applyAlignment="1"/>
    <xf numFmtId="174" fontId="39" fillId="2" borderId="54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61" xfId="0" applyNumberFormat="1" applyFont="1" applyBorder="1"/>
    <xf numFmtId="174" fontId="32" fillId="0" borderId="77" xfId="0" applyNumberFormat="1" applyFont="1" applyBorder="1"/>
    <xf numFmtId="174" fontId="32" fillId="0" borderId="55" xfId="0" applyNumberFormat="1" applyFont="1" applyBorder="1"/>
    <xf numFmtId="174" fontId="32" fillId="0" borderId="56" xfId="0" applyNumberFormat="1" applyFont="1" applyBorder="1"/>
    <xf numFmtId="174" fontId="32" fillId="0" borderId="64" xfId="0" applyNumberFormat="1" applyFont="1" applyBorder="1"/>
    <xf numFmtId="174" fontId="32" fillId="0" borderId="57" xfId="0" applyNumberFormat="1" applyFont="1" applyBorder="1"/>
    <xf numFmtId="175" fontId="39" fillId="2" borderId="61" xfId="0" applyNumberFormat="1" applyFont="1" applyFill="1" applyBorder="1" applyAlignment="1"/>
    <xf numFmtId="175" fontId="32" fillId="2" borderId="54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3" xfId="0" applyNumberFormat="1" applyFont="1" applyBorder="1"/>
    <xf numFmtId="175" fontId="32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9" fillId="0" borderId="69" xfId="0" applyNumberFormat="1" applyFont="1" applyBorder="1"/>
    <xf numFmtId="175" fontId="32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0" fontId="25" fillId="2" borderId="15" xfId="1" applyFill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174" fontId="32" fillId="0" borderId="58" xfId="0" applyNumberFormat="1" applyFont="1" applyBorder="1" applyAlignment="1"/>
    <xf numFmtId="174" fontId="32" fillId="0" borderId="65" xfId="0" applyNumberFormat="1" applyFont="1" applyBorder="1" applyAlignment="1"/>
    <xf numFmtId="174" fontId="39" fillId="4" borderId="55" xfId="0" applyNumberFormat="1" applyFont="1" applyFill="1" applyBorder="1" applyAlignment="1">
      <alignment horizontal="center"/>
    </xf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174" fontId="32" fillId="0" borderId="58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4" fontId="32" fillId="0" borderId="65" xfId="0" applyNumberFormat="1" applyFont="1" applyBorder="1" applyAlignment="1"/>
    <xf numFmtId="174" fontId="39" fillId="4" borderId="55" xfId="0" applyNumberFormat="1" applyFont="1" applyFill="1" applyBorder="1" applyAlignment="1">
      <alignment horizontal="center"/>
    </xf>
    <xf numFmtId="3" fontId="33" fillId="9" borderId="80" xfId="0" applyNumberFormat="1" applyFont="1" applyFill="1" applyBorder="1" applyAlignment="1">
      <alignment horizontal="right" vertical="top"/>
    </xf>
    <xf numFmtId="3" fontId="33" fillId="9" borderId="81" xfId="0" applyNumberFormat="1" applyFont="1" applyFill="1" applyBorder="1" applyAlignment="1">
      <alignment horizontal="right" vertical="top"/>
    </xf>
    <xf numFmtId="176" fontId="33" fillId="9" borderId="82" xfId="0" applyNumberFormat="1" applyFont="1" applyFill="1" applyBorder="1" applyAlignment="1">
      <alignment horizontal="right" vertical="top"/>
    </xf>
    <xf numFmtId="3" fontId="33" fillId="0" borderId="80" xfId="0" applyNumberFormat="1" applyFont="1" applyBorder="1" applyAlignment="1">
      <alignment horizontal="right" vertical="top"/>
    </xf>
    <xf numFmtId="176" fontId="33" fillId="9" borderId="83" xfId="0" applyNumberFormat="1" applyFont="1" applyFill="1" applyBorder="1" applyAlignment="1">
      <alignment horizontal="right" vertical="top"/>
    </xf>
    <xf numFmtId="3" fontId="35" fillId="9" borderId="85" xfId="0" applyNumberFormat="1" applyFont="1" applyFill="1" applyBorder="1" applyAlignment="1">
      <alignment horizontal="right" vertical="top"/>
    </xf>
    <xf numFmtId="3" fontId="35" fillId="9" borderId="86" xfId="0" applyNumberFormat="1" applyFont="1" applyFill="1" applyBorder="1" applyAlignment="1">
      <alignment horizontal="right" vertical="top"/>
    </xf>
    <xf numFmtId="0" fontId="35" fillId="9" borderId="87" xfId="0" applyFont="1" applyFill="1" applyBorder="1" applyAlignment="1">
      <alignment horizontal="right" vertical="top"/>
    </xf>
    <xf numFmtId="3" fontId="35" fillId="0" borderId="85" xfId="0" applyNumberFormat="1" applyFont="1" applyBorder="1" applyAlignment="1">
      <alignment horizontal="right" vertical="top"/>
    </xf>
    <xf numFmtId="176" fontId="35" fillId="9" borderId="88" xfId="0" applyNumberFormat="1" applyFont="1" applyFill="1" applyBorder="1" applyAlignment="1">
      <alignment horizontal="right" vertical="top"/>
    </xf>
    <xf numFmtId="0" fontId="33" fillId="9" borderId="82" xfId="0" applyFont="1" applyFill="1" applyBorder="1" applyAlignment="1">
      <alignment horizontal="right" vertical="top"/>
    </xf>
    <xf numFmtId="176" fontId="35" fillId="9" borderId="87" xfId="0" applyNumberFormat="1" applyFont="1" applyFill="1" applyBorder="1" applyAlignment="1">
      <alignment horizontal="right" vertical="top"/>
    </xf>
    <xf numFmtId="0" fontId="33" fillId="9" borderId="83" xfId="0" applyFont="1" applyFill="1" applyBorder="1" applyAlignment="1">
      <alignment horizontal="right" vertical="top"/>
    </xf>
    <xf numFmtId="0" fontId="35" fillId="9" borderId="88" xfId="0" applyFont="1" applyFill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0" fontId="37" fillId="10" borderId="79" xfId="0" applyFont="1" applyFill="1" applyBorder="1" applyAlignment="1">
      <alignment vertical="top"/>
    </xf>
    <xf numFmtId="0" fontId="37" fillId="10" borderId="79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4"/>
    </xf>
    <xf numFmtId="0" fontId="38" fillId="10" borderId="84" xfId="0" applyFont="1" applyFill="1" applyBorder="1" applyAlignment="1">
      <alignment vertical="top" indent="6"/>
    </xf>
    <xf numFmtId="0" fontId="37" fillId="10" borderId="79" xfId="0" applyFont="1" applyFill="1" applyBorder="1" applyAlignment="1">
      <alignment vertical="top" indent="8"/>
    </xf>
    <xf numFmtId="0" fontId="38" fillId="10" borderId="84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6"/>
    </xf>
    <xf numFmtId="0" fontId="38" fillId="10" borderId="84" xfId="0" applyFont="1" applyFill="1" applyBorder="1" applyAlignment="1">
      <alignment vertical="top" indent="4"/>
    </xf>
    <xf numFmtId="0" fontId="32" fillId="10" borderId="79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/>
    <xf numFmtId="9" fontId="29" fillId="0" borderId="0" xfId="0" applyNumberFormat="1" applyFont="1" applyFill="1" applyBorder="1"/>
    <xf numFmtId="165" fontId="31" fillId="2" borderId="93" xfId="53" applyNumberFormat="1" applyFont="1" applyFill="1" applyBorder="1" applyAlignment="1">
      <alignment horizontal="left"/>
    </xf>
    <xf numFmtId="165" fontId="31" fillId="2" borderId="94" xfId="53" applyNumberFormat="1" applyFont="1" applyFill="1" applyBorder="1" applyAlignment="1">
      <alignment horizontal="left"/>
    </xf>
    <xf numFmtId="165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5" fontId="32" fillId="0" borderId="55" xfId="0" applyNumberFormat="1" applyFont="1" applyFill="1" applyBorder="1"/>
    <xf numFmtId="165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5" fontId="32" fillId="0" borderId="65" xfId="0" applyNumberFormat="1" applyFont="1" applyFill="1" applyBorder="1"/>
    <xf numFmtId="165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5" fontId="32" fillId="0" borderId="58" xfId="0" applyNumberFormat="1" applyFont="1" applyFill="1" applyBorder="1"/>
    <xf numFmtId="165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98.6640625" style="10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55" t="s">
        <v>63</v>
      </c>
      <c r="B1" s="255"/>
    </row>
    <row r="2" spans="1:3" ht="14.4" customHeight="1" thickBot="1" x14ac:dyDescent="0.35">
      <c r="A2" s="179" t="s">
        <v>167</v>
      </c>
      <c r="B2" s="41"/>
    </row>
    <row r="3" spans="1:3" ht="14.4" customHeight="1" thickBot="1" x14ac:dyDescent="0.35">
      <c r="A3" s="251" t="s">
        <v>76</v>
      </c>
      <c r="B3" s="252"/>
    </row>
    <row r="4" spans="1:3" ht="14.4" customHeight="1" x14ac:dyDescent="0.3">
      <c r="A4" s="114" t="str">
        <f t="shared" ref="A4:A7" si="0">HYPERLINK("#'"&amp;C4&amp;"'!A1",C4)</f>
        <v>Motivace</v>
      </c>
      <c r="B4" s="63" t="s">
        <v>71</v>
      </c>
      <c r="C4" s="42" t="s">
        <v>72</v>
      </c>
    </row>
    <row r="5" spans="1:3" ht="14.4" customHeight="1" x14ac:dyDescent="0.3">
      <c r="A5" s="115" t="str">
        <f t="shared" si="0"/>
        <v>HI</v>
      </c>
      <c r="B5" s="64" t="s">
        <v>74</v>
      </c>
      <c r="C5" s="42" t="s">
        <v>66</v>
      </c>
    </row>
    <row r="6" spans="1:3" ht="14.4" customHeight="1" x14ac:dyDescent="0.3">
      <c r="A6" s="116" t="str">
        <f t="shared" si="0"/>
        <v>Man Tab</v>
      </c>
      <c r="B6" s="65" t="s">
        <v>169</v>
      </c>
      <c r="C6" s="42" t="s">
        <v>67</v>
      </c>
    </row>
    <row r="7" spans="1:3" ht="14.4" customHeight="1" thickBot="1" x14ac:dyDescent="0.35">
      <c r="A7" s="117" t="str">
        <f t="shared" si="0"/>
        <v>HV</v>
      </c>
      <c r="B7" s="66" t="s">
        <v>45</v>
      </c>
      <c r="C7" s="42" t="s">
        <v>50</v>
      </c>
    </row>
    <row r="8" spans="1:3" ht="14.4" customHeight="1" thickBot="1" x14ac:dyDescent="0.35">
      <c r="A8" s="67"/>
      <c r="B8" s="67"/>
    </row>
    <row r="9" spans="1:3" ht="14.4" customHeight="1" thickBot="1" x14ac:dyDescent="0.35">
      <c r="A9" s="253" t="s">
        <v>64</v>
      </c>
      <c r="B9" s="252"/>
    </row>
    <row r="10" spans="1:3" ht="14.4" customHeight="1" x14ac:dyDescent="0.3">
      <c r="A10" s="118" t="str">
        <f t="shared" ref="A10:A12" si="1">HYPERLINK("#'"&amp;C10&amp;"'!A1",C10)</f>
        <v>Materiál Žádanky</v>
      </c>
      <c r="B10" s="65" t="s">
        <v>75</v>
      </c>
      <c r="C10" s="42" t="s">
        <v>68</v>
      </c>
    </row>
    <row r="11" spans="1:3" ht="14.4" customHeight="1" x14ac:dyDescent="0.3">
      <c r="A11" s="116" t="str">
        <f t="shared" si="1"/>
        <v>MŽ Detail</v>
      </c>
      <c r="B11" s="65" t="s">
        <v>299</v>
      </c>
      <c r="C11" s="42" t="s">
        <v>69</v>
      </c>
    </row>
    <row r="12" spans="1:3" ht="14.4" customHeight="1" thickBot="1" x14ac:dyDescent="0.35">
      <c r="A12" s="118" t="str">
        <f t="shared" si="1"/>
        <v>Osobní náklady</v>
      </c>
      <c r="B12" s="65" t="s">
        <v>61</v>
      </c>
      <c r="C12" s="42" t="s">
        <v>70</v>
      </c>
    </row>
    <row r="13" spans="1:3" ht="14.4" customHeight="1" thickBot="1" x14ac:dyDescent="0.35">
      <c r="A13" s="68"/>
      <c r="B13" s="68"/>
    </row>
    <row r="14" spans="1:3" ht="14.4" customHeight="1" thickBot="1" x14ac:dyDescent="0.35">
      <c r="A14" s="254" t="s">
        <v>65</v>
      </c>
      <c r="B14" s="252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55" t="s">
        <v>71</v>
      </c>
      <c r="B1" s="255"/>
      <c r="C1" s="256"/>
      <c r="D1" s="256"/>
      <c r="E1" s="256"/>
    </row>
    <row r="2" spans="1:5" ht="14.4" customHeight="1" thickBot="1" x14ac:dyDescent="0.35">
      <c r="A2" s="179" t="s">
        <v>167</v>
      </c>
      <c r="B2" s="120"/>
    </row>
    <row r="3" spans="1:5" ht="14.4" customHeight="1" thickBot="1" x14ac:dyDescent="0.35">
      <c r="A3" s="123"/>
      <c r="C3" s="124" t="s">
        <v>62</v>
      </c>
      <c r="D3" s="125" t="s">
        <v>55</v>
      </c>
      <c r="E3" s="126" t="s">
        <v>57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572</v>
      </c>
      <c r="D4" s="129">
        <f ca="1">IF(ISERROR(VLOOKUP("Náklady celkem",INDIRECT("HI!$A:$G"),5,0)),0,VLOOKUP("Náklady celkem",INDIRECT("HI!$A:$G"),5,0))</f>
        <v>468.72341000000102</v>
      </c>
      <c r="E4" s="130">
        <f ca="1">IF(C4=0,0,D4/C4)</f>
        <v>0.81944652097902282</v>
      </c>
    </row>
    <row r="5" spans="1:5" ht="14.4" customHeight="1" x14ac:dyDescent="0.3">
      <c r="A5" s="131" t="s">
        <v>80</v>
      </c>
      <c r="B5" s="132"/>
      <c r="C5" s="133"/>
      <c r="D5" s="133"/>
      <c r="E5" s="134"/>
    </row>
    <row r="6" spans="1:5" ht="14.4" customHeight="1" x14ac:dyDescent="0.3">
      <c r="A6" s="135" t="s">
        <v>85</v>
      </c>
      <c r="B6" s="136"/>
      <c r="C6" s="137"/>
      <c r="D6" s="137"/>
      <c r="E6" s="134"/>
    </row>
    <row r="7" spans="1:5" ht="14.4" customHeight="1" x14ac:dyDescent="0.3">
      <c r="A7" s="13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66</v>
      </c>
      <c r="C7" s="137">
        <f>IF(ISERROR(HI!F5),"",HI!F5)</f>
        <v>1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81</v>
      </c>
      <c r="B8" s="136"/>
      <c r="C8" s="137"/>
      <c r="D8" s="137"/>
      <c r="E8" s="134"/>
    </row>
    <row r="9" spans="1:5" ht="14.4" customHeight="1" x14ac:dyDescent="0.3">
      <c r="A9" s="139" t="s">
        <v>82</v>
      </c>
      <c r="B9" s="136"/>
      <c r="C9" s="137"/>
      <c r="D9" s="137"/>
      <c r="E9" s="134"/>
    </row>
    <row r="10" spans="1:5" ht="14.4" customHeight="1" x14ac:dyDescent="0.3">
      <c r="A10" s="140" t="s">
        <v>86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66</v>
      </c>
      <c r="C11" s="137">
        <f>IF(ISERROR(HI!F6),"",HI!F6)</f>
        <v>14</v>
      </c>
      <c r="D11" s="137">
        <f>IF(ISERROR(HI!E6),"",HI!E6)</f>
        <v>8.6321399999999997</v>
      </c>
      <c r="E11" s="134">
        <f t="shared" si="0"/>
        <v>0.6165814285714285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(Kč)",INDIRECT("HI!$A:$G"),6,0)),0,VLOOKUP("Osobní náklady (Kč)",INDIRECT("HI!$A:$G"),6,0))</f>
        <v>0</v>
      </c>
      <c r="D12" s="133">
        <f ca="1">IF(ISERROR(VLOOKUP("Osobní náklady (Kč)",INDIRECT("HI!$A:$G"),5,0)),0,VLOOKUP("Osobní náklady (Kč)",INDIRECT("HI!$A:$G"),5,0))</f>
        <v>0</v>
      </c>
      <c r="E12" s="134">
        <f ca="1">IF(C12=0,0,D12/C12)</f>
        <v>0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0</v>
      </c>
      <c r="E14" s="153">
        <f t="shared" ref="E14:E15" ca="1" si="1">IF(C14=0,0,D14/C14)</f>
        <v>0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0</v>
      </c>
      <c r="E15" s="134">
        <f t="shared" ca="1" si="1"/>
        <v>0</v>
      </c>
    </row>
    <row r="16" spans="1:5" ht="14.4" customHeight="1" x14ac:dyDescent="0.3">
      <c r="A16" s="155" t="str">
        <f>HYPERLINK("#HI!A1","Hospitalizace (casemix * 30000)")</f>
        <v>Hospitalizace (casemix * 30000)</v>
      </c>
      <c r="B16" s="136"/>
      <c r="C16" s="133">
        <f ca="1">IF(ISERROR(VLOOKUP("Hospitalizace *",INDIRECT("HI!$A:$G"),6,0)),0,VLOOKUP("Hospitalizace *",INDIRECT("HI!$A:$G"),6,0))</f>
        <v>0</v>
      </c>
      <c r="D16" s="133">
        <f ca="1">IF(ISERROR(VLOOKUP("Hospitalizace *",INDIRECT("HI!$A:$G"),5,0)),0,VLOOKUP("Hospitalizace *",INDIRECT("HI!$A:$G"),5,0))</f>
        <v>0</v>
      </c>
      <c r="E16" s="134">
        <f ca="1">IF(C16=0,0,D16/C16)</f>
        <v>0</v>
      </c>
    </row>
    <row r="17" spans="1:5" ht="14.4" customHeight="1" thickBot="1" x14ac:dyDescent="0.35">
      <c r="A17" s="156" t="s">
        <v>83</v>
      </c>
      <c r="B17" s="143"/>
      <c r="C17" s="144"/>
      <c r="D17" s="144"/>
      <c r="E17" s="145"/>
    </row>
    <row r="18" spans="1:5" ht="14.4" customHeight="1" thickBot="1" x14ac:dyDescent="0.35">
      <c r="A18" s="157"/>
      <c r="B18" s="158"/>
      <c r="C18" s="159"/>
      <c r="D18" s="159"/>
      <c r="E18" s="160"/>
    </row>
    <row r="19" spans="1:5" ht="14.4" customHeight="1" thickBot="1" x14ac:dyDescent="0.35">
      <c r="A19" s="161" t="s">
        <v>84</v>
      </c>
      <c r="B19" s="162"/>
      <c r="C19" s="163"/>
      <c r="D19" s="163"/>
      <c r="E19" s="164"/>
    </row>
  </sheetData>
  <mergeCells count="1">
    <mergeCell ref="A1:E1"/>
  </mergeCells>
  <conditionalFormatting sqref="E5">
    <cfRule type="cellIs" dxfId="2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2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0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19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1" bestFit="1" customWidth="1"/>
    <col min="2" max="3" width="9.5546875" style="101" customWidth="1"/>
    <col min="4" max="4" width="2.44140625" style="101" customWidth="1"/>
    <col min="5" max="8" width="9.5546875" style="101" customWidth="1"/>
    <col min="9" max="16384" width="8.88671875" style="101"/>
  </cols>
  <sheetData>
    <row r="1" spans="1:8" ht="18.600000000000001" customHeight="1" thickBot="1" x14ac:dyDescent="0.4">
      <c r="A1" s="255" t="s">
        <v>74</v>
      </c>
      <c r="B1" s="255"/>
      <c r="C1" s="255"/>
      <c r="D1" s="255"/>
      <c r="E1" s="255"/>
      <c r="F1" s="255"/>
      <c r="G1" s="256"/>
      <c r="H1" s="256"/>
    </row>
    <row r="2" spans="1:8" ht="14.4" customHeight="1" thickBot="1" x14ac:dyDescent="0.35">
      <c r="A2" s="179" t="s">
        <v>167</v>
      </c>
      <c r="B2" s="82"/>
      <c r="C2" s="82"/>
      <c r="D2" s="82"/>
      <c r="E2" s="82"/>
      <c r="F2" s="82"/>
    </row>
    <row r="3" spans="1:8" ht="14.4" customHeight="1" x14ac:dyDescent="0.3">
      <c r="A3" s="257"/>
      <c r="B3" s="78">
        <v>2012</v>
      </c>
      <c r="C3" s="40">
        <v>2013</v>
      </c>
      <c r="D3" s="7"/>
      <c r="E3" s="261">
        <v>2014</v>
      </c>
      <c r="F3" s="262"/>
      <c r="G3" s="262"/>
      <c r="H3" s="263"/>
    </row>
    <row r="4" spans="1:8" ht="14.4" customHeight="1" thickBot="1" x14ac:dyDescent="0.35">
      <c r="A4" s="258"/>
      <c r="B4" s="259" t="s">
        <v>55</v>
      </c>
      <c r="C4" s="260"/>
      <c r="D4" s="7"/>
      <c r="E4" s="99" t="s">
        <v>55</v>
      </c>
      <c r="F4" s="80" t="s">
        <v>56</v>
      </c>
      <c r="G4" s="80" t="s">
        <v>52</v>
      </c>
      <c r="H4" s="81" t="s">
        <v>57</v>
      </c>
    </row>
    <row r="5" spans="1:8" ht="14.4" customHeight="1" x14ac:dyDescent="0.3">
      <c r="A5" s="83" t="str">
        <f>HYPERLINK("#'Léky Žádanky'!A1","Léky (Kč)")</f>
        <v>Léky (Kč)</v>
      </c>
      <c r="B5" s="27">
        <v>0</v>
      </c>
      <c r="C5" s="29">
        <v>0</v>
      </c>
      <c r="D5" s="8"/>
      <c r="E5" s="88">
        <v>0</v>
      </c>
      <c r="F5" s="28">
        <v>1</v>
      </c>
      <c r="G5" s="87">
        <f>E5-F5</f>
        <v>-1</v>
      </c>
      <c r="H5" s="93">
        <f>IF(F5&lt;0.00000001,"",E5/F5)</f>
        <v>0</v>
      </c>
    </row>
    <row r="6" spans="1:8" ht="14.4" customHeight="1" x14ac:dyDescent="0.3">
      <c r="A6" s="83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9">
        <v>8.6321399999999997</v>
      </c>
      <c r="F6" s="30">
        <v>14</v>
      </c>
      <c r="G6" s="90">
        <f>E6-F6</f>
        <v>-5.3678600000000003</v>
      </c>
      <c r="H6" s="94">
        <f>IF(F6&lt;0.00000001,"",E6/F6)</f>
        <v>0.6165814285714285</v>
      </c>
    </row>
    <row r="7" spans="1:8" ht="14.4" customHeight="1" x14ac:dyDescent="0.3">
      <c r="A7" s="244" t="str">
        <f>HYPERLINK("#'Osobní náklady'!A1","Osobní náklady (Kč) *")</f>
        <v>Osobní náklady (Kč) *</v>
      </c>
      <c r="B7" s="10">
        <v>9.8813129168249309E-324</v>
      </c>
      <c r="C7" s="31">
        <v>9.8813129168249309E-324</v>
      </c>
      <c r="D7" s="8"/>
      <c r="E7" s="89">
        <v>372.647030000001</v>
      </c>
      <c r="F7" s="30">
        <v>418</v>
      </c>
      <c r="G7" s="90">
        <f>E7-F7</f>
        <v>-45.352969999999004</v>
      </c>
      <c r="H7" s="94">
        <f>IF(F7&lt;0.00000001,"",E7/F7)</f>
        <v>0.8915000717703373</v>
      </c>
    </row>
    <row r="8" spans="1:8" ht="14.4" customHeight="1" thickBot="1" x14ac:dyDescent="0.35">
      <c r="A8" s="1" t="s">
        <v>58</v>
      </c>
      <c r="B8" s="11">
        <v>-2.9643938750474793E-323</v>
      </c>
      <c r="C8" s="33">
        <v>-2.9643938750474793E-323</v>
      </c>
      <c r="D8" s="8"/>
      <c r="E8" s="91">
        <v>87.444239999999994</v>
      </c>
      <c r="F8" s="32">
        <v>139</v>
      </c>
      <c r="G8" s="92">
        <f>E8-F8</f>
        <v>-51.555760000000006</v>
      </c>
      <c r="H8" s="95">
        <f>IF(F8&lt;0.00000001,"",E8/F8)</f>
        <v>0.62909525179856107</v>
      </c>
    </row>
    <row r="9" spans="1:8" ht="14.4" customHeight="1" thickBot="1" x14ac:dyDescent="0.35">
      <c r="A9" s="2" t="s">
        <v>59</v>
      </c>
      <c r="B9" s="3">
        <v>-1.9762625833649862E-323</v>
      </c>
      <c r="C9" s="35">
        <v>-1.9762625833649862E-323</v>
      </c>
      <c r="D9" s="8"/>
      <c r="E9" s="3">
        <v>468.72341000000102</v>
      </c>
      <c r="F9" s="34">
        <v>572</v>
      </c>
      <c r="G9" s="34">
        <f>E9-F9</f>
        <v>-103.27658999999898</v>
      </c>
      <c r="H9" s="96">
        <f>IF(F9&lt;0.00000001,"",E9/F9)</f>
        <v>0.81944652097902282</v>
      </c>
    </row>
    <row r="10" spans="1:8" ht="14.4" customHeight="1" thickBot="1" x14ac:dyDescent="0.35">
      <c r="A10" s="12"/>
      <c r="B10" s="12"/>
      <c r="C10" s="79"/>
      <c r="D10" s="8"/>
      <c r="E10" s="12"/>
      <c r="F10" s="13"/>
    </row>
    <row r="11" spans="1:8" ht="14.4" customHeight="1" x14ac:dyDescent="0.3">
      <c r="A11" s="104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8">
        <f>IF(ISERROR(VLOOKUP("Celkem:",#REF!,6,0)),0,VLOOKUP("Celkem:",#REF!,6,0)/1000)</f>
        <v>0</v>
      </c>
      <c r="F11" s="28">
        <f>B11</f>
        <v>0</v>
      </c>
      <c r="G11" s="87">
        <f>E11-F11</f>
        <v>0</v>
      </c>
      <c r="H11" s="93" t="str">
        <f>IF(F11&lt;0.00000001,"",E11/F11)</f>
        <v/>
      </c>
    </row>
    <row r="12" spans="1:8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1">
        <f>IF(ISERROR(VLOOKUP("Celkem",#REF!,4,0)),0,VLOOKUP("Celkem",#REF!,4,0)*30)</f>
        <v>0</v>
      </c>
      <c r="F12" s="32">
        <f>B12</f>
        <v>0</v>
      </c>
      <c r="G12" s="92">
        <f>E12-F12</f>
        <v>0</v>
      </c>
      <c r="H12" s="95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7" t="str">
        <f>IF(F13&lt;0.00000001,"",E13/F13)</f>
        <v/>
      </c>
    </row>
    <row r="14" spans="1:8" ht="14.4" customHeight="1" thickBot="1" x14ac:dyDescent="0.35">
      <c r="A14" s="12"/>
      <c r="B14" s="12"/>
      <c r="C14" s="79"/>
      <c r="D14" s="8"/>
      <c r="E14" s="12"/>
      <c r="F14" s="13"/>
    </row>
    <row r="15" spans="1:8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 t="e">
        <f>IF(B9=0,"",B13/B9)</f>
        <v>#DIV/0!</v>
      </c>
      <c r="C15" s="39" t="e">
        <f>IF(C9=0,"",C13/C9)</f>
        <v>#DIV/0!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8" t="str">
        <f>IF(ISERROR(F15-E15),"",IF(F15&lt;0.00000001,"",E15/F15))</f>
        <v/>
      </c>
    </row>
    <row r="17" spans="1:8" ht="14.4" customHeight="1" x14ac:dyDescent="0.3">
      <c r="A17" s="84" t="s">
        <v>88</v>
      </c>
    </row>
    <row r="18" spans="1:8" ht="14.4" customHeight="1" x14ac:dyDescent="0.3">
      <c r="A18" s="246" t="s">
        <v>164</v>
      </c>
      <c r="B18" s="247"/>
      <c r="C18" s="247"/>
      <c r="D18" s="247"/>
      <c r="E18" s="247"/>
      <c r="F18" s="247"/>
      <c r="G18" s="247"/>
      <c r="H18" s="247"/>
    </row>
    <row r="19" spans="1:8" x14ac:dyDescent="0.3">
      <c r="A19" s="245" t="s">
        <v>163</v>
      </c>
      <c r="B19" s="247"/>
      <c r="C19" s="247"/>
      <c r="D19" s="247"/>
      <c r="E19" s="247"/>
      <c r="F19" s="247"/>
      <c r="G19" s="247"/>
      <c r="H19" s="247"/>
    </row>
    <row r="20" spans="1:8" ht="14.4" customHeight="1" x14ac:dyDescent="0.3">
      <c r="A20" s="85" t="s">
        <v>89</v>
      </c>
    </row>
    <row r="21" spans="1:8" ht="14.4" customHeight="1" x14ac:dyDescent="0.3">
      <c r="A21" s="85" t="s">
        <v>90</v>
      </c>
    </row>
    <row r="22" spans="1:8" ht="14.4" customHeight="1" x14ac:dyDescent="0.3">
      <c r="A22" s="86" t="s">
        <v>91</v>
      </c>
    </row>
    <row r="23" spans="1:8" ht="14.4" customHeight="1" x14ac:dyDescent="0.3">
      <c r="A23" s="86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8" priority="4" operator="greaterThan">
      <formula>0</formula>
    </cfRule>
  </conditionalFormatting>
  <conditionalFormatting sqref="G11:G13 G15">
    <cfRule type="cellIs" dxfId="17" priority="3" operator="lessThan">
      <formula>0</formula>
    </cfRule>
  </conditionalFormatting>
  <conditionalFormatting sqref="H5:H9">
    <cfRule type="cellIs" dxfId="16" priority="2" operator="greaterThan">
      <formula>1</formula>
    </cfRule>
  </conditionalFormatting>
  <conditionalFormatting sqref="H11:H13 H15">
    <cfRule type="cellIs" dxfId="1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65" customFormat="1" ht="18.600000000000001" customHeight="1" thickBot="1" x14ac:dyDescent="0.4">
      <c r="A1" s="264" t="s">
        <v>169</v>
      </c>
      <c r="B1" s="264"/>
      <c r="C1" s="264"/>
      <c r="D1" s="264"/>
      <c r="E1" s="264"/>
      <c r="F1" s="264"/>
      <c r="G1" s="264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65" customFormat="1" ht="14.4" customHeight="1" thickBot="1" x14ac:dyDescent="0.3">
      <c r="A2" s="179" t="s">
        <v>167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4.4" customHeight="1" x14ac:dyDescent="0.3">
      <c r="A3" s="58"/>
      <c r="B3" s="265" t="s">
        <v>13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109"/>
      <c r="Q3" s="111"/>
    </row>
    <row r="4" spans="1:17" ht="14.4" customHeight="1" x14ac:dyDescent="0.3">
      <c r="A4" s="59"/>
      <c r="B4" s="20">
        <v>2014</v>
      </c>
      <c r="C4" s="110" t="s">
        <v>14</v>
      </c>
      <c r="D4" s="100" t="s">
        <v>93</v>
      </c>
      <c r="E4" s="100" t="s">
        <v>94</v>
      </c>
      <c r="F4" s="100" t="s">
        <v>95</v>
      </c>
      <c r="G4" s="100" t="s">
        <v>96</v>
      </c>
      <c r="H4" s="100" t="s">
        <v>97</v>
      </c>
      <c r="I4" s="100" t="s">
        <v>98</v>
      </c>
      <c r="J4" s="100" t="s">
        <v>99</v>
      </c>
      <c r="K4" s="100" t="s">
        <v>100</v>
      </c>
      <c r="L4" s="100" t="s">
        <v>101</v>
      </c>
      <c r="M4" s="100" t="s">
        <v>102</v>
      </c>
      <c r="N4" s="100" t="s">
        <v>103</v>
      </c>
      <c r="O4" s="100" t="s">
        <v>104</v>
      </c>
      <c r="P4" s="267" t="s">
        <v>6</v>
      </c>
      <c r="Q4" s="268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9.8813129168249309E-324</v>
      </c>
      <c r="Q6" s="69" t="s">
        <v>168</v>
      </c>
    </row>
    <row r="7" spans="1:17" ht="14.4" customHeight="1" x14ac:dyDescent="0.3">
      <c r="A7" s="15" t="s">
        <v>19</v>
      </c>
      <c r="B7" s="46">
        <v>0.77063330568099997</v>
      </c>
      <c r="C7" s="47">
        <v>6.4219442139999999E-2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9.8813129168249309E-324</v>
      </c>
      <c r="Q7" s="70">
        <v>7.9050503334599447E-323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9.8813129168249309E-324</v>
      </c>
      <c r="Q8" s="70" t="s">
        <v>168</v>
      </c>
    </row>
    <row r="9" spans="1:17" ht="14.4" customHeight="1" x14ac:dyDescent="0.3">
      <c r="A9" s="15" t="s">
        <v>21</v>
      </c>
      <c r="B9" s="46">
        <v>65.733274974842999</v>
      </c>
      <c r="C9" s="47">
        <v>5.47777291457</v>
      </c>
      <c r="D9" s="47">
        <v>5.1352399999999996</v>
      </c>
      <c r="E9" s="47">
        <v>3.4969000000000001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8.6321399999999997</v>
      </c>
      <c r="Q9" s="70">
        <v>0.787924228936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9.8813129168249309E-324</v>
      </c>
      <c r="Q10" s="70" t="s">
        <v>168</v>
      </c>
    </row>
    <row r="11" spans="1:17" ht="14.4" customHeight="1" x14ac:dyDescent="0.3">
      <c r="A11" s="15" t="s">
        <v>23</v>
      </c>
      <c r="B11" s="46">
        <v>195.20200522550601</v>
      </c>
      <c r="C11" s="47">
        <v>16.266833768792001</v>
      </c>
      <c r="D11" s="47">
        <v>9.1153600000000008</v>
      </c>
      <c r="E11" s="47">
        <v>2.4839500000000001</v>
      </c>
      <c r="F11" s="47">
        <v>4.9406564584124654E-324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11.599309999999999</v>
      </c>
      <c r="Q11" s="70">
        <v>0.35653250549100002</v>
      </c>
    </row>
    <row r="12" spans="1:17" ht="14.4" customHeight="1" x14ac:dyDescent="0.3">
      <c r="A12" s="15" t="s">
        <v>24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9.8813129168249309E-324</v>
      </c>
      <c r="Q12" s="70">
        <v>5.9287877500949585E-323</v>
      </c>
    </row>
    <row r="13" spans="1:17" ht="14.4" customHeight="1" x14ac:dyDescent="0.3">
      <c r="A13" s="15" t="s">
        <v>25</v>
      </c>
      <c r="B13" s="46">
        <v>2.9125820172550001</v>
      </c>
      <c r="C13" s="47">
        <v>0.24271516810400001</v>
      </c>
      <c r="D13" s="47">
        <v>4.9406564584124654E-324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9.8813129168249309E-324</v>
      </c>
      <c r="Q13" s="70">
        <v>1.9762625833649862E-323</v>
      </c>
    </row>
    <row r="14" spans="1:17" ht="14.4" customHeight="1" x14ac:dyDescent="0.3">
      <c r="A14" s="15" t="s">
        <v>26</v>
      </c>
      <c r="B14" s="46">
        <v>111.19815684896101</v>
      </c>
      <c r="C14" s="47">
        <v>9.2665130707460008</v>
      </c>
      <c r="D14" s="47">
        <v>11.108000000000001</v>
      </c>
      <c r="E14" s="47">
        <v>10.148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21.256</v>
      </c>
      <c r="Q14" s="70">
        <v>1.146925485223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9.8813129168249309E-324</v>
      </c>
      <c r="Q15" s="70" t="s">
        <v>168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9.8813129168249309E-324</v>
      </c>
      <c r="Q16" s="70" t="s">
        <v>168</v>
      </c>
    </row>
    <row r="17" spans="1:17" ht="14.4" customHeight="1" x14ac:dyDescent="0.3">
      <c r="A17" s="15" t="s">
        <v>29</v>
      </c>
      <c r="B17" s="46">
        <v>6.3074241458079996</v>
      </c>
      <c r="C17" s="47">
        <v>0.52561867881699997</v>
      </c>
      <c r="D17" s="47">
        <v>7.32775</v>
      </c>
      <c r="E17" s="47">
        <v>10.565300000000001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17.893049999999999</v>
      </c>
      <c r="Q17" s="70">
        <v>17.020941911973999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0.73699999999999999</v>
      </c>
      <c r="E18" s="47">
        <v>4.9406564584124654E-324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0.73699999999999999</v>
      </c>
      <c r="Q18" s="70" t="s">
        <v>168</v>
      </c>
    </row>
    <row r="19" spans="1:17" ht="14.4" customHeight="1" x14ac:dyDescent="0.3">
      <c r="A19" s="15" t="s">
        <v>31</v>
      </c>
      <c r="B19" s="46">
        <v>215.43105830917401</v>
      </c>
      <c r="C19" s="47">
        <v>17.952588192431001</v>
      </c>
      <c r="D19" s="47">
        <v>4.4561999999999999</v>
      </c>
      <c r="E19" s="47">
        <v>18.374680000000001</v>
      </c>
      <c r="F19" s="47">
        <v>4.9406564584124654E-324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22.830880000000001</v>
      </c>
      <c r="Q19" s="70">
        <v>0.63586597529199995</v>
      </c>
    </row>
    <row r="20" spans="1:17" ht="14.4" customHeight="1" x14ac:dyDescent="0.3">
      <c r="A20" s="15" t="s">
        <v>32</v>
      </c>
      <c r="B20" s="46">
        <v>2301.01137969501</v>
      </c>
      <c r="C20" s="47">
        <v>191.75094830791801</v>
      </c>
      <c r="D20" s="47">
        <v>187.45870000000099</v>
      </c>
      <c r="E20" s="47">
        <v>185.18833000000001</v>
      </c>
      <c r="F20" s="47">
        <v>4.9406564584124654E-324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372.647030000001</v>
      </c>
      <c r="Q20" s="70">
        <v>0.97169540304299995</v>
      </c>
    </row>
    <row r="21" spans="1:17" ht="14.4" customHeight="1" x14ac:dyDescent="0.3">
      <c r="A21" s="16" t="s">
        <v>33</v>
      </c>
      <c r="B21" s="46">
        <v>78.999404053321996</v>
      </c>
      <c r="C21" s="47">
        <v>6.5832836711100002</v>
      </c>
      <c r="D21" s="47">
        <v>6.5640000000000001</v>
      </c>
      <c r="E21" s="47">
        <v>6.5640000000000001</v>
      </c>
      <c r="F21" s="47">
        <v>1.4821969375237396E-323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13.128</v>
      </c>
      <c r="Q21" s="70">
        <v>0.99707081267099995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9.8813129168249309E-324</v>
      </c>
      <c r="Q22" s="70" t="s">
        <v>168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3.9525251667299724E-323</v>
      </c>
      <c r="Q23" s="70" t="s">
        <v>168</v>
      </c>
    </row>
    <row r="24" spans="1:17" ht="14.4" customHeight="1" x14ac:dyDescent="0.3">
      <c r="A24" s="16" t="s">
        <v>36</v>
      </c>
      <c r="B24" s="46">
        <v>-9.0949470177292804E-13</v>
      </c>
      <c r="C24" s="47">
        <v>-2.8421709430404001E-14</v>
      </c>
      <c r="D24" s="47">
        <v>0</v>
      </c>
      <c r="E24" s="47">
        <v>-2.8421709430404001E-14</v>
      </c>
      <c r="F24" s="47">
        <v>-1.0869444208507424E-322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-2.8421709430404001E-14</v>
      </c>
      <c r="Q24" s="70"/>
    </row>
    <row r="25" spans="1:17" ht="14.4" customHeight="1" x14ac:dyDescent="0.3">
      <c r="A25" s="17" t="s">
        <v>37</v>
      </c>
      <c r="B25" s="49">
        <v>2978.5661050735798</v>
      </c>
      <c r="C25" s="50">
        <v>248.213842089465</v>
      </c>
      <c r="D25" s="50">
        <v>231.902250000001</v>
      </c>
      <c r="E25" s="50">
        <v>236.82115999999999</v>
      </c>
      <c r="F25" s="50">
        <v>4.9406564584124654E-324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468.72341000000102</v>
      </c>
      <c r="Q25" s="71">
        <v>0.944192729249</v>
      </c>
    </row>
    <row r="26" spans="1:17" ht="14.4" customHeight="1" x14ac:dyDescent="0.3">
      <c r="A26" s="15" t="s">
        <v>38</v>
      </c>
      <c r="B26" s="46">
        <v>493.00070881769199</v>
      </c>
      <c r="C26" s="47">
        <v>41.083392401474001</v>
      </c>
      <c r="D26" s="47">
        <v>35.72231</v>
      </c>
      <c r="E26" s="47">
        <v>32.013170000000002</v>
      </c>
      <c r="F26" s="47">
        <v>4.9406564584124654E-324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67.735479999999995</v>
      </c>
      <c r="Q26" s="70">
        <v>0.82436571130799996</v>
      </c>
    </row>
    <row r="27" spans="1:17" ht="14.4" customHeight="1" x14ac:dyDescent="0.3">
      <c r="A27" s="18" t="s">
        <v>39</v>
      </c>
      <c r="B27" s="49">
        <v>3471.5668138912702</v>
      </c>
      <c r="C27" s="50">
        <v>289.29723449093899</v>
      </c>
      <c r="D27" s="50">
        <v>267.624560000001</v>
      </c>
      <c r="E27" s="50">
        <v>268.83433000000002</v>
      </c>
      <c r="F27" s="50">
        <v>9.8813129168249309E-324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536.45889000000102</v>
      </c>
      <c r="Q27" s="71">
        <v>0.92717597343000002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2.4703282292062327E-322</v>
      </c>
      <c r="Q28" s="70">
        <v>0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1.9762625833649862E-323</v>
      </c>
      <c r="Q29" s="70" t="s">
        <v>168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9.8813129168249309E-323</v>
      </c>
      <c r="Q30" s="70">
        <v>0</v>
      </c>
    </row>
    <row r="31" spans="1:17" ht="14.4" customHeight="1" thickBot="1" x14ac:dyDescent="0.35">
      <c r="A31" s="19" t="s">
        <v>43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4.9406564584124654E-323</v>
      </c>
      <c r="Q31" s="72" t="s">
        <v>168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4" t="s">
        <v>88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113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44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64" t="s">
        <v>45</v>
      </c>
      <c r="B1" s="264"/>
      <c r="C1" s="264"/>
      <c r="D1" s="264"/>
      <c r="E1" s="264"/>
      <c r="F1" s="264"/>
      <c r="G1" s="264"/>
      <c r="H1" s="269"/>
      <c r="I1" s="269"/>
      <c r="J1" s="269"/>
      <c r="K1" s="269"/>
    </row>
    <row r="2" spans="1:11" s="55" customFormat="1" ht="14.4" customHeight="1" thickBot="1" x14ac:dyDescent="0.35">
      <c r="A2" s="179" t="s">
        <v>167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5" t="s">
        <v>46</v>
      </c>
      <c r="C3" s="266"/>
      <c r="D3" s="266"/>
      <c r="E3" s="266"/>
      <c r="F3" s="272" t="s">
        <v>47</v>
      </c>
      <c r="G3" s="266"/>
      <c r="H3" s="266"/>
      <c r="I3" s="266"/>
      <c r="J3" s="266"/>
      <c r="K3" s="273"/>
    </row>
    <row r="4" spans="1:11" ht="14.4" customHeight="1" x14ac:dyDescent="0.3">
      <c r="A4" s="59"/>
      <c r="B4" s="270"/>
      <c r="C4" s="271"/>
      <c r="D4" s="271"/>
      <c r="E4" s="271"/>
      <c r="F4" s="274" t="s">
        <v>109</v>
      </c>
      <c r="G4" s="276" t="s">
        <v>48</v>
      </c>
      <c r="H4" s="112" t="s">
        <v>77</v>
      </c>
      <c r="I4" s="274" t="s">
        <v>49</v>
      </c>
      <c r="J4" s="276" t="s">
        <v>111</v>
      </c>
      <c r="K4" s="277" t="s">
        <v>112</v>
      </c>
    </row>
    <row r="5" spans="1:11" ht="42" thickBot="1" x14ac:dyDescent="0.35">
      <c r="A5" s="60"/>
      <c r="B5" s="24" t="s">
        <v>105</v>
      </c>
      <c r="C5" s="25" t="s">
        <v>106</v>
      </c>
      <c r="D5" s="26" t="s">
        <v>107</v>
      </c>
      <c r="E5" s="26" t="s">
        <v>108</v>
      </c>
      <c r="F5" s="275"/>
      <c r="G5" s="275"/>
      <c r="H5" s="25" t="s">
        <v>110</v>
      </c>
      <c r="I5" s="275"/>
      <c r="J5" s="275"/>
      <c r="K5" s="278"/>
    </row>
    <row r="6" spans="1:11" ht="14.4" customHeight="1" thickBot="1" x14ac:dyDescent="0.35">
      <c r="A6" s="309" t="s">
        <v>170</v>
      </c>
      <c r="B6" s="291">
        <v>1871.2519692687799</v>
      </c>
      <c r="C6" s="291">
        <v>2027.59501</v>
      </c>
      <c r="D6" s="292">
        <v>156.34304073122499</v>
      </c>
      <c r="E6" s="293">
        <v>1.08354996724</v>
      </c>
      <c r="F6" s="291">
        <v>2978.5661050735798</v>
      </c>
      <c r="G6" s="292">
        <v>496.42768417893001</v>
      </c>
      <c r="H6" s="294">
        <v>236.82115999999999</v>
      </c>
      <c r="I6" s="291">
        <v>468.72341000000102</v>
      </c>
      <c r="J6" s="292">
        <v>-27.704274178927999</v>
      </c>
      <c r="K6" s="295">
        <v>0.157365454874</v>
      </c>
    </row>
    <row r="7" spans="1:11" ht="14.4" customHeight="1" thickBot="1" x14ac:dyDescent="0.35">
      <c r="A7" s="310" t="s">
        <v>171</v>
      </c>
      <c r="B7" s="291">
        <v>198.15136768125899</v>
      </c>
      <c r="C7" s="291">
        <v>246.56715</v>
      </c>
      <c r="D7" s="292">
        <v>48.415782318741002</v>
      </c>
      <c r="E7" s="293">
        <v>1.2443373613069999</v>
      </c>
      <c r="F7" s="291">
        <v>376.81683887026202</v>
      </c>
      <c r="G7" s="292">
        <v>62.802806478375999</v>
      </c>
      <c r="H7" s="294">
        <v>16.12885</v>
      </c>
      <c r="I7" s="291">
        <v>41.487450000000003</v>
      </c>
      <c r="J7" s="292">
        <v>-21.315356478376</v>
      </c>
      <c r="K7" s="295">
        <v>0.11009977718699999</v>
      </c>
    </row>
    <row r="8" spans="1:11" ht="14.4" customHeight="1" thickBot="1" x14ac:dyDescent="0.35">
      <c r="A8" s="311" t="s">
        <v>172</v>
      </c>
      <c r="B8" s="291">
        <v>123.796010889191</v>
      </c>
      <c r="C8" s="291">
        <v>179.73348999999999</v>
      </c>
      <c r="D8" s="292">
        <v>55.937479110807999</v>
      </c>
      <c r="E8" s="293">
        <v>1.4518520322990001</v>
      </c>
      <c r="F8" s="291">
        <v>265.61868202130103</v>
      </c>
      <c r="G8" s="292">
        <v>44.269780336883002</v>
      </c>
      <c r="H8" s="294">
        <v>5.9808500000000002</v>
      </c>
      <c r="I8" s="291">
        <v>20.231449999999999</v>
      </c>
      <c r="J8" s="292">
        <v>-24.038330336883</v>
      </c>
      <c r="K8" s="295">
        <v>7.6167270487000005E-2</v>
      </c>
    </row>
    <row r="9" spans="1:11" ht="14.4" customHeight="1" thickBot="1" x14ac:dyDescent="0.35">
      <c r="A9" s="312" t="s">
        <v>173</v>
      </c>
      <c r="B9" s="296">
        <v>4.9406564584124654E-324</v>
      </c>
      <c r="C9" s="296">
        <v>0.77005000000000001</v>
      </c>
      <c r="D9" s="297">
        <v>0.77005000000000001</v>
      </c>
      <c r="E9" s="298" t="s">
        <v>174</v>
      </c>
      <c r="F9" s="296">
        <v>0.77063330568099997</v>
      </c>
      <c r="G9" s="297">
        <v>0.12843888428</v>
      </c>
      <c r="H9" s="299">
        <v>4.9406564584124654E-324</v>
      </c>
      <c r="I9" s="296">
        <v>9.8813129168249309E-324</v>
      </c>
      <c r="J9" s="297">
        <v>-0.12843888428</v>
      </c>
      <c r="K9" s="300">
        <v>1.4821969375237396E-323</v>
      </c>
    </row>
    <row r="10" spans="1:11" ht="14.4" customHeight="1" thickBot="1" x14ac:dyDescent="0.35">
      <c r="A10" s="313" t="s">
        <v>175</v>
      </c>
      <c r="B10" s="291">
        <v>4.9406564584124654E-324</v>
      </c>
      <c r="C10" s="291">
        <v>0.77005000000000001</v>
      </c>
      <c r="D10" s="292">
        <v>0.77005000000000001</v>
      </c>
      <c r="E10" s="301" t="s">
        <v>174</v>
      </c>
      <c r="F10" s="291">
        <v>0.77063330568099997</v>
      </c>
      <c r="G10" s="292">
        <v>0.12843888428</v>
      </c>
      <c r="H10" s="294">
        <v>4.9406564584124654E-324</v>
      </c>
      <c r="I10" s="291">
        <v>9.8813129168249309E-324</v>
      </c>
      <c r="J10" s="292">
        <v>-0.12843888428</v>
      </c>
      <c r="K10" s="295">
        <v>1.4821969375237396E-323</v>
      </c>
    </row>
    <row r="11" spans="1:11" ht="14.4" customHeight="1" thickBot="1" x14ac:dyDescent="0.35">
      <c r="A11" s="312" t="s">
        <v>176</v>
      </c>
      <c r="B11" s="296">
        <v>4.9406564584124654E-324</v>
      </c>
      <c r="C11" s="296">
        <v>43.093330000000002</v>
      </c>
      <c r="D11" s="297">
        <v>43.093330000000002</v>
      </c>
      <c r="E11" s="298" t="s">
        <v>174</v>
      </c>
      <c r="F11" s="296">
        <v>65.733274974842999</v>
      </c>
      <c r="G11" s="297">
        <v>10.95554582914</v>
      </c>
      <c r="H11" s="299">
        <v>3.4969000000000001</v>
      </c>
      <c r="I11" s="296">
        <v>8.6321399999999997</v>
      </c>
      <c r="J11" s="297">
        <v>-2.3234058291399999</v>
      </c>
      <c r="K11" s="300">
        <v>0.13132070482200001</v>
      </c>
    </row>
    <row r="12" spans="1:11" ht="14.4" customHeight="1" thickBot="1" x14ac:dyDescent="0.35">
      <c r="A12" s="313" t="s">
        <v>177</v>
      </c>
      <c r="B12" s="291">
        <v>4.9406564584124654E-324</v>
      </c>
      <c r="C12" s="291">
        <v>40.366329999999998</v>
      </c>
      <c r="D12" s="292">
        <v>40.366329999999998</v>
      </c>
      <c r="E12" s="301" t="s">
        <v>174</v>
      </c>
      <c r="F12" s="291">
        <v>62.999895490052999</v>
      </c>
      <c r="G12" s="292">
        <v>10.499982581675001</v>
      </c>
      <c r="H12" s="294">
        <v>3.4969000000000001</v>
      </c>
      <c r="I12" s="291">
        <v>8.6321399999999997</v>
      </c>
      <c r="J12" s="292">
        <v>-1.8678425816749999</v>
      </c>
      <c r="K12" s="295">
        <v>0.13701832253599999</v>
      </c>
    </row>
    <row r="13" spans="1:11" ht="14.4" customHeight="1" thickBot="1" x14ac:dyDescent="0.35">
      <c r="A13" s="313" t="s">
        <v>178</v>
      </c>
      <c r="B13" s="291">
        <v>4.9406564584124654E-324</v>
      </c>
      <c r="C13" s="291">
        <v>2.7120000000000002</v>
      </c>
      <c r="D13" s="292">
        <v>2.7120000000000002</v>
      </c>
      <c r="E13" s="301" t="s">
        <v>174</v>
      </c>
      <c r="F13" s="291">
        <v>2.7181672275680002</v>
      </c>
      <c r="G13" s="292">
        <v>0.45302787126100003</v>
      </c>
      <c r="H13" s="294">
        <v>4.9406564584124654E-324</v>
      </c>
      <c r="I13" s="291">
        <v>9.8813129168249309E-324</v>
      </c>
      <c r="J13" s="292">
        <v>-0.45302787126100003</v>
      </c>
      <c r="K13" s="295">
        <v>4.9406564584124654E-324</v>
      </c>
    </row>
    <row r="14" spans="1:11" ht="14.4" customHeight="1" thickBot="1" x14ac:dyDescent="0.35">
      <c r="A14" s="313" t="s">
        <v>179</v>
      </c>
      <c r="B14" s="291">
        <v>4.9406564584124654E-324</v>
      </c>
      <c r="C14" s="291">
        <v>1.4999999999999999E-2</v>
      </c>
      <c r="D14" s="292">
        <v>1.4999999999999999E-2</v>
      </c>
      <c r="E14" s="301" t="s">
        <v>174</v>
      </c>
      <c r="F14" s="291">
        <v>1.5212257220000001E-2</v>
      </c>
      <c r="G14" s="292">
        <v>2.5353762029999998E-3</v>
      </c>
      <c r="H14" s="294">
        <v>4.9406564584124654E-324</v>
      </c>
      <c r="I14" s="291">
        <v>9.8813129168249309E-324</v>
      </c>
      <c r="J14" s="292">
        <v>-2.5353762029999998E-3</v>
      </c>
      <c r="K14" s="295">
        <v>6.4722599605203297E-322</v>
      </c>
    </row>
    <row r="15" spans="1:11" ht="14.4" customHeight="1" thickBot="1" x14ac:dyDescent="0.35">
      <c r="A15" s="312" t="s">
        <v>180</v>
      </c>
      <c r="B15" s="296">
        <v>123.281503269052</v>
      </c>
      <c r="C15" s="296">
        <v>132.63751999999999</v>
      </c>
      <c r="D15" s="297">
        <v>9.3560167309469993</v>
      </c>
      <c r="E15" s="302">
        <v>1.0758914880399999</v>
      </c>
      <c r="F15" s="296">
        <v>195.20200522550601</v>
      </c>
      <c r="G15" s="297">
        <v>32.533667537584002</v>
      </c>
      <c r="H15" s="299">
        <v>2.4839500000000001</v>
      </c>
      <c r="I15" s="296">
        <v>11.599309999999999</v>
      </c>
      <c r="J15" s="297">
        <v>-20.934357537583999</v>
      </c>
      <c r="K15" s="300">
        <v>5.9422084248000002E-2</v>
      </c>
    </row>
    <row r="16" spans="1:11" ht="14.4" customHeight="1" thickBot="1" x14ac:dyDescent="0.35">
      <c r="A16" s="313" t="s">
        <v>181</v>
      </c>
      <c r="B16" s="291">
        <v>2.9998876387590001</v>
      </c>
      <c r="C16" s="291">
        <v>0</v>
      </c>
      <c r="D16" s="292">
        <v>-2.9998876387590001</v>
      </c>
      <c r="E16" s="293">
        <v>0</v>
      </c>
      <c r="F16" s="291">
        <v>2.7929345469999999E-3</v>
      </c>
      <c r="G16" s="292">
        <v>4.6548909099999999E-4</v>
      </c>
      <c r="H16" s="294">
        <v>4.9406564584124654E-324</v>
      </c>
      <c r="I16" s="291">
        <v>9.8813129168249309E-324</v>
      </c>
      <c r="J16" s="292">
        <v>-4.6548909099999999E-4</v>
      </c>
      <c r="K16" s="295">
        <v>3.5375100242233253E-321</v>
      </c>
    </row>
    <row r="17" spans="1:11" ht="14.4" customHeight="1" thickBot="1" x14ac:dyDescent="0.35">
      <c r="A17" s="313" t="s">
        <v>182</v>
      </c>
      <c r="B17" s="291">
        <v>3.9281288852000003E-2</v>
      </c>
      <c r="C17" s="291">
        <v>0.14355999999999999</v>
      </c>
      <c r="D17" s="292">
        <v>0.10427871114700001</v>
      </c>
      <c r="E17" s="293">
        <v>3.6546662341110001</v>
      </c>
      <c r="F17" s="291">
        <v>0.15283576581300001</v>
      </c>
      <c r="G17" s="292">
        <v>2.5472627635000002E-2</v>
      </c>
      <c r="H17" s="294">
        <v>4.9406564584124654E-324</v>
      </c>
      <c r="I17" s="291">
        <v>9.8813129168249309E-324</v>
      </c>
      <c r="J17" s="292">
        <v>-2.5472627635000002E-2</v>
      </c>
      <c r="K17" s="295">
        <v>6.4228533959362051E-323</v>
      </c>
    </row>
    <row r="18" spans="1:11" ht="14.4" customHeight="1" thickBot="1" x14ac:dyDescent="0.35">
      <c r="A18" s="313" t="s">
        <v>183</v>
      </c>
      <c r="B18" s="291">
        <v>1.9999361160210001</v>
      </c>
      <c r="C18" s="291">
        <v>1.7806299999999999</v>
      </c>
      <c r="D18" s="292">
        <v>-0.219306116021</v>
      </c>
      <c r="E18" s="293">
        <v>0.89034343934000004</v>
      </c>
      <c r="F18" s="291">
        <v>4.6597864094989996</v>
      </c>
      <c r="G18" s="292">
        <v>0.77663106824899997</v>
      </c>
      <c r="H18" s="294">
        <v>4.9406564584124654E-324</v>
      </c>
      <c r="I18" s="291">
        <v>9.8813129168249309E-324</v>
      </c>
      <c r="J18" s="292">
        <v>-0.77663106824899997</v>
      </c>
      <c r="K18" s="295">
        <v>0</v>
      </c>
    </row>
    <row r="19" spans="1:11" ht="14.4" customHeight="1" thickBot="1" x14ac:dyDescent="0.35">
      <c r="A19" s="313" t="s">
        <v>184</v>
      </c>
      <c r="B19" s="291">
        <v>5.2328590325919997</v>
      </c>
      <c r="C19" s="291">
        <v>3.9340799999999998</v>
      </c>
      <c r="D19" s="292">
        <v>-1.2987790325919999</v>
      </c>
      <c r="E19" s="293">
        <v>0.75180316830500005</v>
      </c>
      <c r="F19" s="291">
        <v>6.1302059320140003</v>
      </c>
      <c r="G19" s="292">
        <v>1.0217009886690001</v>
      </c>
      <c r="H19" s="294">
        <v>0.95294999999999996</v>
      </c>
      <c r="I19" s="291">
        <v>1.0224899999999999</v>
      </c>
      <c r="J19" s="292">
        <v>7.8901133000000004E-4</v>
      </c>
      <c r="K19" s="295">
        <v>0.16679537544699999</v>
      </c>
    </row>
    <row r="20" spans="1:11" ht="14.4" customHeight="1" thickBot="1" x14ac:dyDescent="0.35">
      <c r="A20" s="313" t="s">
        <v>185</v>
      </c>
      <c r="B20" s="291">
        <v>1.5408379563000001E-2</v>
      </c>
      <c r="C20" s="291">
        <v>0.88505</v>
      </c>
      <c r="D20" s="292">
        <v>0.86964162043600002</v>
      </c>
      <c r="E20" s="293">
        <v>57.439524794099</v>
      </c>
      <c r="F20" s="291">
        <v>0.99991897388999995</v>
      </c>
      <c r="G20" s="292">
        <v>0.16665316231499999</v>
      </c>
      <c r="H20" s="294">
        <v>4.9406564584124654E-324</v>
      </c>
      <c r="I20" s="291">
        <v>7.4590199999999998</v>
      </c>
      <c r="J20" s="292">
        <v>7.2923668376839998</v>
      </c>
      <c r="K20" s="295">
        <v>7.4596244243439997</v>
      </c>
    </row>
    <row r="21" spans="1:11" ht="14.4" customHeight="1" thickBot="1" x14ac:dyDescent="0.35">
      <c r="A21" s="313" t="s">
        <v>186</v>
      </c>
      <c r="B21" s="291">
        <v>109.932819535452</v>
      </c>
      <c r="C21" s="291">
        <v>118.61415</v>
      </c>
      <c r="D21" s="292">
        <v>8.6813304645470009</v>
      </c>
      <c r="E21" s="293">
        <v>1.07896941515</v>
      </c>
      <c r="F21" s="291">
        <v>176.00819079971001</v>
      </c>
      <c r="G21" s="292">
        <v>29.334698466618001</v>
      </c>
      <c r="H21" s="294">
        <v>0.74099999999999999</v>
      </c>
      <c r="I21" s="291">
        <v>1.482</v>
      </c>
      <c r="J21" s="292">
        <v>-27.852698466618001</v>
      </c>
      <c r="K21" s="295">
        <v>8.4200626869999993E-3</v>
      </c>
    </row>
    <row r="22" spans="1:11" ht="14.4" customHeight="1" thickBot="1" x14ac:dyDescent="0.35">
      <c r="A22" s="313" t="s">
        <v>187</v>
      </c>
      <c r="B22" s="291">
        <v>3</v>
      </c>
      <c r="C22" s="291">
        <v>2.4612500000000002</v>
      </c>
      <c r="D22" s="292">
        <v>-0.53874999999899997</v>
      </c>
      <c r="E22" s="293">
        <v>0.82041666666599999</v>
      </c>
      <c r="F22" s="291">
        <v>4.5615312182869996</v>
      </c>
      <c r="G22" s="292">
        <v>0.76025520304700001</v>
      </c>
      <c r="H22" s="294">
        <v>4.9406564584124654E-324</v>
      </c>
      <c r="I22" s="291">
        <v>0.6008</v>
      </c>
      <c r="J22" s="292">
        <v>-0.159455203047</v>
      </c>
      <c r="K22" s="295">
        <v>0.13171015855099999</v>
      </c>
    </row>
    <row r="23" spans="1:11" ht="14.4" customHeight="1" thickBot="1" x14ac:dyDescent="0.35">
      <c r="A23" s="313" t="s">
        <v>188</v>
      </c>
      <c r="B23" s="291">
        <v>4.9406564584124654E-324</v>
      </c>
      <c r="C23" s="291">
        <v>2.36</v>
      </c>
      <c r="D23" s="292">
        <v>2.36</v>
      </c>
      <c r="E23" s="301" t="s">
        <v>174</v>
      </c>
      <c r="F23" s="291">
        <v>0</v>
      </c>
      <c r="G23" s="292">
        <v>0</v>
      </c>
      <c r="H23" s="294">
        <v>4.9406564584124654E-324</v>
      </c>
      <c r="I23" s="291">
        <v>9.8813129168249309E-324</v>
      </c>
      <c r="J23" s="292">
        <v>9.8813129168249309E-324</v>
      </c>
      <c r="K23" s="303" t="s">
        <v>168</v>
      </c>
    </row>
    <row r="24" spans="1:11" ht="14.4" customHeight="1" thickBot="1" x14ac:dyDescent="0.35">
      <c r="A24" s="313" t="s">
        <v>189</v>
      </c>
      <c r="B24" s="291">
        <v>4.9406564584124654E-324</v>
      </c>
      <c r="C24" s="291">
        <v>2.4588000000000001</v>
      </c>
      <c r="D24" s="292">
        <v>2.4588000000000001</v>
      </c>
      <c r="E24" s="301" t="s">
        <v>174</v>
      </c>
      <c r="F24" s="291">
        <v>2.6867431917419999</v>
      </c>
      <c r="G24" s="292">
        <v>0.44779053195700003</v>
      </c>
      <c r="H24" s="294">
        <v>0.79</v>
      </c>
      <c r="I24" s="291">
        <v>1.0349999999999999</v>
      </c>
      <c r="J24" s="292">
        <v>0.58720946804200003</v>
      </c>
      <c r="K24" s="295">
        <v>0.38522475954500002</v>
      </c>
    </row>
    <row r="25" spans="1:11" ht="14.4" customHeight="1" thickBot="1" x14ac:dyDescent="0.35">
      <c r="A25" s="312" t="s">
        <v>190</v>
      </c>
      <c r="B25" s="296">
        <v>0.14064514849199999</v>
      </c>
      <c r="C25" s="296">
        <v>9.4200000000000006E-2</v>
      </c>
      <c r="D25" s="297">
        <v>-4.6445148492000002E-2</v>
      </c>
      <c r="E25" s="302">
        <v>0.66977070314800002</v>
      </c>
      <c r="F25" s="296">
        <v>1.0001864980149999</v>
      </c>
      <c r="G25" s="297">
        <v>0.166697749669</v>
      </c>
      <c r="H25" s="299">
        <v>4.9406564584124654E-324</v>
      </c>
      <c r="I25" s="296">
        <v>9.8813129168249309E-324</v>
      </c>
      <c r="J25" s="297">
        <v>-0.166697749669</v>
      </c>
      <c r="K25" s="300">
        <v>9.8813129168249309E-324</v>
      </c>
    </row>
    <row r="26" spans="1:11" ht="14.4" customHeight="1" thickBot="1" x14ac:dyDescent="0.35">
      <c r="A26" s="313" t="s">
        <v>191</v>
      </c>
      <c r="B26" s="291">
        <v>0.14064514849199999</v>
      </c>
      <c r="C26" s="291">
        <v>9.4200000000000006E-2</v>
      </c>
      <c r="D26" s="292">
        <v>-4.6445148492000002E-2</v>
      </c>
      <c r="E26" s="293">
        <v>0.66977070314800002</v>
      </c>
      <c r="F26" s="291">
        <v>1.0001864980149999</v>
      </c>
      <c r="G26" s="292">
        <v>0.166697749669</v>
      </c>
      <c r="H26" s="294">
        <v>4.9406564584124654E-324</v>
      </c>
      <c r="I26" s="291">
        <v>9.8813129168249309E-324</v>
      </c>
      <c r="J26" s="292">
        <v>-0.166697749669</v>
      </c>
      <c r="K26" s="295">
        <v>9.8813129168249309E-324</v>
      </c>
    </row>
    <row r="27" spans="1:11" ht="14.4" customHeight="1" thickBot="1" x14ac:dyDescent="0.35">
      <c r="A27" s="312" t="s">
        <v>192</v>
      </c>
      <c r="B27" s="296">
        <v>0.37386247164600001</v>
      </c>
      <c r="C27" s="296">
        <v>3.1383899999999998</v>
      </c>
      <c r="D27" s="297">
        <v>2.7645275283530002</v>
      </c>
      <c r="E27" s="302">
        <v>8.3945039633890008</v>
      </c>
      <c r="F27" s="296">
        <v>2.9125820172550001</v>
      </c>
      <c r="G27" s="297">
        <v>0.485430336209</v>
      </c>
      <c r="H27" s="299">
        <v>4.9406564584124654E-324</v>
      </c>
      <c r="I27" s="296">
        <v>9.8813129168249309E-324</v>
      </c>
      <c r="J27" s="297">
        <v>-0.485430336209</v>
      </c>
      <c r="K27" s="300">
        <v>4.9406564584124654E-324</v>
      </c>
    </row>
    <row r="28" spans="1:11" ht="14.4" customHeight="1" thickBot="1" x14ac:dyDescent="0.35">
      <c r="A28" s="313" t="s">
        <v>193</v>
      </c>
      <c r="B28" s="291">
        <v>0.37386247164600001</v>
      </c>
      <c r="C28" s="291">
        <v>3.1383899999999998</v>
      </c>
      <c r="D28" s="292">
        <v>2.7645275283530002</v>
      </c>
      <c r="E28" s="293">
        <v>8.3945039633890008</v>
      </c>
      <c r="F28" s="291">
        <v>2.9125820172550001</v>
      </c>
      <c r="G28" s="292">
        <v>0.485430336209</v>
      </c>
      <c r="H28" s="294">
        <v>4.9406564584124654E-324</v>
      </c>
      <c r="I28" s="291">
        <v>9.8813129168249309E-324</v>
      </c>
      <c r="J28" s="292">
        <v>-0.485430336209</v>
      </c>
      <c r="K28" s="295">
        <v>4.9406564584124654E-324</v>
      </c>
    </row>
    <row r="29" spans="1:11" ht="14.4" customHeight="1" thickBot="1" x14ac:dyDescent="0.35">
      <c r="A29" s="311" t="s">
        <v>26</v>
      </c>
      <c r="B29" s="291">
        <v>74.355356792066999</v>
      </c>
      <c r="C29" s="291">
        <v>66.833659999999995</v>
      </c>
      <c r="D29" s="292">
        <v>-7.5216967920669999</v>
      </c>
      <c r="E29" s="293">
        <v>0.89884122521099996</v>
      </c>
      <c r="F29" s="291">
        <v>111.19815684896101</v>
      </c>
      <c r="G29" s="292">
        <v>18.533026141493</v>
      </c>
      <c r="H29" s="294">
        <v>10.148</v>
      </c>
      <c r="I29" s="291">
        <v>21.256</v>
      </c>
      <c r="J29" s="292">
        <v>2.7229738585060002</v>
      </c>
      <c r="K29" s="295">
        <v>0.191154247537</v>
      </c>
    </row>
    <row r="30" spans="1:11" ht="14.4" customHeight="1" thickBot="1" x14ac:dyDescent="0.35">
      <c r="A30" s="312" t="s">
        <v>194</v>
      </c>
      <c r="B30" s="296">
        <v>74.355356792066999</v>
      </c>
      <c r="C30" s="296">
        <v>66.833659999999995</v>
      </c>
      <c r="D30" s="297">
        <v>-7.5216967920669999</v>
      </c>
      <c r="E30" s="302">
        <v>0.89884122521099996</v>
      </c>
      <c r="F30" s="296">
        <v>111.19815684896101</v>
      </c>
      <c r="G30" s="297">
        <v>18.533026141493</v>
      </c>
      <c r="H30" s="299">
        <v>10.148</v>
      </c>
      <c r="I30" s="296">
        <v>21.256</v>
      </c>
      <c r="J30" s="297">
        <v>2.7229738585060002</v>
      </c>
      <c r="K30" s="300">
        <v>0.191154247537</v>
      </c>
    </row>
    <row r="31" spans="1:11" ht="14.4" customHeight="1" thickBot="1" x14ac:dyDescent="0.35">
      <c r="A31" s="313" t="s">
        <v>195</v>
      </c>
      <c r="B31" s="291">
        <v>32.685910414113003</v>
      </c>
      <c r="C31" s="291">
        <v>33.655999999999999</v>
      </c>
      <c r="D31" s="292">
        <v>0.97008958588600003</v>
      </c>
      <c r="E31" s="293">
        <v>1.029679136165</v>
      </c>
      <c r="F31" s="291">
        <v>49.202501880671001</v>
      </c>
      <c r="G31" s="292">
        <v>8.2004169801109992</v>
      </c>
      <c r="H31" s="294">
        <v>3.198</v>
      </c>
      <c r="I31" s="291">
        <v>6.7640000000000002</v>
      </c>
      <c r="J31" s="292">
        <v>-1.4364169801110001</v>
      </c>
      <c r="K31" s="295">
        <v>0.137472684141</v>
      </c>
    </row>
    <row r="32" spans="1:11" ht="14.4" customHeight="1" thickBot="1" x14ac:dyDescent="0.35">
      <c r="A32" s="313" t="s">
        <v>196</v>
      </c>
      <c r="B32" s="291">
        <v>5.3335625597060003</v>
      </c>
      <c r="C32" s="291">
        <v>5.1020000000000003</v>
      </c>
      <c r="D32" s="292">
        <v>-0.23156255970600001</v>
      </c>
      <c r="E32" s="293">
        <v>0.95658388607699996</v>
      </c>
      <c r="F32" s="291">
        <v>8.0000541912450007</v>
      </c>
      <c r="G32" s="292">
        <v>1.333342365207</v>
      </c>
      <c r="H32" s="294">
        <v>0.58899999999999997</v>
      </c>
      <c r="I32" s="291">
        <v>1.3740000000000001</v>
      </c>
      <c r="J32" s="292">
        <v>4.0657634791999998E-2</v>
      </c>
      <c r="K32" s="295">
        <v>0.171748836589</v>
      </c>
    </row>
    <row r="33" spans="1:11" ht="14.4" customHeight="1" thickBot="1" x14ac:dyDescent="0.35">
      <c r="A33" s="313" t="s">
        <v>197</v>
      </c>
      <c r="B33" s="291">
        <v>33.335883818246998</v>
      </c>
      <c r="C33" s="291">
        <v>25.045000000000002</v>
      </c>
      <c r="D33" s="292">
        <v>-8.2908838182469999</v>
      </c>
      <c r="E33" s="293">
        <v>0.751292515193</v>
      </c>
      <c r="F33" s="291">
        <v>48.228002284279</v>
      </c>
      <c r="G33" s="292">
        <v>8.0380003807129992</v>
      </c>
      <c r="H33" s="294">
        <v>5.6260000000000003</v>
      </c>
      <c r="I33" s="291">
        <v>12.382999999999999</v>
      </c>
      <c r="J33" s="292">
        <v>4.3449996192859999</v>
      </c>
      <c r="K33" s="295">
        <v>0.25675954660099998</v>
      </c>
    </row>
    <row r="34" spans="1:11" ht="14.4" customHeight="1" thickBot="1" x14ac:dyDescent="0.35">
      <c r="A34" s="313" t="s">
        <v>198</v>
      </c>
      <c r="B34" s="291">
        <v>3</v>
      </c>
      <c r="C34" s="291">
        <v>3.0306600000000001</v>
      </c>
      <c r="D34" s="292">
        <v>3.0659999999000001E-2</v>
      </c>
      <c r="E34" s="293">
        <v>1.0102199999999999</v>
      </c>
      <c r="F34" s="291">
        <v>5.7675984927639998</v>
      </c>
      <c r="G34" s="292">
        <v>0.96126641546000002</v>
      </c>
      <c r="H34" s="294">
        <v>0.73499999999999999</v>
      </c>
      <c r="I34" s="291">
        <v>0.73499999999999999</v>
      </c>
      <c r="J34" s="292">
        <v>-0.22626641546000001</v>
      </c>
      <c r="K34" s="295">
        <v>0.127436055218</v>
      </c>
    </row>
    <row r="35" spans="1:11" ht="14.4" customHeight="1" thickBot="1" x14ac:dyDescent="0.35">
      <c r="A35" s="314" t="s">
        <v>199</v>
      </c>
      <c r="B35" s="296">
        <v>71.350968668042995</v>
      </c>
      <c r="C35" s="296">
        <v>111.36939</v>
      </c>
      <c r="D35" s="297">
        <v>40.018421331957001</v>
      </c>
      <c r="E35" s="302">
        <v>1.5608672465</v>
      </c>
      <c r="F35" s="296">
        <v>221.738482454983</v>
      </c>
      <c r="G35" s="297">
        <v>36.956413742496999</v>
      </c>
      <c r="H35" s="299">
        <v>28.939979999999998</v>
      </c>
      <c r="I35" s="296">
        <v>41.460929999999998</v>
      </c>
      <c r="J35" s="297">
        <v>4.5045162575019999</v>
      </c>
      <c r="K35" s="300">
        <v>0.18698121111300001</v>
      </c>
    </row>
    <row r="36" spans="1:11" ht="14.4" customHeight="1" thickBot="1" x14ac:dyDescent="0.35">
      <c r="A36" s="311" t="s">
        <v>29</v>
      </c>
      <c r="B36" s="291">
        <v>4.5499075733680003</v>
      </c>
      <c r="C36" s="291">
        <v>10.73442</v>
      </c>
      <c r="D36" s="292">
        <v>6.1845124266309996</v>
      </c>
      <c r="E36" s="293">
        <v>2.35926111177</v>
      </c>
      <c r="F36" s="291">
        <v>6.3074241458079996</v>
      </c>
      <c r="G36" s="292">
        <v>1.0512373576339999</v>
      </c>
      <c r="H36" s="294">
        <v>10.565300000000001</v>
      </c>
      <c r="I36" s="291">
        <v>17.893049999999999</v>
      </c>
      <c r="J36" s="292">
        <v>16.841812642364999</v>
      </c>
      <c r="K36" s="295">
        <v>2.8368236519950001</v>
      </c>
    </row>
    <row r="37" spans="1:11" ht="14.4" customHeight="1" thickBot="1" x14ac:dyDescent="0.35">
      <c r="A37" s="312" t="s">
        <v>200</v>
      </c>
      <c r="B37" s="296">
        <v>4.9406564584124654E-324</v>
      </c>
      <c r="C37" s="296">
        <v>8.6115700000000004</v>
      </c>
      <c r="D37" s="297">
        <v>8.6115700000000004</v>
      </c>
      <c r="E37" s="298" t="s">
        <v>174</v>
      </c>
      <c r="F37" s="296">
        <v>0</v>
      </c>
      <c r="G37" s="297">
        <v>0</v>
      </c>
      <c r="H37" s="299">
        <v>4.9406564584124654E-324</v>
      </c>
      <c r="I37" s="296">
        <v>4.9406564584124654E-324</v>
      </c>
      <c r="J37" s="297">
        <v>4.9406564584124654E-324</v>
      </c>
      <c r="K37" s="304" t="s">
        <v>168</v>
      </c>
    </row>
    <row r="38" spans="1:11" ht="14.4" customHeight="1" thickBot="1" x14ac:dyDescent="0.35">
      <c r="A38" s="313" t="s">
        <v>201</v>
      </c>
      <c r="B38" s="291">
        <v>4.9406564584124654E-324</v>
      </c>
      <c r="C38" s="291">
        <v>8.6115700000000004</v>
      </c>
      <c r="D38" s="292">
        <v>8.6115700000000004</v>
      </c>
      <c r="E38" s="301" t="s">
        <v>174</v>
      </c>
      <c r="F38" s="291">
        <v>0</v>
      </c>
      <c r="G38" s="292">
        <v>0</v>
      </c>
      <c r="H38" s="294">
        <v>4.9406564584124654E-324</v>
      </c>
      <c r="I38" s="291">
        <v>4.9406564584124654E-324</v>
      </c>
      <c r="J38" s="292">
        <v>4.9406564584124654E-324</v>
      </c>
      <c r="K38" s="303" t="s">
        <v>168</v>
      </c>
    </row>
    <row r="39" spans="1:11" ht="14.4" customHeight="1" thickBot="1" x14ac:dyDescent="0.35">
      <c r="A39" s="315" t="s">
        <v>202</v>
      </c>
      <c r="B39" s="291">
        <v>4.5499075733680003</v>
      </c>
      <c r="C39" s="291">
        <v>2.1228500000000001</v>
      </c>
      <c r="D39" s="292">
        <v>-2.4270575733680002</v>
      </c>
      <c r="E39" s="293">
        <v>0.46656991724899999</v>
      </c>
      <c r="F39" s="291">
        <v>6.3074241458079996</v>
      </c>
      <c r="G39" s="292">
        <v>1.0512373576339999</v>
      </c>
      <c r="H39" s="294">
        <v>10.565300000000001</v>
      </c>
      <c r="I39" s="291">
        <v>17.893049999999999</v>
      </c>
      <c r="J39" s="292">
        <v>16.841812642364999</v>
      </c>
      <c r="K39" s="295">
        <v>2.8368236519950001</v>
      </c>
    </row>
    <row r="40" spans="1:11" ht="14.4" customHeight="1" thickBot="1" x14ac:dyDescent="0.35">
      <c r="A40" s="313" t="s">
        <v>203</v>
      </c>
      <c r="B40" s="291">
        <v>4.9406564584124654E-324</v>
      </c>
      <c r="C40" s="291">
        <v>0.92564999999999997</v>
      </c>
      <c r="D40" s="292">
        <v>0.92564999999999997</v>
      </c>
      <c r="E40" s="301" t="s">
        <v>174</v>
      </c>
      <c r="F40" s="291">
        <v>4.9999915584819998</v>
      </c>
      <c r="G40" s="292">
        <v>0.83333192641300002</v>
      </c>
      <c r="H40" s="294">
        <v>3.1811400000000001</v>
      </c>
      <c r="I40" s="291">
        <v>3.1811400000000001</v>
      </c>
      <c r="J40" s="292">
        <v>2.3478080735860001</v>
      </c>
      <c r="K40" s="295">
        <v>0.63622907414700003</v>
      </c>
    </row>
    <row r="41" spans="1:11" ht="14.4" customHeight="1" thickBot="1" x14ac:dyDescent="0.35">
      <c r="A41" s="313" t="s">
        <v>204</v>
      </c>
      <c r="B41" s="291">
        <v>4</v>
      </c>
      <c r="C41" s="291">
        <v>1.1972</v>
      </c>
      <c r="D41" s="292">
        <v>-2.8028</v>
      </c>
      <c r="E41" s="293">
        <v>0.29930000000000001</v>
      </c>
      <c r="F41" s="291">
        <v>1.3074325873249999</v>
      </c>
      <c r="G41" s="292">
        <v>0.21790543122</v>
      </c>
      <c r="H41" s="294">
        <v>7.3841599999999996</v>
      </c>
      <c r="I41" s="291">
        <v>14.71191</v>
      </c>
      <c r="J41" s="292">
        <v>14.494004568778999</v>
      </c>
      <c r="K41" s="295">
        <v>11.252518976974001</v>
      </c>
    </row>
    <row r="42" spans="1:11" ht="14.4" customHeight="1" thickBot="1" x14ac:dyDescent="0.35">
      <c r="A42" s="316" t="s">
        <v>30</v>
      </c>
      <c r="B42" s="296">
        <v>4.9406564584124654E-324</v>
      </c>
      <c r="C42" s="296">
        <v>7.4619999999999997</v>
      </c>
      <c r="D42" s="297">
        <v>7.4619999999999997</v>
      </c>
      <c r="E42" s="298" t="s">
        <v>174</v>
      </c>
      <c r="F42" s="296">
        <v>0</v>
      </c>
      <c r="G42" s="297">
        <v>0</v>
      </c>
      <c r="H42" s="299">
        <v>4.9406564584124654E-324</v>
      </c>
      <c r="I42" s="296">
        <v>0.73699999999999999</v>
      </c>
      <c r="J42" s="297">
        <v>0.73699999999999999</v>
      </c>
      <c r="K42" s="304" t="s">
        <v>168</v>
      </c>
    </row>
    <row r="43" spans="1:11" ht="14.4" customHeight="1" thickBot="1" x14ac:dyDescent="0.35">
      <c r="A43" s="312" t="s">
        <v>205</v>
      </c>
      <c r="B43" s="296">
        <v>4.9406564584124654E-324</v>
      </c>
      <c r="C43" s="296">
        <v>7.4619999999999997</v>
      </c>
      <c r="D43" s="297">
        <v>7.4619999999999997</v>
      </c>
      <c r="E43" s="298" t="s">
        <v>174</v>
      </c>
      <c r="F43" s="296">
        <v>0</v>
      </c>
      <c r="G43" s="297">
        <v>0</v>
      </c>
      <c r="H43" s="299">
        <v>4.9406564584124654E-324</v>
      </c>
      <c r="I43" s="296">
        <v>0.73699999999999999</v>
      </c>
      <c r="J43" s="297">
        <v>0.73699999999999999</v>
      </c>
      <c r="K43" s="304" t="s">
        <v>168</v>
      </c>
    </row>
    <row r="44" spans="1:11" ht="14.4" customHeight="1" thickBot="1" x14ac:dyDescent="0.35">
      <c r="A44" s="313" t="s">
        <v>206</v>
      </c>
      <c r="B44" s="291">
        <v>4.9406564584124654E-324</v>
      </c>
      <c r="C44" s="291">
        <v>6.3620000000000001</v>
      </c>
      <c r="D44" s="292">
        <v>6.3620000000000001</v>
      </c>
      <c r="E44" s="301" t="s">
        <v>174</v>
      </c>
      <c r="F44" s="291">
        <v>0</v>
      </c>
      <c r="G44" s="292">
        <v>0</v>
      </c>
      <c r="H44" s="294">
        <v>4.9406564584124654E-324</v>
      </c>
      <c r="I44" s="291">
        <v>0.73699999999999999</v>
      </c>
      <c r="J44" s="292">
        <v>0.73699999999999999</v>
      </c>
      <c r="K44" s="303" t="s">
        <v>168</v>
      </c>
    </row>
    <row r="45" spans="1:11" ht="14.4" customHeight="1" thickBot="1" x14ac:dyDescent="0.35">
      <c r="A45" s="313" t="s">
        <v>207</v>
      </c>
      <c r="B45" s="291">
        <v>4.9406564584124654E-324</v>
      </c>
      <c r="C45" s="291">
        <v>1.1000000000000001</v>
      </c>
      <c r="D45" s="292">
        <v>1.1000000000000001</v>
      </c>
      <c r="E45" s="301" t="s">
        <v>174</v>
      </c>
      <c r="F45" s="291">
        <v>0</v>
      </c>
      <c r="G45" s="292">
        <v>0</v>
      </c>
      <c r="H45" s="294">
        <v>4.9406564584124654E-324</v>
      </c>
      <c r="I45" s="291">
        <v>9.8813129168249309E-324</v>
      </c>
      <c r="J45" s="292">
        <v>9.8813129168249309E-324</v>
      </c>
      <c r="K45" s="303" t="s">
        <v>168</v>
      </c>
    </row>
    <row r="46" spans="1:11" ht="14.4" customHeight="1" thickBot="1" x14ac:dyDescent="0.35">
      <c r="A46" s="311" t="s">
        <v>31</v>
      </c>
      <c r="B46" s="291">
        <v>66.801061094673997</v>
      </c>
      <c r="C46" s="291">
        <v>93.172970000000007</v>
      </c>
      <c r="D46" s="292">
        <v>26.371908905325</v>
      </c>
      <c r="E46" s="293">
        <v>1.394782784482</v>
      </c>
      <c r="F46" s="291">
        <v>215.43105830917401</v>
      </c>
      <c r="G46" s="292">
        <v>35.905176384862003</v>
      </c>
      <c r="H46" s="294">
        <v>18.374680000000001</v>
      </c>
      <c r="I46" s="291">
        <v>22.830880000000001</v>
      </c>
      <c r="J46" s="292">
        <v>-13.074296384862</v>
      </c>
      <c r="K46" s="295">
        <v>0.10597766254800001</v>
      </c>
    </row>
    <row r="47" spans="1:11" ht="14.4" customHeight="1" thickBot="1" x14ac:dyDescent="0.35">
      <c r="A47" s="312" t="s">
        <v>208</v>
      </c>
      <c r="B47" s="296">
        <v>0.64337135728899997</v>
      </c>
      <c r="C47" s="296">
        <v>0.65339999999999998</v>
      </c>
      <c r="D47" s="297">
        <v>1.0028642710000001E-2</v>
      </c>
      <c r="E47" s="302">
        <v>1.015587642496</v>
      </c>
      <c r="F47" s="296">
        <v>0.26116318637800001</v>
      </c>
      <c r="G47" s="297">
        <v>4.3527197729000003E-2</v>
      </c>
      <c r="H47" s="299">
        <v>4.9406564584124654E-324</v>
      </c>
      <c r="I47" s="296">
        <v>9.8813129168249309E-324</v>
      </c>
      <c r="J47" s="297">
        <v>-4.3527197729000003E-2</v>
      </c>
      <c r="K47" s="300">
        <v>3.9525251667299724E-323</v>
      </c>
    </row>
    <row r="48" spans="1:11" ht="14.4" customHeight="1" thickBot="1" x14ac:dyDescent="0.35">
      <c r="A48" s="313" t="s">
        <v>209</v>
      </c>
      <c r="B48" s="291">
        <v>0.64337135728899997</v>
      </c>
      <c r="C48" s="291">
        <v>0.65339999999999998</v>
      </c>
      <c r="D48" s="292">
        <v>1.0028642710000001E-2</v>
      </c>
      <c r="E48" s="293">
        <v>1.015587642496</v>
      </c>
      <c r="F48" s="291">
        <v>0.26116318637800001</v>
      </c>
      <c r="G48" s="292">
        <v>4.3527197729000003E-2</v>
      </c>
      <c r="H48" s="294">
        <v>4.9406564584124654E-324</v>
      </c>
      <c r="I48" s="291">
        <v>9.8813129168249309E-324</v>
      </c>
      <c r="J48" s="292">
        <v>-4.3527197729000003E-2</v>
      </c>
      <c r="K48" s="295">
        <v>3.9525251667299724E-323</v>
      </c>
    </row>
    <row r="49" spans="1:11" ht="14.4" customHeight="1" thickBot="1" x14ac:dyDescent="0.35">
      <c r="A49" s="312" t="s">
        <v>210</v>
      </c>
      <c r="B49" s="296">
        <v>6.9680507599750001</v>
      </c>
      <c r="C49" s="296">
        <v>5.8797300000000003</v>
      </c>
      <c r="D49" s="297">
        <v>-1.088320759975</v>
      </c>
      <c r="E49" s="302">
        <v>0.84381273939199997</v>
      </c>
      <c r="F49" s="296">
        <v>8.14591297634</v>
      </c>
      <c r="G49" s="297">
        <v>1.357652162723</v>
      </c>
      <c r="H49" s="299">
        <v>0.55586999999999998</v>
      </c>
      <c r="I49" s="296">
        <v>1.1519299999999999</v>
      </c>
      <c r="J49" s="297">
        <v>-0.20572216272300001</v>
      </c>
      <c r="K49" s="300">
        <v>0.14141201892800001</v>
      </c>
    </row>
    <row r="50" spans="1:11" ht="14.4" customHeight="1" thickBot="1" x14ac:dyDescent="0.35">
      <c r="A50" s="313" t="s">
        <v>211</v>
      </c>
      <c r="B50" s="291">
        <v>6.3623293228999997E-2</v>
      </c>
      <c r="C50" s="291">
        <v>6.8400000000000002E-2</v>
      </c>
      <c r="D50" s="292">
        <v>4.7767067699999999E-3</v>
      </c>
      <c r="E50" s="293">
        <v>1.0750779553780001</v>
      </c>
      <c r="F50" s="291">
        <v>6.9972257977000005E-2</v>
      </c>
      <c r="G50" s="292">
        <v>1.1662042996E-2</v>
      </c>
      <c r="H50" s="294">
        <v>2.47E-2</v>
      </c>
      <c r="I50" s="291">
        <v>2.47E-2</v>
      </c>
      <c r="J50" s="292">
        <v>1.3037957003000001E-2</v>
      </c>
      <c r="K50" s="295">
        <v>0.35299704073999999</v>
      </c>
    </row>
    <row r="51" spans="1:11" ht="14.4" customHeight="1" thickBot="1" x14ac:dyDescent="0.35">
      <c r="A51" s="313" t="s">
        <v>212</v>
      </c>
      <c r="B51" s="291">
        <v>6.9044274667460002</v>
      </c>
      <c r="C51" s="291">
        <v>5.8113299999999999</v>
      </c>
      <c r="D51" s="292">
        <v>-1.0930974667460001</v>
      </c>
      <c r="E51" s="293">
        <v>0.84168166411900003</v>
      </c>
      <c r="F51" s="291">
        <v>8.0759407183620002</v>
      </c>
      <c r="G51" s="292">
        <v>1.3459901197269999</v>
      </c>
      <c r="H51" s="294">
        <v>0.53117000000000003</v>
      </c>
      <c r="I51" s="291">
        <v>1.12723</v>
      </c>
      <c r="J51" s="292">
        <v>-0.21876011972699999</v>
      </c>
      <c r="K51" s="295">
        <v>0.139578785841</v>
      </c>
    </row>
    <row r="52" spans="1:11" ht="14.4" customHeight="1" thickBot="1" x14ac:dyDescent="0.35">
      <c r="A52" s="312" t="s">
        <v>213</v>
      </c>
      <c r="B52" s="296">
        <v>0.99974045147699997</v>
      </c>
      <c r="C52" s="296">
        <v>0.27</v>
      </c>
      <c r="D52" s="297">
        <v>-0.72974045147699995</v>
      </c>
      <c r="E52" s="302">
        <v>0.27007009629399997</v>
      </c>
      <c r="F52" s="296">
        <v>1.2798062825150001</v>
      </c>
      <c r="G52" s="297">
        <v>0.213301047085</v>
      </c>
      <c r="H52" s="299">
        <v>4.9406564584124654E-324</v>
      </c>
      <c r="I52" s="296">
        <v>0.13500000000000001</v>
      </c>
      <c r="J52" s="297">
        <v>-7.8301047085000006E-2</v>
      </c>
      <c r="K52" s="300">
        <v>0.10548471424399999</v>
      </c>
    </row>
    <row r="53" spans="1:11" ht="14.4" customHeight="1" thickBot="1" x14ac:dyDescent="0.35">
      <c r="A53" s="313" t="s">
        <v>214</v>
      </c>
      <c r="B53" s="291">
        <v>0.99974045147699997</v>
      </c>
      <c r="C53" s="291">
        <v>0.27</v>
      </c>
      <c r="D53" s="292">
        <v>-0.72974045147699995</v>
      </c>
      <c r="E53" s="293">
        <v>0.27007009629399997</v>
      </c>
      <c r="F53" s="291">
        <v>1.2798062825150001</v>
      </c>
      <c r="G53" s="292">
        <v>0.213301047085</v>
      </c>
      <c r="H53" s="294">
        <v>4.9406564584124654E-324</v>
      </c>
      <c r="I53" s="291">
        <v>0.13500000000000001</v>
      </c>
      <c r="J53" s="292">
        <v>-7.8301047085000006E-2</v>
      </c>
      <c r="K53" s="295">
        <v>0.10548471424399999</v>
      </c>
    </row>
    <row r="54" spans="1:11" ht="14.4" customHeight="1" thickBot="1" x14ac:dyDescent="0.35">
      <c r="A54" s="312" t="s">
        <v>215</v>
      </c>
      <c r="B54" s="296">
        <v>20.584533011051001</v>
      </c>
      <c r="C54" s="296">
        <v>21.32893</v>
      </c>
      <c r="D54" s="297">
        <v>0.74439698894799999</v>
      </c>
      <c r="E54" s="302">
        <v>1.036162928182</v>
      </c>
      <c r="F54" s="296">
        <v>32.080634131947001</v>
      </c>
      <c r="G54" s="297">
        <v>5.3467723553240001</v>
      </c>
      <c r="H54" s="299">
        <v>1.05165</v>
      </c>
      <c r="I54" s="296">
        <v>3.7637900000000002</v>
      </c>
      <c r="J54" s="297">
        <v>-1.5829823553239999</v>
      </c>
      <c r="K54" s="300">
        <v>0.117322805544</v>
      </c>
    </row>
    <row r="55" spans="1:11" ht="14.4" customHeight="1" thickBot="1" x14ac:dyDescent="0.35">
      <c r="A55" s="313" t="s">
        <v>216</v>
      </c>
      <c r="B55" s="291">
        <v>12.000012185037001</v>
      </c>
      <c r="C55" s="291">
        <v>12.5444</v>
      </c>
      <c r="D55" s="292">
        <v>0.54438781496199995</v>
      </c>
      <c r="E55" s="293">
        <v>1.0453656051810001</v>
      </c>
      <c r="F55" s="291">
        <v>18.758167965218</v>
      </c>
      <c r="G55" s="292">
        <v>3.1263613275359998</v>
      </c>
      <c r="H55" s="294">
        <v>4.9406564584124654E-324</v>
      </c>
      <c r="I55" s="291">
        <v>1.5680499999999999</v>
      </c>
      <c r="J55" s="292">
        <v>-1.5583113275360001</v>
      </c>
      <c r="K55" s="295">
        <v>8.3592918183999998E-2</v>
      </c>
    </row>
    <row r="56" spans="1:11" ht="14.4" customHeight="1" thickBot="1" x14ac:dyDescent="0.35">
      <c r="A56" s="313" t="s">
        <v>217</v>
      </c>
      <c r="B56" s="291">
        <v>8.5845208260129997</v>
      </c>
      <c r="C56" s="291">
        <v>8.7845300000000002</v>
      </c>
      <c r="D56" s="292">
        <v>0.20000917398599999</v>
      </c>
      <c r="E56" s="293">
        <v>1.023298816327</v>
      </c>
      <c r="F56" s="291">
        <v>13.322466166728001</v>
      </c>
      <c r="G56" s="292">
        <v>2.2204110277879998</v>
      </c>
      <c r="H56" s="294">
        <v>1.05165</v>
      </c>
      <c r="I56" s="291">
        <v>2.1957399999999998</v>
      </c>
      <c r="J56" s="292">
        <v>-2.4671027788E-2</v>
      </c>
      <c r="K56" s="295">
        <v>0.164814830266</v>
      </c>
    </row>
    <row r="57" spans="1:11" ht="14.4" customHeight="1" thickBot="1" x14ac:dyDescent="0.35">
      <c r="A57" s="312" t="s">
        <v>218</v>
      </c>
      <c r="B57" s="296">
        <v>37.605365514879999</v>
      </c>
      <c r="C57" s="296">
        <v>9.0779099999999993</v>
      </c>
      <c r="D57" s="297">
        <v>-28.52745551488</v>
      </c>
      <c r="E57" s="302">
        <v>0.24139932894400001</v>
      </c>
      <c r="F57" s="296">
        <v>13.663541731996</v>
      </c>
      <c r="G57" s="297">
        <v>2.2772569553320001</v>
      </c>
      <c r="H57" s="299">
        <v>16.767160000000001</v>
      </c>
      <c r="I57" s="296">
        <v>16.767160000000001</v>
      </c>
      <c r="J57" s="297">
        <v>14.489903044667001</v>
      </c>
      <c r="K57" s="300">
        <v>1.227145957386</v>
      </c>
    </row>
    <row r="58" spans="1:11" ht="14.4" customHeight="1" thickBot="1" x14ac:dyDescent="0.35">
      <c r="A58" s="313" t="s">
        <v>219</v>
      </c>
      <c r="B58" s="291">
        <v>4.9406564584124654E-324</v>
      </c>
      <c r="C58" s="291">
        <v>1.9569099999999999</v>
      </c>
      <c r="D58" s="292">
        <v>1.9569099999999999</v>
      </c>
      <c r="E58" s="301" t="s">
        <v>174</v>
      </c>
      <c r="F58" s="291">
        <v>2.0084091064840002</v>
      </c>
      <c r="G58" s="292">
        <v>0.33473485108000001</v>
      </c>
      <c r="H58" s="294">
        <v>4.9406564584124654E-324</v>
      </c>
      <c r="I58" s="291">
        <v>9.8813129168249309E-324</v>
      </c>
      <c r="J58" s="292">
        <v>-0.33473485108000001</v>
      </c>
      <c r="K58" s="295">
        <v>4.9406564584124654E-324</v>
      </c>
    </row>
    <row r="59" spans="1:11" ht="14.4" customHeight="1" thickBot="1" x14ac:dyDescent="0.35">
      <c r="A59" s="313" t="s">
        <v>220</v>
      </c>
      <c r="B59" s="291">
        <v>22.329955392403999</v>
      </c>
      <c r="C59" s="291">
        <v>6.1230000000000002</v>
      </c>
      <c r="D59" s="292">
        <v>-16.206955392404002</v>
      </c>
      <c r="E59" s="293">
        <v>0.27420565300700001</v>
      </c>
      <c r="F59" s="291">
        <v>6.0535869533830002</v>
      </c>
      <c r="G59" s="292">
        <v>1.008931158897</v>
      </c>
      <c r="H59" s="294">
        <v>16.767160000000001</v>
      </c>
      <c r="I59" s="291">
        <v>16.767160000000001</v>
      </c>
      <c r="J59" s="292">
        <v>15.758228841102</v>
      </c>
      <c r="K59" s="295">
        <v>2.7697892388619998</v>
      </c>
    </row>
    <row r="60" spans="1:11" ht="14.4" customHeight="1" thickBot="1" x14ac:dyDescent="0.35">
      <c r="A60" s="313" t="s">
        <v>221</v>
      </c>
      <c r="B60" s="291">
        <v>4.9406564584124654E-324</v>
      </c>
      <c r="C60" s="291">
        <v>0.998</v>
      </c>
      <c r="D60" s="292">
        <v>0.998</v>
      </c>
      <c r="E60" s="301" t="s">
        <v>174</v>
      </c>
      <c r="F60" s="291">
        <v>0</v>
      </c>
      <c r="G60" s="292">
        <v>0</v>
      </c>
      <c r="H60" s="294">
        <v>4.9406564584124654E-324</v>
      </c>
      <c r="I60" s="291">
        <v>9.8813129168249309E-324</v>
      </c>
      <c r="J60" s="292">
        <v>9.8813129168249309E-324</v>
      </c>
      <c r="K60" s="303" t="s">
        <v>168</v>
      </c>
    </row>
    <row r="61" spans="1:11" ht="14.4" customHeight="1" thickBot="1" x14ac:dyDescent="0.35">
      <c r="A61" s="313" t="s">
        <v>222</v>
      </c>
      <c r="B61" s="291">
        <v>15.275410122475</v>
      </c>
      <c r="C61" s="291">
        <v>4.9406564584124654E-324</v>
      </c>
      <c r="D61" s="292">
        <v>-15.275410122475</v>
      </c>
      <c r="E61" s="293">
        <v>0</v>
      </c>
      <c r="F61" s="291">
        <v>5.6015456721270001</v>
      </c>
      <c r="G61" s="292">
        <v>0.933590945354</v>
      </c>
      <c r="H61" s="294">
        <v>4.9406564584124654E-324</v>
      </c>
      <c r="I61" s="291">
        <v>9.8813129168249309E-324</v>
      </c>
      <c r="J61" s="292">
        <v>-0.933590945354</v>
      </c>
      <c r="K61" s="295">
        <v>0</v>
      </c>
    </row>
    <row r="62" spans="1:11" ht="14.4" customHeight="1" thickBot="1" x14ac:dyDescent="0.35">
      <c r="A62" s="312" t="s">
        <v>223</v>
      </c>
      <c r="B62" s="296">
        <v>4.9406564584124654E-324</v>
      </c>
      <c r="C62" s="296">
        <v>55.963000000000001</v>
      </c>
      <c r="D62" s="297">
        <v>55.963000000000001</v>
      </c>
      <c r="E62" s="298" t="s">
        <v>174</v>
      </c>
      <c r="F62" s="296">
        <v>159.99999999999699</v>
      </c>
      <c r="G62" s="297">
        <v>26.666666666666</v>
      </c>
      <c r="H62" s="299">
        <v>4.9406564584124654E-324</v>
      </c>
      <c r="I62" s="296">
        <v>1.0129999999999999</v>
      </c>
      <c r="J62" s="297">
        <v>-25.653666666665998</v>
      </c>
      <c r="K62" s="300">
        <v>6.3312500000000001E-3</v>
      </c>
    </row>
    <row r="63" spans="1:11" ht="14.4" customHeight="1" thickBot="1" x14ac:dyDescent="0.35">
      <c r="A63" s="313" t="s">
        <v>224</v>
      </c>
      <c r="B63" s="291">
        <v>4.9406564584124654E-324</v>
      </c>
      <c r="C63" s="291">
        <v>27.39</v>
      </c>
      <c r="D63" s="292">
        <v>27.39</v>
      </c>
      <c r="E63" s="301" t="s">
        <v>174</v>
      </c>
      <c r="F63" s="291">
        <v>9.9999999999989999</v>
      </c>
      <c r="G63" s="292">
        <v>1.6666666666659999</v>
      </c>
      <c r="H63" s="294">
        <v>4.9406564584124654E-324</v>
      </c>
      <c r="I63" s="291">
        <v>1.0129999999999999</v>
      </c>
      <c r="J63" s="292">
        <v>-0.65366666666600004</v>
      </c>
      <c r="K63" s="295">
        <v>0.1013</v>
      </c>
    </row>
    <row r="64" spans="1:11" ht="14.4" customHeight="1" thickBot="1" x14ac:dyDescent="0.35">
      <c r="A64" s="313" t="s">
        <v>225</v>
      </c>
      <c r="B64" s="291">
        <v>4.9406564584124654E-324</v>
      </c>
      <c r="C64" s="291">
        <v>28.573</v>
      </c>
      <c r="D64" s="292">
        <v>28.573</v>
      </c>
      <c r="E64" s="301" t="s">
        <v>174</v>
      </c>
      <c r="F64" s="291">
        <v>149.99999999999699</v>
      </c>
      <c r="G64" s="292">
        <v>24.999999999999002</v>
      </c>
      <c r="H64" s="294">
        <v>4.9406564584124654E-324</v>
      </c>
      <c r="I64" s="291">
        <v>9.8813129168249309E-324</v>
      </c>
      <c r="J64" s="292">
        <v>-24.999999999999002</v>
      </c>
      <c r="K64" s="295">
        <v>0</v>
      </c>
    </row>
    <row r="65" spans="1:11" ht="14.4" customHeight="1" thickBot="1" x14ac:dyDescent="0.35">
      <c r="A65" s="310" t="s">
        <v>32</v>
      </c>
      <c r="B65" s="291">
        <v>1551.0829662528099</v>
      </c>
      <c r="C65" s="291">
        <v>1609.90155</v>
      </c>
      <c r="D65" s="292">
        <v>58.818583747190999</v>
      </c>
      <c r="E65" s="293">
        <v>1.037920978456</v>
      </c>
      <c r="F65" s="291">
        <v>2301.01137969501</v>
      </c>
      <c r="G65" s="292">
        <v>383.50189661583499</v>
      </c>
      <c r="H65" s="294">
        <v>185.18833000000001</v>
      </c>
      <c r="I65" s="291">
        <v>372.647030000001</v>
      </c>
      <c r="J65" s="292">
        <v>-10.854866615834</v>
      </c>
      <c r="K65" s="295">
        <v>0.16194923384000001</v>
      </c>
    </row>
    <row r="66" spans="1:11" ht="14.4" customHeight="1" thickBot="1" x14ac:dyDescent="0.35">
      <c r="A66" s="316" t="s">
        <v>226</v>
      </c>
      <c r="B66" s="296">
        <v>1148.6666666665999</v>
      </c>
      <c r="C66" s="296">
        <v>1192.5239999999999</v>
      </c>
      <c r="D66" s="297">
        <v>43.857333333397001</v>
      </c>
      <c r="E66" s="302">
        <v>1.0381810795119999</v>
      </c>
      <c r="F66" s="296">
        <v>1705.99999999997</v>
      </c>
      <c r="G66" s="297">
        <v>284.33333333332803</v>
      </c>
      <c r="H66" s="299">
        <v>137.214</v>
      </c>
      <c r="I66" s="296">
        <v>276.07200000000103</v>
      </c>
      <c r="J66" s="297">
        <v>-8.2613333333270003</v>
      </c>
      <c r="K66" s="300">
        <v>0.16182415005799999</v>
      </c>
    </row>
    <row r="67" spans="1:11" ht="14.4" customHeight="1" thickBot="1" x14ac:dyDescent="0.35">
      <c r="A67" s="312" t="s">
        <v>227</v>
      </c>
      <c r="B67" s="296">
        <v>1148.6666666665999</v>
      </c>
      <c r="C67" s="296">
        <v>1192.5239999999999</v>
      </c>
      <c r="D67" s="297">
        <v>43.857333333397001</v>
      </c>
      <c r="E67" s="302">
        <v>1.0381810795119999</v>
      </c>
      <c r="F67" s="296">
        <v>1699.99999999997</v>
      </c>
      <c r="G67" s="297">
        <v>283.33333333332803</v>
      </c>
      <c r="H67" s="299">
        <v>132.214</v>
      </c>
      <c r="I67" s="296">
        <v>271.07200000000103</v>
      </c>
      <c r="J67" s="297">
        <v>-12.261333333327</v>
      </c>
      <c r="K67" s="300">
        <v>0.15945411764699999</v>
      </c>
    </row>
    <row r="68" spans="1:11" ht="14.4" customHeight="1" thickBot="1" x14ac:dyDescent="0.35">
      <c r="A68" s="313" t="s">
        <v>228</v>
      </c>
      <c r="B68" s="291">
        <v>1148.6666666665999</v>
      </c>
      <c r="C68" s="291">
        <v>1192.5239999999999</v>
      </c>
      <c r="D68" s="292">
        <v>43.857333333397001</v>
      </c>
      <c r="E68" s="293">
        <v>1.0381810795119999</v>
      </c>
      <c r="F68" s="291">
        <v>1699.99999999997</v>
      </c>
      <c r="G68" s="292">
        <v>283.33333333332803</v>
      </c>
      <c r="H68" s="294">
        <v>132.214</v>
      </c>
      <c r="I68" s="291">
        <v>271.07200000000103</v>
      </c>
      <c r="J68" s="292">
        <v>-12.261333333327</v>
      </c>
      <c r="K68" s="295">
        <v>0.15945411764699999</v>
      </c>
    </row>
    <row r="69" spans="1:11" ht="14.4" customHeight="1" thickBot="1" x14ac:dyDescent="0.35">
      <c r="A69" s="312" t="s">
        <v>229</v>
      </c>
      <c r="B69" s="296">
        <v>4.9406564584124654E-324</v>
      </c>
      <c r="C69" s="296">
        <v>4.9406564584124654E-324</v>
      </c>
      <c r="D69" s="297">
        <v>0</v>
      </c>
      <c r="E69" s="302">
        <v>1</v>
      </c>
      <c r="F69" s="296">
        <v>4.9406564584124654E-324</v>
      </c>
      <c r="G69" s="297">
        <v>0</v>
      </c>
      <c r="H69" s="299">
        <v>5</v>
      </c>
      <c r="I69" s="296">
        <v>5</v>
      </c>
      <c r="J69" s="297">
        <v>5</v>
      </c>
      <c r="K69" s="304" t="s">
        <v>174</v>
      </c>
    </row>
    <row r="70" spans="1:11" ht="14.4" customHeight="1" thickBot="1" x14ac:dyDescent="0.35">
      <c r="A70" s="313" t="s">
        <v>230</v>
      </c>
      <c r="B70" s="291">
        <v>4.9406564584124654E-324</v>
      </c>
      <c r="C70" s="291">
        <v>4.9406564584124654E-324</v>
      </c>
      <c r="D70" s="292">
        <v>0</v>
      </c>
      <c r="E70" s="293">
        <v>1</v>
      </c>
      <c r="F70" s="291">
        <v>4.9406564584124654E-324</v>
      </c>
      <c r="G70" s="292">
        <v>0</v>
      </c>
      <c r="H70" s="294">
        <v>5</v>
      </c>
      <c r="I70" s="291">
        <v>5</v>
      </c>
      <c r="J70" s="292">
        <v>5</v>
      </c>
      <c r="K70" s="303" t="s">
        <v>174</v>
      </c>
    </row>
    <row r="71" spans="1:11" ht="14.4" customHeight="1" thickBot="1" x14ac:dyDescent="0.35">
      <c r="A71" s="312" t="s">
        <v>231</v>
      </c>
      <c r="B71" s="296">
        <v>4.9406564584124654E-324</v>
      </c>
      <c r="C71" s="296">
        <v>4.9406564584124654E-324</v>
      </c>
      <c r="D71" s="297">
        <v>0</v>
      </c>
      <c r="E71" s="302">
        <v>1</v>
      </c>
      <c r="F71" s="296">
        <v>5.9999999999989999</v>
      </c>
      <c r="G71" s="297">
        <v>0.99999999999900002</v>
      </c>
      <c r="H71" s="299">
        <v>4.9406564584124654E-324</v>
      </c>
      <c r="I71" s="296">
        <v>9.8813129168249309E-324</v>
      </c>
      <c r="J71" s="297">
        <v>-0.99999999999900002</v>
      </c>
      <c r="K71" s="300">
        <v>0</v>
      </c>
    </row>
    <row r="72" spans="1:11" ht="14.4" customHeight="1" thickBot="1" x14ac:dyDescent="0.35">
      <c r="A72" s="313" t="s">
        <v>232</v>
      </c>
      <c r="B72" s="291">
        <v>4.9406564584124654E-324</v>
      </c>
      <c r="C72" s="291">
        <v>4.9406564584124654E-324</v>
      </c>
      <c r="D72" s="292">
        <v>0</v>
      </c>
      <c r="E72" s="293">
        <v>1</v>
      </c>
      <c r="F72" s="291">
        <v>5.9999999999989999</v>
      </c>
      <c r="G72" s="292">
        <v>0.99999999999900002</v>
      </c>
      <c r="H72" s="294">
        <v>4.9406564584124654E-324</v>
      </c>
      <c r="I72" s="291">
        <v>9.8813129168249309E-324</v>
      </c>
      <c r="J72" s="292">
        <v>-0.99999999999900002</v>
      </c>
      <c r="K72" s="295">
        <v>0</v>
      </c>
    </row>
    <row r="73" spans="1:11" ht="14.4" customHeight="1" thickBot="1" x14ac:dyDescent="0.35">
      <c r="A73" s="311" t="s">
        <v>233</v>
      </c>
      <c r="B73" s="291">
        <v>391.08296625287397</v>
      </c>
      <c r="C73" s="291">
        <v>405.45269000000002</v>
      </c>
      <c r="D73" s="292">
        <v>14.369723747126001</v>
      </c>
      <c r="E73" s="293">
        <v>1.0367434150470001</v>
      </c>
      <c r="F73" s="291">
        <v>578.01137969504305</v>
      </c>
      <c r="G73" s="292">
        <v>96.335229949172998</v>
      </c>
      <c r="H73" s="294">
        <v>46.652000000000001</v>
      </c>
      <c r="I73" s="291">
        <v>93.863950000000003</v>
      </c>
      <c r="J73" s="292">
        <v>-2.4712799491730002</v>
      </c>
      <c r="K73" s="295">
        <v>0.162391179996</v>
      </c>
    </row>
    <row r="74" spans="1:11" ht="14.4" customHeight="1" thickBot="1" x14ac:dyDescent="0.35">
      <c r="A74" s="312" t="s">
        <v>234</v>
      </c>
      <c r="B74" s="296">
        <v>102.66666587645</v>
      </c>
      <c r="C74" s="296">
        <v>107.32165999999999</v>
      </c>
      <c r="D74" s="297">
        <v>4.6549941235499999</v>
      </c>
      <c r="E74" s="302">
        <v>1.0453408522009999</v>
      </c>
      <c r="F74" s="296">
        <v>153.011379695052</v>
      </c>
      <c r="G74" s="297">
        <v>25.501896615841002</v>
      </c>
      <c r="H74" s="299">
        <v>12.3485</v>
      </c>
      <c r="I74" s="296">
        <v>24.845939999999999</v>
      </c>
      <c r="J74" s="297">
        <v>-0.65595661584099996</v>
      </c>
      <c r="K74" s="300">
        <v>0.162379687376</v>
      </c>
    </row>
    <row r="75" spans="1:11" ht="14.4" customHeight="1" thickBot="1" x14ac:dyDescent="0.35">
      <c r="A75" s="313" t="s">
        <v>235</v>
      </c>
      <c r="B75" s="291">
        <v>102.66666587645</v>
      </c>
      <c r="C75" s="291">
        <v>107.32165999999999</v>
      </c>
      <c r="D75" s="292">
        <v>4.6549941235499999</v>
      </c>
      <c r="E75" s="293">
        <v>1.0453408522009999</v>
      </c>
      <c r="F75" s="291">
        <v>153.011379695052</v>
      </c>
      <c r="G75" s="292">
        <v>25.501896615841002</v>
      </c>
      <c r="H75" s="294">
        <v>12.3485</v>
      </c>
      <c r="I75" s="291">
        <v>24.845939999999999</v>
      </c>
      <c r="J75" s="292">
        <v>-0.65595661584099996</v>
      </c>
      <c r="K75" s="295">
        <v>0.162379687376</v>
      </c>
    </row>
    <row r="76" spans="1:11" ht="14.4" customHeight="1" thickBot="1" x14ac:dyDescent="0.35">
      <c r="A76" s="312" t="s">
        <v>236</v>
      </c>
      <c r="B76" s="296">
        <v>288.41630037642398</v>
      </c>
      <c r="C76" s="296">
        <v>298.13103000000001</v>
      </c>
      <c r="D76" s="297">
        <v>9.7147296235759999</v>
      </c>
      <c r="E76" s="302">
        <v>1.0336830117119999</v>
      </c>
      <c r="F76" s="296">
        <v>424.99999999999102</v>
      </c>
      <c r="G76" s="297">
        <v>70.833333333330998</v>
      </c>
      <c r="H76" s="299">
        <v>34.3035</v>
      </c>
      <c r="I76" s="296">
        <v>69.018010000000004</v>
      </c>
      <c r="J76" s="297">
        <v>-1.8153233333309999</v>
      </c>
      <c r="K76" s="300">
        <v>0.16239531764699999</v>
      </c>
    </row>
    <row r="77" spans="1:11" ht="14.4" customHeight="1" thickBot="1" x14ac:dyDescent="0.35">
      <c r="A77" s="313" t="s">
        <v>237</v>
      </c>
      <c r="B77" s="291">
        <v>288.41630037642398</v>
      </c>
      <c r="C77" s="291">
        <v>298.13103000000001</v>
      </c>
      <c r="D77" s="292">
        <v>9.7147296235759999</v>
      </c>
      <c r="E77" s="293">
        <v>1.0336830117119999</v>
      </c>
      <c r="F77" s="291">
        <v>424.99999999999102</v>
      </c>
      <c r="G77" s="292">
        <v>70.833333333330998</v>
      </c>
      <c r="H77" s="294">
        <v>34.3035</v>
      </c>
      <c r="I77" s="291">
        <v>69.018010000000004</v>
      </c>
      <c r="J77" s="292">
        <v>-1.8153233333309999</v>
      </c>
      <c r="K77" s="295">
        <v>0.16239531764699999</v>
      </c>
    </row>
    <row r="78" spans="1:11" ht="14.4" customHeight="1" thickBot="1" x14ac:dyDescent="0.35">
      <c r="A78" s="311" t="s">
        <v>238</v>
      </c>
      <c r="B78" s="291">
        <v>11.333333333332</v>
      </c>
      <c r="C78" s="291">
        <v>11.924860000000001</v>
      </c>
      <c r="D78" s="292">
        <v>0.59152666666700005</v>
      </c>
      <c r="E78" s="293">
        <v>1.0521935294110001</v>
      </c>
      <c r="F78" s="291">
        <v>16.999999999999002</v>
      </c>
      <c r="G78" s="292">
        <v>2.833333333333</v>
      </c>
      <c r="H78" s="294">
        <v>1.32233</v>
      </c>
      <c r="I78" s="291">
        <v>2.7110799999999999</v>
      </c>
      <c r="J78" s="292">
        <v>-0.12225333333299999</v>
      </c>
      <c r="K78" s="295">
        <v>0.15947529411700001</v>
      </c>
    </row>
    <row r="79" spans="1:11" ht="14.4" customHeight="1" thickBot="1" x14ac:dyDescent="0.35">
      <c r="A79" s="312" t="s">
        <v>239</v>
      </c>
      <c r="B79" s="296">
        <v>11.333333333332</v>
      </c>
      <c r="C79" s="296">
        <v>11.924860000000001</v>
      </c>
      <c r="D79" s="297">
        <v>0.59152666666700005</v>
      </c>
      <c r="E79" s="302">
        <v>1.0521935294110001</v>
      </c>
      <c r="F79" s="296">
        <v>16.999999999999002</v>
      </c>
      <c r="G79" s="297">
        <v>2.833333333333</v>
      </c>
      <c r="H79" s="299">
        <v>1.32233</v>
      </c>
      <c r="I79" s="296">
        <v>2.7110799999999999</v>
      </c>
      <c r="J79" s="297">
        <v>-0.12225333333299999</v>
      </c>
      <c r="K79" s="300">
        <v>0.15947529411700001</v>
      </c>
    </row>
    <row r="80" spans="1:11" ht="14.4" customHeight="1" thickBot="1" x14ac:dyDescent="0.35">
      <c r="A80" s="313" t="s">
        <v>240</v>
      </c>
      <c r="B80" s="291">
        <v>11.333333333332</v>
      </c>
      <c r="C80" s="291">
        <v>11.924860000000001</v>
      </c>
      <c r="D80" s="292">
        <v>0.59152666666700005</v>
      </c>
      <c r="E80" s="293">
        <v>1.0521935294110001</v>
      </c>
      <c r="F80" s="291">
        <v>16.999999999999002</v>
      </c>
      <c r="G80" s="292">
        <v>2.833333333333</v>
      </c>
      <c r="H80" s="294">
        <v>1.32233</v>
      </c>
      <c r="I80" s="291">
        <v>2.7110799999999999</v>
      </c>
      <c r="J80" s="292">
        <v>-0.12225333333299999</v>
      </c>
      <c r="K80" s="295">
        <v>0.15947529411700001</v>
      </c>
    </row>
    <row r="81" spans="1:11" ht="14.4" customHeight="1" thickBot="1" x14ac:dyDescent="0.35">
      <c r="A81" s="310" t="s">
        <v>241</v>
      </c>
      <c r="B81" s="291">
        <v>4.9406564584124654E-324</v>
      </c>
      <c r="C81" s="291">
        <v>2.7029999999999998</v>
      </c>
      <c r="D81" s="292">
        <v>2.7029999999999998</v>
      </c>
      <c r="E81" s="301" t="s">
        <v>174</v>
      </c>
      <c r="F81" s="291">
        <v>0</v>
      </c>
      <c r="G81" s="292">
        <v>0</v>
      </c>
      <c r="H81" s="294">
        <v>4.9406564584124654E-324</v>
      </c>
      <c r="I81" s="291">
        <v>9.8813129168249309E-324</v>
      </c>
      <c r="J81" s="292">
        <v>9.8813129168249309E-324</v>
      </c>
      <c r="K81" s="303" t="s">
        <v>168</v>
      </c>
    </row>
    <row r="82" spans="1:11" ht="14.4" customHeight="1" thickBot="1" x14ac:dyDescent="0.35">
      <c r="A82" s="311" t="s">
        <v>242</v>
      </c>
      <c r="B82" s="291">
        <v>4.9406564584124654E-324</v>
      </c>
      <c r="C82" s="291">
        <v>2.7029999999999998</v>
      </c>
      <c r="D82" s="292">
        <v>2.7029999999999998</v>
      </c>
      <c r="E82" s="301" t="s">
        <v>174</v>
      </c>
      <c r="F82" s="291">
        <v>0</v>
      </c>
      <c r="G82" s="292">
        <v>0</v>
      </c>
      <c r="H82" s="294">
        <v>4.9406564584124654E-324</v>
      </c>
      <c r="I82" s="291">
        <v>9.8813129168249309E-324</v>
      </c>
      <c r="J82" s="292">
        <v>9.8813129168249309E-324</v>
      </c>
      <c r="K82" s="303" t="s">
        <v>168</v>
      </c>
    </row>
    <row r="83" spans="1:11" ht="14.4" customHeight="1" thickBot="1" x14ac:dyDescent="0.35">
      <c r="A83" s="312" t="s">
        <v>243</v>
      </c>
      <c r="B83" s="296">
        <v>4.9406564584124654E-324</v>
      </c>
      <c r="C83" s="296">
        <v>1.7</v>
      </c>
      <c r="D83" s="297">
        <v>1.7</v>
      </c>
      <c r="E83" s="298" t="s">
        <v>174</v>
      </c>
      <c r="F83" s="296">
        <v>0</v>
      </c>
      <c r="G83" s="297">
        <v>0</v>
      </c>
      <c r="H83" s="299">
        <v>4.9406564584124654E-324</v>
      </c>
      <c r="I83" s="296">
        <v>9.8813129168249309E-324</v>
      </c>
      <c r="J83" s="297">
        <v>9.8813129168249309E-324</v>
      </c>
      <c r="K83" s="304" t="s">
        <v>168</v>
      </c>
    </row>
    <row r="84" spans="1:11" ht="14.4" customHeight="1" thickBot="1" x14ac:dyDescent="0.35">
      <c r="A84" s="313" t="s">
        <v>244</v>
      </c>
      <c r="B84" s="291">
        <v>4.9406564584124654E-324</v>
      </c>
      <c r="C84" s="291">
        <v>1.7</v>
      </c>
      <c r="D84" s="292">
        <v>1.7</v>
      </c>
      <c r="E84" s="301" t="s">
        <v>174</v>
      </c>
      <c r="F84" s="291">
        <v>0</v>
      </c>
      <c r="G84" s="292">
        <v>0</v>
      </c>
      <c r="H84" s="294">
        <v>4.9406564584124654E-324</v>
      </c>
      <c r="I84" s="291">
        <v>9.8813129168249309E-324</v>
      </c>
      <c r="J84" s="292">
        <v>9.8813129168249309E-324</v>
      </c>
      <c r="K84" s="303" t="s">
        <v>168</v>
      </c>
    </row>
    <row r="85" spans="1:11" ht="14.4" customHeight="1" thickBot="1" x14ac:dyDescent="0.35">
      <c r="A85" s="315" t="s">
        <v>245</v>
      </c>
      <c r="B85" s="291">
        <v>4.9406564584124654E-324</v>
      </c>
      <c r="C85" s="291">
        <v>0.753</v>
      </c>
      <c r="D85" s="292">
        <v>0.753</v>
      </c>
      <c r="E85" s="301" t="s">
        <v>174</v>
      </c>
      <c r="F85" s="291">
        <v>0</v>
      </c>
      <c r="G85" s="292">
        <v>0</v>
      </c>
      <c r="H85" s="294">
        <v>4.9406564584124654E-324</v>
      </c>
      <c r="I85" s="291">
        <v>9.8813129168249309E-324</v>
      </c>
      <c r="J85" s="292">
        <v>9.8813129168249309E-324</v>
      </c>
      <c r="K85" s="303" t="s">
        <v>168</v>
      </c>
    </row>
    <row r="86" spans="1:11" ht="14.4" customHeight="1" thickBot="1" x14ac:dyDescent="0.35">
      <c r="A86" s="313" t="s">
        <v>246</v>
      </c>
      <c r="B86" s="291">
        <v>4.9406564584124654E-324</v>
      </c>
      <c r="C86" s="291">
        <v>0.753</v>
      </c>
      <c r="D86" s="292">
        <v>0.753</v>
      </c>
      <c r="E86" s="301" t="s">
        <v>174</v>
      </c>
      <c r="F86" s="291">
        <v>0</v>
      </c>
      <c r="G86" s="292">
        <v>0</v>
      </c>
      <c r="H86" s="294">
        <v>4.9406564584124654E-324</v>
      </c>
      <c r="I86" s="291">
        <v>9.8813129168249309E-324</v>
      </c>
      <c r="J86" s="292">
        <v>9.8813129168249309E-324</v>
      </c>
      <c r="K86" s="303" t="s">
        <v>168</v>
      </c>
    </row>
    <row r="87" spans="1:11" ht="14.4" customHeight="1" thickBot="1" x14ac:dyDescent="0.35">
      <c r="A87" s="315" t="s">
        <v>247</v>
      </c>
      <c r="B87" s="291">
        <v>4.9406564584124654E-324</v>
      </c>
      <c r="C87" s="291">
        <v>0.25</v>
      </c>
      <c r="D87" s="292">
        <v>0.25</v>
      </c>
      <c r="E87" s="301" t="s">
        <v>174</v>
      </c>
      <c r="F87" s="291">
        <v>0</v>
      </c>
      <c r="G87" s="292">
        <v>0</v>
      </c>
      <c r="H87" s="294">
        <v>4.9406564584124654E-324</v>
      </c>
      <c r="I87" s="291">
        <v>9.8813129168249309E-324</v>
      </c>
      <c r="J87" s="292">
        <v>9.8813129168249309E-324</v>
      </c>
      <c r="K87" s="303" t="s">
        <v>168</v>
      </c>
    </row>
    <row r="88" spans="1:11" ht="14.4" customHeight="1" thickBot="1" x14ac:dyDescent="0.35">
      <c r="A88" s="313" t="s">
        <v>248</v>
      </c>
      <c r="B88" s="291">
        <v>4.9406564584124654E-324</v>
      </c>
      <c r="C88" s="291">
        <v>0.25</v>
      </c>
      <c r="D88" s="292">
        <v>0.25</v>
      </c>
      <c r="E88" s="301" t="s">
        <v>174</v>
      </c>
      <c r="F88" s="291">
        <v>0</v>
      </c>
      <c r="G88" s="292">
        <v>0</v>
      </c>
      <c r="H88" s="294">
        <v>4.9406564584124654E-324</v>
      </c>
      <c r="I88" s="291">
        <v>9.8813129168249309E-324</v>
      </c>
      <c r="J88" s="292">
        <v>9.8813129168249309E-324</v>
      </c>
      <c r="K88" s="303" t="s">
        <v>168</v>
      </c>
    </row>
    <row r="89" spans="1:11" ht="14.4" customHeight="1" thickBot="1" x14ac:dyDescent="0.35">
      <c r="A89" s="310" t="s">
        <v>249</v>
      </c>
      <c r="B89" s="291">
        <v>50.666666666662998</v>
      </c>
      <c r="C89" s="291">
        <v>57.053919999999998</v>
      </c>
      <c r="D89" s="292">
        <v>6.387253333336</v>
      </c>
      <c r="E89" s="293">
        <v>1.1260642105259999</v>
      </c>
      <c r="F89" s="291">
        <v>78.999404053321996</v>
      </c>
      <c r="G89" s="292">
        <v>13.16656734222</v>
      </c>
      <c r="H89" s="294">
        <v>6.5640000000000001</v>
      </c>
      <c r="I89" s="291">
        <v>13.128</v>
      </c>
      <c r="J89" s="292">
        <v>-3.8567342220000002E-2</v>
      </c>
      <c r="K89" s="295">
        <v>0.16617846877799999</v>
      </c>
    </row>
    <row r="90" spans="1:11" ht="14.4" customHeight="1" thickBot="1" x14ac:dyDescent="0.35">
      <c r="A90" s="311" t="s">
        <v>250</v>
      </c>
      <c r="B90" s="291">
        <v>50.666666666662998</v>
      </c>
      <c r="C90" s="291">
        <v>52.17</v>
      </c>
      <c r="D90" s="292">
        <v>1.5033333333359999</v>
      </c>
      <c r="E90" s="293">
        <v>1.029671052631</v>
      </c>
      <c r="F90" s="291">
        <v>78.999404053321996</v>
      </c>
      <c r="G90" s="292">
        <v>13.16656734222</v>
      </c>
      <c r="H90" s="294">
        <v>6.5640000000000001</v>
      </c>
      <c r="I90" s="291">
        <v>13.128</v>
      </c>
      <c r="J90" s="292">
        <v>-3.8567342220000002E-2</v>
      </c>
      <c r="K90" s="295">
        <v>0.16617846877799999</v>
      </c>
    </row>
    <row r="91" spans="1:11" ht="14.4" customHeight="1" thickBot="1" x14ac:dyDescent="0.35">
      <c r="A91" s="312" t="s">
        <v>251</v>
      </c>
      <c r="B91" s="296">
        <v>50.666666666662998</v>
      </c>
      <c r="C91" s="296">
        <v>52.17</v>
      </c>
      <c r="D91" s="297">
        <v>1.5033333333359999</v>
      </c>
      <c r="E91" s="302">
        <v>1.029671052631</v>
      </c>
      <c r="F91" s="296">
        <v>78.999404053321996</v>
      </c>
      <c r="G91" s="297">
        <v>13.16656734222</v>
      </c>
      <c r="H91" s="299">
        <v>6.5640000000000001</v>
      </c>
      <c r="I91" s="296">
        <v>13.128</v>
      </c>
      <c r="J91" s="297">
        <v>-3.8567342220000002E-2</v>
      </c>
      <c r="K91" s="300">
        <v>0.16617846877799999</v>
      </c>
    </row>
    <row r="92" spans="1:11" ht="14.4" customHeight="1" thickBot="1" x14ac:dyDescent="0.35">
      <c r="A92" s="313" t="s">
        <v>252</v>
      </c>
      <c r="B92" s="291">
        <v>7.9999999999989999</v>
      </c>
      <c r="C92" s="291">
        <v>9.3740000000000006</v>
      </c>
      <c r="D92" s="292">
        <v>1.3740000000000001</v>
      </c>
      <c r="E92" s="293">
        <v>1.1717500000000001</v>
      </c>
      <c r="F92" s="291">
        <v>14.999404053323</v>
      </c>
      <c r="G92" s="292">
        <v>2.499900675553</v>
      </c>
      <c r="H92" s="294">
        <v>1.2150000000000001</v>
      </c>
      <c r="I92" s="291">
        <v>2.4300000000000002</v>
      </c>
      <c r="J92" s="292">
        <v>-6.9900675553000002E-2</v>
      </c>
      <c r="K92" s="295">
        <v>0.16200643647900001</v>
      </c>
    </row>
    <row r="93" spans="1:11" ht="14.4" customHeight="1" thickBot="1" x14ac:dyDescent="0.35">
      <c r="A93" s="313" t="s">
        <v>253</v>
      </c>
      <c r="B93" s="291">
        <v>42.666666666664</v>
      </c>
      <c r="C93" s="291">
        <v>42.795999999999999</v>
      </c>
      <c r="D93" s="292">
        <v>0.12933333333499999</v>
      </c>
      <c r="E93" s="293">
        <v>1.00303125</v>
      </c>
      <c r="F93" s="291">
        <v>63.999999999998003</v>
      </c>
      <c r="G93" s="292">
        <v>10.666666666666</v>
      </c>
      <c r="H93" s="294">
        <v>5.3490000000000002</v>
      </c>
      <c r="I93" s="291">
        <v>10.698</v>
      </c>
      <c r="J93" s="292">
        <v>3.1333333333000001E-2</v>
      </c>
      <c r="K93" s="295">
        <v>0.16715625000000001</v>
      </c>
    </row>
    <row r="94" spans="1:11" ht="14.4" customHeight="1" thickBot="1" x14ac:dyDescent="0.35">
      <c r="A94" s="311" t="s">
        <v>254</v>
      </c>
      <c r="B94" s="291">
        <v>4.9406564584124654E-324</v>
      </c>
      <c r="C94" s="291">
        <v>4.8839199999999998</v>
      </c>
      <c r="D94" s="292">
        <v>4.8839199999999998</v>
      </c>
      <c r="E94" s="301" t="s">
        <v>174</v>
      </c>
      <c r="F94" s="291">
        <v>0</v>
      </c>
      <c r="G94" s="292">
        <v>0</v>
      </c>
      <c r="H94" s="294">
        <v>4.9406564584124654E-324</v>
      </c>
      <c r="I94" s="291">
        <v>9.8813129168249309E-324</v>
      </c>
      <c r="J94" s="292">
        <v>9.8813129168249309E-324</v>
      </c>
      <c r="K94" s="303" t="s">
        <v>168</v>
      </c>
    </row>
    <row r="95" spans="1:11" ht="14.4" customHeight="1" thickBot="1" x14ac:dyDescent="0.35">
      <c r="A95" s="312" t="s">
        <v>255</v>
      </c>
      <c r="B95" s="296">
        <v>4.9406564584124654E-324</v>
      </c>
      <c r="C95" s="296">
        <v>4.8839199999999998</v>
      </c>
      <c r="D95" s="297">
        <v>4.8839199999999998</v>
      </c>
      <c r="E95" s="298" t="s">
        <v>174</v>
      </c>
      <c r="F95" s="296">
        <v>0</v>
      </c>
      <c r="G95" s="297">
        <v>0</v>
      </c>
      <c r="H95" s="299">
        <v>4.9406564584124654E-324</v>
      </c>
      <c r="I95" s="296">
        <v>9.8813129168249309E-324</v>
      </c>
      <c r="J95" s="297">
        <v>9.8813129168249309E-324</v>
      </c>
      <c r="K95" s="304" t="s">
        <v>168</v>
      </c>
    </row>
    <row r="96" spans="1:11" ht="14.4" customHeight="1" thickBot="1" x14ac:dyDescent="0.35">
      <c r="A96" s="313" t="s">
        <v>256</v>
      </c>
      <c r="B96" s="291">
        <v>4.9406564584124654E-324</v>
      </c>
      <c r="C96" s="291">
        <v>4.8839199999999998</v>
      </c>
      <c r="D96" s="292">
        <v>4.8839199999999998</v>
      </c>
      <c r="E96" s="301" t="s">
        <v>174</v>
      </c>
      <c r="F96" s="291">
        <v>0</v>
      </c>
      <c r="G96" s="292">
        <v>0</v>
      </c>
      <c r="H96" s="294">
        <v>4.9406564584124654E-324</v>
      </c>
      <c r="I96" s="291">
        <v>9.8813129168249309E-324</v>
      </c>
      <c r="J96" s="292">
        <v>9.8813129168249309E-324</v>
      </c>
      <c r="K96" s="303" t="s">
        <v>168</v>
      </c>
    </row>
    <row r="97" spans="1:11" ht="14.4" customHeight="1" thickBot="1" x14ac:dyDescent="0.35">
      <c r="A97" s="309" t="s">
        <v>257</v>
      </c>
      <c r="B97" s="291">
        <v>4.3665987256929997</v>
      </c>
      <c r="C97" s="291">
        <v>10.23577</v>
      </c>
      <c r="D97" s="292">
        <v>5.8691712743059998</v>
      </c>
      <c r="E97" s="293">
        <v>2.3441059375959998</v>
      </c>
      <c r="F97" s="291">
        <v>0</v>
      </c>
      <c r="G97" s="292">
        <v>0</v>
      </c>
      <c r="H97" s="294">
        <v>0.105</v>
      </c>
      <c r="I97" s="291">
        <v>0.20499999999999999</v>
      </c>
      <c r="J97" s="292">
        <v>0.20499999999999999</v>
      </c>
      <c r="K97" s="303" t="s">
        <v>168</v>
      </c>
    </row>
    <row r="98" spans="1:11" ht="14.4" customHeight="1" thickBot="1" x14ac:dyDescent="0.35">
      <c r="A98" s="310" t="s">
        <v>258</v>
      </c>
      <c r="B98" s="291">
        <v>4.3665987256929997</v>
      </c>
      <c r="C98" s="291">
        <v>10.23577</v>
      </c>
      <c r="D98" s="292">
        <v>5.8691712743059998</v>
      </c>
      <c r="E98" s="293">
        <v>2.3441059375959998</v>
      </c>
      <c r="F98" s="291">
        <v>0</v>
      </c>
      <c r="G98" s="292">
        <v>0</v>
      </c>
      <c r="H98" s="294">
        <v>0.105</v>
      </c>
      <c r="I98" s="291">
        <v>0.20499999999999999</v>
      </c>
      <c r="J98" s="292">
        <v>0.20499999999999999</v>
      </c>
      <c r="K98" s="303" t="s">
        <v>168</v>
      </c>
    </row>
    <row r="99" spans="1:11" ht="14.4" customHeight="1" thickBot="1" x14ac:dyDescent="0.35">
      <c r="A99" s="311" t="s">
        <v>259</v>
      </c>
      <c r="B99" s="291">
        <v>4.3665987256929997</v>
      </c>
      <c r="C99" s="291">
        <v>9.8087700000000009</v>
      </c>
      <c r="D99" s="292">
        <v>5.4421712743060002</v>
      </c>
      <c r="E99" s="293">
        <v>2.246318156574</v>
      </c>
      <c r="F99" s="291">
        <v>0</v>
      </c>
      <c r="G99" s="292">
        <v>0</v>
      </c>
      <c r="H99" s="294">
        <v>4.9406564584124654E-324</v>
      </c>
      <c r="I99" s="291">
        <v>9.8813129168249309E-324</v>
      </c>
      <c r="J99" s="292">
        <v>9.8813129168249309E-324</v>
      </c>
      <c r="K99" s="303" t="s">
        <v>168</v>
      </c>
    </row>
    <row r="100" spans="1:11" ht="14.4" customHeight="1" thickBot="1" x14ac:dyDescent="0.35">
      <c r="A100" s="312" t="s">
        <v>260</v>
      </c>
      <c r="B100" s="296">
        <v>4.3665987256929997</v>
      </c>
      <c r="C100" s="296">
        <v>9.8087700000000009</v>
      </c>
      <c r="D100" s="297">
        <v>5.4421712743060002</v>
      </c>
      <c r="E100" s="302">
        <v>2.246318156574</v>
      </c>
      <c r="F100" s="296">
        <v>0</v>
      </c>
      <c r="G100" s="297">
        <v>0</v>
      </c>
      <c r="H100" s="299">
        <v>4.9406564584124654E-324</v>
      </c>
      <c r="I100" s="296">
        <v>9.8813129168249309E-324</v>
      </c>
      <c r="J100" s="297">
        <v>9.8813129168249309E-324</v>
      </c>
      <c r="K100" s="304" t="s">
        <v>168</v>
      </c>
    </row>
    <row r="101" spans="1:11" ht="14.4" customHeight="1" thickBot="1" x14ac:dyDescent="0.35">
      <c r="A101" s="313" t="s">
        <v>261</v>
      </c>
      <c r="B101" s="291">
        <v>4.9406564584124654E-324</v>
      </c>
      <c r="C101" s="291">
        <v>8.6115700000000004</v>
      </c>
      <c r="D101" s="292">
        <v>8.6115700000000004</v>
      </c>
      <c r="E101" s="301" t="s">
        <v>174</v>
      </c>
      <c r="F101" s="291">
        <v>0</v>
      </c>
      <c r="G101" s="292">
        <v>0</v>
      </c>
      <c r="H101" s="294">
        <v>4.9406564584124654E-324</v>
      </c>
      <c r="I101" s="291">
        <v>9.8813129168249309E-324</v>
      </c>
      <c r="J101" s="292">
        <v>9.8813129168249309E-324</v>
      </c>
      <c r="K101" s="303" t="s">
        <v>168</v>
      </c>
    </row>
    <row r="102" spans="1:11" ht="14.4" customHeight="1" thickBot="1" x14ac:dyDescent="0.35">
      <c r="A102" s="313" t="s">
        <v>262</v>
      </c>
      <c r="B102" s="291">
        <v>4.9406564584124654E-324</v>
      </c>
      <c r="C102" s="291">
        <v>1.1972</v>
      </c>
      <c r="D102" s="292">
        <v>1.1972</v>
      </c>
      <c r="E102" s="301" t="s">
        <v>174</v>
      </c>
      <c r="F102" s="291">
        <v>0</v>
      </c>
      <c r="G102" s="292">
        <v>0</v>
      </c>
      <c r="H102" s="294">
        <v>4.9406564584124654E-324</v>
      </c>
      <c r="I102" s="291">
        <v>9.8813129168249309E-324</v>
      </c>
      <c r="J102" s="292">
        <v>9.8813129168249309E-324</v>
      </c>
      <c r="K102" s="303" t="s">
        <v>168</v>
      </c>
    </row>
    <row r="103" spans="1:11" ht="14.4" customHeight="1" thickBot="1" x14ac:dyDescent="0.35">
      <c r="A103" s="316" t="s">
        <v>263</v>
      </c>
      <c r="B103" s="296">
        <v>4.9406564584124654E-324</v>
      </c>
      <c r="C103" s="296">
        <v>0.42699999999999999</v>
      </c>
      <c r="D103" s="297">
        <v>0.42699999999999999</v>
      </c>
      <c r="E103" s="298" t="s">
        <v>174</v>
      </c>
      <c r="F103" s="296">
        <v>0</v>
      </c>
      <c r="G103" s="297">
        <v>0</v>
      </c>
      <c r="H103" s="299">
        <v>0.105</v>
      </c>
      <c r="I103" s="296">
        <v>0.20499999999999999</v>
      </c>
      <c r="J103" s="297">
        <v>0.20499999999999999</v>
      </c>
      <c r="K103" s="304" t="s">
        <v>168</v>
      </c>
    </row>
    <row r="104" spans="1:11" ht="14.4" customHeight="1" thickBot="1" x14ac:dyDescent="0.35">
      <c r="A104" s="312" t="s">
        <v>264</v>
      </c>
      <c r="B104" s="296">
        <v>4.9406564584124654E-324</v>
      </c>
      <c r="C104" s="296">
        <v>0.42699999999999999</v>
      </c>
      <c r="D104" s="297">
        <v>0.42699999999999999</v>
      </c>
      <c r="E104" s="298" t="s">
        <v>174</v>
      </c>
      <c r="F104" s="296">
        <v>0</v>
      </c>
      <c r="G104" s="297">
        <v>0</v>
      </c>
      <c r="H104" s="299">
        <v>0.105</v>
      </c>
      <c r="I104" s="296">
        <v>0.20499999999999999</v>
      </c>
      <c r="J104" s="297">
        <v>0.20499999999999999</v>
      </c>
      <c r="K104" s="304" t="s">
        <v>168</v>
      </c>
    </row>
    <row r="105" spans="1:11" ht="14.4" customHeight="1" thickBot="1" x14ac:dyDescent="0.35">
      <c r="A105" s="313" t="s">
        <v>265</v>
      </c>
      <c r="B105" s="291">
        <v>4.9406564584124654E-324</v>
      </c>
      <c r="C105" s="291">
        <v>0.42699999999999999</v>
      </c>
      <c r="D105" s="292">
        <v>0.42699999999999999</v>
      </c>
      <c r="E105" s="301" t="s">
        <v>174</v>
      </c>
      <c r="F105" s="291">
        <v>0</v>
      </c>
      <c r="G105" s="292">
        <v>0</v>
      </c>
      <c r="H105" s="294">
        <v>0.105</v>
      </c>
      <c r="I105" s="291">
        <v>0.20499999999999999</v>
      </c>
      <c r="J105" s="292">
        <v>0.20499999999999999</v>
      </c>
      <c r="K105" s="303" t="s">
        <v>168</v>
      </c>
    </row>
    <row r="106" spans="1:11" ht="14.4" customHeight="1" thickBot="1" x14ac:dyDescent="0.35">
      <c r="A106" s="309" t="s">
        <v>266</v>
      </c>
      <c r="B106" s="291">
        <v>127.66666666666499</v>
      </c>
      <c r="C106" s="291">
        <v>295.0772</v>
      </c>
      <c r="D106" s="292">
        <v>167.410533333335</v>
      </c>
      <c r="E106" s="293">
        <v>2.311309660574</v>
      </c>
      <c r="F106" s="291">
        <v>493.00070881769199</v>
      </c>
      <c r="G106" s="292">
        <v>82.166784802948001</v>
      </c>
      <c r="H106" s="294">
        <v>32.013170000000002</v>
      </c>
      <c r="I106" s="291">
        <v>67.735479999999995</v>
      </c>
      <c r="J106" s="292">
        <v>-14.431304802948</v>
      </c>
      <c r="K106" s="295">
        <v>0.13739428521800001</v>
      </c>
    </row>
    <row r="107" spans="1:11" ht="14.4" customHeight="1" thickBot="1" x14ac:dyDescent="0.35">
      <c r="A107" s="314" t="s">
        <v>267</v>
      </c>
      <c r="B107" s="296">
        <v>127.66666666666499</v>
      </c>
      <c r="C107" s="296">
        <v>295.0772</v>
      </c>
      <c r="D107" s="297">
        <v>167.410533333335</v>
      </c>
      <c r="E107" s="302">
        <v>2.311309660574</v>
      </c>
      <c r="F107" s="296">
        <v>493.00070881769199</v>
      </c>
      <c r="G107" s="297">
        <v>82.166784802948001</v>
      </c>
      <c r="H107" s="299">
        <v>32.013170000000002</v>
      </c>
      <c r="I107" s="296">
        <v>67.735479999999995</v>
      </c>
      <c r="J107" s="297">
        <v>-14.431304802948</v>
      </c>
      <c r="K107" s="300">
        <v>0.13739428521800001</v>
      </c>
    </row>
    <row r="108" spans="1:11" ht="14.4" customHeight="1" thickBot="1" x14ac:dyDescent="0.35">
      <c r="A108" s="316" t="s">
        <v>38</v>
      </c>
      <c r="B108" s="296">
        <v>127.66666666666499</v>
      </c>
      <c r="C108" s="296">
        <v>295.0772</v>
      </c>
      <c r="D108" s="297">
        <v>167.410533333335</v>
      </c>
      <c r="E108" s="302">
        <v>2.311309660574</v>
      </c>
      <c r="F108" s="296">
        <v>493.00070881769199</v>
      </c>
      <c r="G108" s="297">
        <v>82.166784802948001</v>
      </c>
      <c r="H108" s="299">
        <v>32.013170000000002</v>
      </c>
      <c r="I108" s="296">
        <v>67.735479999999995</v>
      </c>
      <c r="J108" s="297">
        <v>-14.431304802948</v>
      </c>
      <c r="K108" s="300">
        <v>0.13739428521800001</v>
      </c>
    </row>
    <row r="109" spans="1:11" ht="14.4" customHeight="1" thickBot="1" x14ac:dyDescent="0.35">
      <c r="A109" s="312" t="s">
        <v>268</v>
      </c>
      <c r="B109" s="296">
        <v>4.9406564584124654E-324</v>
      </c>
      <c r="C109" s="296">
        <v>4.9406564584124654E-324</v>
      </c>
      <c r="D109" s="297">
        <v>0</v>
      </c>
      <c r="E109" s="302">
        <v>1</v>
      </c>
      <c r="F109" s="296">
        <v>5</v>
      </c>
      <c r="G109" s="297">
        <v>0.83333333333299997</v>
      </c>
      <c r="H109" s="299">
        <v>4.9406564584124654E-324</v>
      </c>
      <c r="I109" s="296">
        <v>9.8813129168249309E-324</v>
      </c>
      <c r="J109" s="297">
        <v>-0.83333333333299997</v>
      </c>
      <c r="K109" s="300">
        <v>0</v>
      </c>
    </row>
    <row r="110" spans="1:11" ht="14.4" customHeight="1" thickBot="1" x14ac:dyDescent="0.35">
      <c r="A110" s="313" t="s">
        <v>269</v>
      </c>
      <c r="B110" s="291">
        <v>4.9406564584124654E-324</v>
      </c>
      <c r="C110" s="291">
        <v>4.9406564584124654E-324</v>
      </c>
      <c r="D110" s="292">
        <v>0</v>
      </c>
      <c r="E110" s="293">
        <v>1</v>
      </c>
      <c r="F110" s="291">
        <v>5</v>
      </c>
      <c r="G110" s="292">
        <v>0.83333333333299997</v>
      </c>
      <c r="H110" s="294">
        <v>4.9406564584124654E-324</v>
      </c>
      <c r="I110" s="291">
        <v>9.8813129168249309E-324</v>
      </c>
      <c r="J110" s="292">
        <v>-0.83333333333299997</v>
      </c>
      <c r="K110" s="295">
        <v>0</v>
      </c>
    </row>
    <row r="111" spans="1:11" ht="14.4" customHeight="1" thickBot="1" x14ac:dyDescent="0.35">
      <c r="A111" s="312" t="s">
        <v>270</v>
      </c>
      <c r="B111" s="296">
        <v>3</v>
      </c>
      <c r="C111" s="296">
        <v>1.9</v>
      </c>
      <c r="D111" s="297">
        <v>-1.1000000000000001</v>
      </c>
      <c r="E111" s="302">
        <v>0.63333333333300001</v>
      </c>
      <c r="F111" s="296">
        <v>5.0007088176919998</v>
      </c>
      <c r="G111" s="297">
        <v>0.83345146961500005</v>
      </c>
      <c r="H111" s="299">
        <v>0.2</v>
      </c>
      <c r="I111" s="296">
        <v>0.2</v>
      </c>
      <c r="J111" s="297">
        <v>-0.63345146961499998</v>
      </c>
      <c r="K111" s="300">
        <v>3.9994330262E-2</v>
      </c>
    </row>
    <row r="112" spans="1:11" ht="14.4" customHeight="1" thickBot="1" x14ac:dyDescent="0.35">
      <c r="A112" s="313" t="s">
        <v>271</v>
      </c>
      <c r="B112" s="291">
        <v>3</v>
      </c>
      <c r="C112" s="291">
        <v>1.9</v>
      </c>
      <c r="D112" s="292">
        <v>-1.1000000000000001</v>
      </c>
      <c r="E112" s="293">
        <v>0.63333333333300001</v>
      </c>
      <c r="F112" s="291">
        <v>5.0007088176919998</v>
      </c>
      <c r="G112" s="292">
        <v>0.83345146961500005</v>
      </c>
      <c r="H112" s="294">
        <v>0.2</v>
      </c>
      <c r="I112" s="291">
        <v>0.2</v>
      </c>
      <c r="J112" s="292">
        <v>-0.63345146961499998</v>
      </c>
      <c r="K112" s="295">
        <v>3.9994330262E-2</v>
      </c>
    </row>
    <row r="113" spans="1:11" ht="14.4" customHeight="1" thickBot="1" x14ac:dyDescent="0.35">
      <c r="A113" s="312" t="s">
        <v>272</v>
      </c>
      <c r="B113" s="296">
        <v>5.333333333333</v>
      </c>
      <c r="C113" s="296">
        <v>3.5962000000000001</v>
      </c>
      <c r="D113" s="297">
        <v>-1.7371333333329999</v>
      </c>
      <c r="E113" s="302">
        <v>0.67428750000000004</v>
      </c>
      <c r="F113" s="296">
        <v>3</v>
      </c>
      <c r="G113" s="297">
        <v>0.5</v>
      </c>
      <c r="H113" s="299">
        <v>0.43819999999999998</v>
      </c>
      <c r="I113" s="296">
        <v>0.93110000000000004</v>
      </c>
      <c r="J113" s="297">
        <v>0.43109999999999998</v>
      </c>
      <c r="K113" s="300">
        <v>0.31036666666599999</v>
      </c>
    </row>
    <row r="114" spans="1:11" ht="14.4" customHeight="1" thickBot="1" x14ac:dyDescent="0.35">
      <c r="A114" s="313" t="s">
        <v>273</v>
      </c>
      <c r="B114" s="291">
        <v>5.333333333333</v>
      </c>
      <c r="C114" s="291">
        <v>3.5962000000000001</v>
      </c>
      <c r="D114" s="292">
        <v>-1.7371333333329999</v>
      </c>
      <c r="E114" s="293">
        <v>0.67428750000000004</v>
      </c>
      <c r="F114" s="291">
        <v>3</v>
      </c>
      <c r="G114" s="292">
        <v>0.5</v>
      </c>
      <c r="H114" s="294">
        <v>0.43819999999999998</v>
      </c>
      <c r="I114" s="291">
        <v>0.93110000000000004</v>
      </c>
      <c r="J114" s="292">
        <v>0.43109999999999998</v>
      </c>
      <c r="K114" s="295">
        <v>0.31036666666599999</v>
      </c>
    </row>
    <row r="115" spans="1:11" ht="14.4" customHeight="1" thickBot="1" x14ac:dyDescent="0.35">
      <c r="A115" s="312" t="s">
        <v>274</v>
      </c>
      <c r="B115" s="296">
        <v>119.33333333333201</v>
      </c>
      <c r="C115" s="296">
        <v>115.39382000000001</v>
      </c>
      <c r="D115" s="297">
        <v>-3.939513333331</v>
      </c>
      <c r="E115" s="302">
        <v>0.96698731843499997</v>
      </c>
      <c r="F115" s="296">
        <v>220</v>
      </c>
      <c r="G115" s="297">
        <v>36.666666666666003</v>
      </c>
      <c r="H115" s="299">
        <v>9.6506900000000009</v>
      </c>
      <c r="I115" s="296">
        <v>22.392240000000001</v>
      </c>
      <c r="J115" s="297">
        <v>-14.274426666666001</v>
      </c>
      <c r="K115" s="300">
        <v>0.10178290909</v>
      </c>
    </row>
    <row r="116" spans="1:11" ht="14.4" customHeight="1" thickBot="1" x14ac:dyDescent="0.35">
      <c r="A116" s="313" t="s">
        <v>275</v>
      </c>
      <c r="B116" s="291">
        <v>119.33333333333201</v>
      </c>
      <c r="C116" s="291">
        <v>115.39382000000001</v>
      </c>
      <c r="D116" s="292">
        <v>-3.939513333331</v>
      </c>
      <c r="E116" s="293">
        <v>0.96698731843499997</v>
      </c>
      <c r="F116" s="291">
        <v>220</v>
      </c>
      <c r="G116" s="292">
        <v>36.666666666666003</v>
      </c>
      <c r="H116" s="294">
        <v>9.6506900000000009</v>
      </c>
      <c r="I116" s="291">
        <v>22.392240000000001</v>
      </c>
      <c r="J116" s="292">
        <v>-14.274426666666001</v>
      </c>
      <c r="K116" s="295">
        <v>0.10178290909</v>
      </c>
    </row>
    <row r="117" spans="1:11" ht="14.4" customHeight="1" thickBot="1" x14ac:dyDescent="0.35">
      <c r="A117" s="312" t="s">
        <v>276</v>
      </c>
      <c r="B117" s="296">
        <v>4.9406564584124654E-324</v>
      </c>
      <c r="C117" s="296">
        <v>6.056</v>
      </c>
      <c r="D117" s="297">
        <v>6.056</v>
      </c>
      <c r="E117" s="298" t="s">
        <v>174</v>
      </c>
      <c r="F117" s="296">
        <v>4.9406564584124654E-324</v>
      </c>
      <c r="G117" s="297">
        <v>0</v>
      </c>
      <c r="H117" s="299">
        <v>4.9406564584124654E-324</v>
      </c>
      <c r="I117" s="296">
        <v>9.8813129168249309E-324</v>
      </c>
      <c r="J117" s="297">
        <v>9.8813129168249309E-324</v>
      </c>
      <c r="K117" s="300">
        <v>2</v>
      </c>
    </row>
    <row r="118" spans="1:11" ht="14.4" customHeight="1" thickBot="1" x14ac:dyDescent="0.35">
      <c r="A118" s="313" t="s">
        <v>277</v>
      </c>
      <c r="B118" s="291">
        <v>4.9406564584124654E-324</v>
      </c>
      <c r="C118" s="291">
        <v>6.056</v>
      </c>
      <c r="D118" s="292">
        <v>6.056</v>
      </c>
      <c r="E118" s="301" t="s">
        <v>174</v>
      </c>
      <c r="F118" s="291">
        <v>4.9406564584124654E-324</v>
      </c>
      <c r="G118" s="292">
        <v>0</v>
      </c>
      <c r="H118" s="294">
        <v>4.9406564584124654E-324</v>
      </c>
      <c r="I118" s="291">
        <v>9.8813129168249309E-324</v>
      </c>
      <c r="J118" s="292">
        <v>9.8813129168249309E-324</v>
      </c>
      <c r="K118" s="295">
        <v>2</v>
      </c>
    </row>
    <row r="119" spans="1:11" ht="14.4" customHeight="1" thickBot="1" x14ac:dyDescent="0.35">
      <c r="A119" s="312" t="s">
        <v>278</v>
      </c>
      <c r="B119" s="296">
        <v>4.9406564584124654E-324</v>
      </c>
      <c r="C119" s="296">
        <v>168.13118</v>
      </c>
      <c r="D119" s="297">
        <v>168.13118</v>
      </c>
      <c r="E119" s="298" t="s">
        <v>174</v>
      </c>
      <c r="F119" s="296">
        <v>260</v>
      </c>
      <c r="G119" s="297">
        <v>43.333333333333002</v>
      </c>
      <c r="H119" s="299">
        <v>21.72428</v>
      </c>
      <c r="I119" s="296">
        <v>44.212139999999998</v>
      </c>
      <c r="J119" s="297">
        <v>0.87880666666600005</v>
      </c>
      <c r="K119" s="300">
        <v>0.17004669230700001</v>
      </c>
    </row>
    <row r="120" spans="1:11" ht="14.4" customHeight="1" thickBot="1" x14ac:dyDescent="0.35">
      <c r="A120" s="313" t="s">
        <v>279</v>
      </c>
      <c r="B120" s="291">
        <v>4.9406564584124654E-324</v>
      </c>
      <c r="C120" s="291">
        <v>168.13118</v>
      </c>
      <c r="D120" s="292">
        <v>168.13118</v>
      </c>
      <c r="E120" s="301" t="s">
        <v>174</v>
      </c>
      <c r="F120" s="291">
        <v>260</v>
      </c>
      <c r="G120" s="292">
        <v>43.333333333333002</v>
      </c>
      <c r="H120" s="294">
        <v>21.72428</v>
      </c>
      <c r="I120" s="291">
        <v>44.212139999999998</v>
      </c>
      <c r="J120" s="292">
        <v>0.87880666666600005</v>
      </c>
      <c r="K120" s="295">
        <v>0.17004669230700001</v>
      </c>
    </row>
    <row r="121" spans="1:11" ht="14.4" customHeight="1" thickBot="1" x14ac:dyDescent="0.35">
      <c r="A121" s="317"/>
      <c r="B121" s="291">
        <v>-5.0020372097469998</v>
      </c>
      <c r="C121" s="291">
        <v>-2312.4364399999999</v>
      </c>
      <c r="D121" s="292">
        <v>-2307.4344027902498</v>
      </c>
      <c r="E121" s="293">
        <v>462.29892802348098</v>
      </c>
      <c r="F121" s="291">
        <v>-3471.5668138912702</v>
      </c>
      <c r="G121" s="292">
        <v>-578.59446898187798</v>
      </c>
      <c r="H121" s="294">
        <v>-268.72933</v>
      </c>
      <c r="I121" s="291">
        <v>-536.25389000000098</v>
      </c>
      <c r="J121" s="292">
        <v>42.340578981877002</v>
      </c>
      <c r="K121" s="295">
        <v>0.15447027775800001</v>
      </c>
    </row>
    <row r="122" spans="1:11" ht="14.4" customHeight="1" thickBot="1" x14ac:dyDescent="0.35">
      <c r="A122" s="318" t="s">
        <v>50</v>
      </c>
      <c r="B122" s="305">
        <v>-1994.5520372097501</v>
      </c>
      <c r="C122" s="305">
        <v>-2312.4364399999999</v>
      </c>
      <c r="D122" s="306">
        <v>-317.884402790254</v>
      </c>
      <c r="E122" s="307">
        <v>-1.0507536902179999</v>
      </c>
      <c r="F122" s="305">
        <v>-3471.5668138912702</v>
      </c>
      <c r="G122" s="306">
        <v>-578.59446898187798</v>
      </c>
      <c r="H122" s="305">
        <v>-268.72933</v>
      </c>
      <c r="I122" s="305">
        <v>-536.25389000000098</v>
      </c>
      <c r="J122" s="306">
        <v>42.340578981877002</v>
      </c>
      <c r="K122" s="308">
        <v>0.15447027775800001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69" bestFit="1" customWidth="1"/>
    <col min="2" max="2" width="9.33203125" style="169" customWidth="1"/>
    <col min="3" max="3" width="28.88671875" style="101" bestFit="1" customWidth="1"/>
    <col min="4" max="5" width="11.109375" style="170" customWidth="1"/>
    <col min="6" max="6" width="6.6640625" style="171" customWidth="1"/>
    <col min="7" max="7" width="12.21875" style="168" bestFit="1" customWidth="1"/>
    <col min="8" max="8" width="0" style="101" hidden="1" customWidth="1"/>
    <col min="9" max="16384" width="8.88671875" style="101"/>
  </cols>
  <sheetData>
    <row r="1" spans="1:9" ht="18.600000000000001" customHeight="1" thickBot="1" x14ac:dyDescent="0.4">
      <c r="A1" s="279" t="s">
        <v>75</v>
      </c>
      <c r="B1" s="280"/>
      <c r="C1" s="280"/>
      <c r="D1" s="280"/>
      <c r="E1" s="280"/>
      <c r="F1" s="280"/>
      <c r="G1" s="256"/>
    </row>
    <row r="2" spans="1:9" ht="14.4" customHeight="1" thickBot="1" x14ac:dyDescent="0.35">
      <c r="A2" s="179" t="s">
        <v>167</v>
      </c>
      <c r="B2" s="167"/>
      <c r="C2" s="167"/>
      <c r="D2" s="167"/>
      <c r="E2" s="167"/>
      <c r="F2" s="167"/>
    </row>
    <row r="3" spans="1:9" ht="14.4" customHeight="1" thickBot="1" x14ac:dyDescent="0.35">
      <c r="A3" s="61" t="s">
        <v>0</v>
      </c>
      <c r="B3" s="62" t="s">
        <v>1</v>
      </c>
      <c r="C3" s="73" t="s">
        <v>2</v>
      </c>
      <c r="D3" s="74" t="s">
        <v>3</v>
      </c>
      <c r="E3" s="74" t="s">
        <v>4</v>
      </c>
      <c r="F3" s="74" t="s">
        <v>5</v>
      </c>
      <c r="G3" s="75" t="s">
        <v>78</v>
      </c>
    </row>
    <row r="4" spans="1:9" ht="14.4" customHeight="1" x14ac:dyDescent="0.3">
      <c r="A4" s="319" t="s">
        <v>280</v>
      </c>
      <c r="B4" s="320" t="s">
        <v>281</v>
      </c>
      <c r="C4" s="321" t="s">
        <v>282</v>
      </c>
      <c r="D4" s="321" t="s">
        <v>281</v>
      </c>
      <c r="E4" s="321" t="s">
        <v>281</v>
      </c>
      <c r="F4" s="322" t="s">
        <v>281</v>
      </c>
      <c r="G4" s="321" t="s">
        <v>281</v>
      </c>
      <c r="H4" s="321" t="s">
        <v>53</v>
      </c>
      <c r="I4"/>
    </row>
    <row r="5" spans="1:9" ht="14.4" customHeight="1" x14ac:dyDescent="0.3">
      <c r="A5" s="319" t="s">
        <v>280</v>
      </c>
      <c r="B5" s="320" t="s">
        <v>283</v>
      </c>
      <c r="C5" s="321" t="s">
        <v>284</v>
      </c>
      <c r="D5" s="321">
        <v>10499.982581675651</v>
      </c>
      <c r="E5" s="321">
        <v>8632.14</v>
      </c>
      <c r="F5" s="322">
        <v>0.8221099352169049</v>
      </c>
      <c r="G5" s="321">
        <v>-1867.8425816756517</v>
      </c>
      <c r="H5" s="321" t="s">
        <v>2</v>
      </c>
      <c r="I5"/>
    </row>
    <row r="6" spans="1:9" ht="14.4" customHeight="1" x14ac:dyDescent="0.3">
      <c r="A6" s="319" t="s">
        <v>280</v>
      </c>
      <c r="B6" s="320" t="s">
        <v>6</v>
      </c>
      <c r="C6" s="321" t="s">
        <v>282</v>
      </c>
      <c r="D6" s="321">
        <v>10955.545829140568</v>
      </c>
      <c r="E6" s="321">
        <v>8632.14</v>
      </c>
      <c r="F6" s="322">
        <v>0.78792422893612835</v>
      </c>
      <c r="G6" s="321">
        <v>-2323.405829140569</v>
      </c>
      <c r="H6" s="321" t="s">
        <v>285</v>
      </c>
      <c r="I6"/>
    </row>
    <row r="8" spans="1:9" ht="14.4" customHeight="1" x14ac:dyDescent="0.3">
      <c r="A8" s="319" t="s">
        <v>280</v>
      </c>
      <c r="B8" s="320" t="s">
        <v>281</v>
      </c>
      <c r="C8" s="321" t="s">
        <v>282</v>
      </c>
      <c r="D8" s="321" t="s">
        <v>281</v>
      </c>
      <c r="E8" s="321" t="s">
        <v>281</v>
      </c>
      <c r="F8" s="322" t="s">
        <v>281</v>
      </c>
      <c r="G8" s="321" t="s">
        <v>281</v>
      </c>
      <c r="H8" s="321" t="s">
        <v>53</v>
      </c>
      <c r="I8"/>
    </row>
    <row r="9" spans="1:9" ht="14.4" customHeight="1" x14ac:dyDescent="0.3">
      <c r="A9" s="319" t="s">
        <v>286</v>
      </c>
      <c r="B9" s="320" t="s">
        <v>283</v>
      </c>
      <c r="C9" s="321" t="s">
        <v>284</v>
      </c>
      <c r="D9" s="321">
        <v>10499.982581675651</v>
      </c>
      <c r="E9" s="321">
        <v>8632.14</v>
      </c>
      <c r="F9" s="322">
        <v>0.8221099352169049</v>
      </c>
      <c r="G9" s="321">
        <v>-1867.8425816756517</v>
      </c>
      <c r="H9" s="321" t="s">
        <v>2</v>
      </c>
      <c r="I9"/>
    </row>
    <row r="10" spans="1:9" ht="14.4" customHeight="1" x14ac:dyDescent="0.3">
      <c r="A10" s="319" t="s">
        <v>286</v>
      </c>
      <c r="B10" s="320" t="s">
        <v>6</v>
      </c>
      <c r="C10" s="321" t="s">
        <v>282</v>
      </c>
      <c r="D10" s="321">
        <v>10955.545829140568</v>
      </c>
      <c r="E10" s="321">
        <v>8632.14</v>
      </c>
      <c r="F10" s="322">
        <v>0.78792422893612835</v>
      </c>
      <c r="G10" s="321">
        <v>-2323.405829140569</v>
      </c>
      <c r="H10" s="321" t="s">
        <v>287</v>
      </c>
      <c r="I10"/>
    </row>
    <row r="11" spans="1:9" ht="14.4" customHeight="1" x14ac:dyDescent="0.3">
      <c r="A11" s="319" t="s">
        <v>281</v>
      </c>
      <c r="B11" s="320" t="s">
        <v>281</v>
      </c>
      <c r="C11" s="321" t="s">
        <v>281</v>
      </c>
      <c r="D11" s="321" t="s">
        <v>281</v>
      </c>
      <c r="E11" s="321" t="s">
        <v>281</v>
      </c>
      <c r="F11" s="322" t="s">
        <v>281</v>
      </c>
      <c r="G11" s="321" t="s">
        <v>281</v>
      </c>
      <c r="H11" s="321" t="s">
        <v>288</v>
      </c>
      <c r="I11"/>
    </row>
    <row r="12" spans="1:9" ht="14.4" customHeight="1" x14ac:dyDescent="0.3">
      <c r="A12" s="319" t="s">
        <v>280</v>
      </c>
      <c r="B12" s="320" t="s">
        <v>6</v>
      </c>
      <c r="C12" s="321" t="s">
        <v>282</v>
      </c>
      <c r="D12" s="321">
        <v>10955.545829140568</v>
      </c>
      <c r="E12" s="321">
        <v>8632.14</v>
      </c>
      <c r="F12" s="322">
        <v>0.78792422893612835</v>
      </c>
      <c r="G12" s="321">
        <v>-2323.405829140569</v>
      </c>
      <c r="H12" s="321" t="s">
        <v>285</v>
      </c>
      <c r="I12"/>
    </row>
  </sheetData>
  <autoFilter ref="A3:G3"/>
  <mergeCells count="1">
    <mergeCell ref="A1:G1"/>
  </mergeCells>
  <conditionalFormatting sqref="F7 F13:F65536">
    <cfRule type="cellIs" dxfId="14" priority="15" stopIfTrue="1" operator="greaterThan">
      <formula>1</formula>
    </cfRule>
  </conditionalFormatting>
  <conditionalFormatting sqref="G4:G6">
    <cfRule type="cellIs" dxfId="13" priority="9" operator="greaterThan">
      <formula>0</formula>
    </cfRule>
  </conditionalFormatting>
  <conditionalFormatting sqref="B4:B6">
    <cfRule type="expression" dxfId="12" priority="12">
      <formula>AND(LEFT(H4,6)&lt;&gt;"mezera",H4&lt;&gt;"")</formula>
    </cfRule>
  </conditionalFormatting>
  <conditionalFormatting sqref="A4:A6">
    <cfRule type="expression" dxfId="11" priority="10">
      <formula>AND(H4&lt;&gt;"",H4&lt;&gt;"mezeraKL")</formula>
    </cfRule>
  </conditionalFormatting>
  <conditionalFormatting sqref="F4:F6">
    <cfRule type="cellIs" dxfId="10" priority="8" operator="greaterThan">
      <formula>1</formula>
    </cfRule>
  </conditionalFormatting>
  <conditionalFormatting sqref="B4:G6">
    <cfRule type="expression" dxfId="9" priority="11">
      <formula>OR($H4="KL",$H4="SumaKL")</formula>
    </cfRule>
    <cfRule type="expression" dxfId="8" priority="13">
      <formula>$H4="SumaNS"</formula>
    </cfRule>
  </conditionalFormatting>
  <conditionalFormatting sqref="A4:G6">
    <cfRule type="expression" dxfId="7" priority="14">
      <formula>$H4&lt;&gt;""</formula>
    </cfRule>
  </conditionalFormatting>
  <conditionalFormatting sqref="G8:G12">
    <cfRule type="cellIs" dxfId="6" priority="1" operator="greaterThan">
      <formula>0</formula>
    </cfRule>
  </conditionalFormatting>
  <conditionalFormatting sqref="F8:F12">
    <cfRule type="cellIs" dxfId="5" priority="2" operator="greaterThan">
      <formula>1</formula>
    </cfRule>
  </conditionalFormatting>
  <conditionalFormatting sqref="B8:B12">
    <cfRule type="expression" dxfId="4" priority="5">
      <formula>AND(LEFT(H8,6)&lt;&gt;"mezera",H8&lt;&gt;"")</formula>
    </cfRule>
  </conditionalFormatting>
  <conditionalFormatting sqref="A8:A12">
    <cfRule type="expression" dxfId="3" priority="3">
      <formula>AND(H8&lt;&gt;"",H8&lt;&gt;"mezeraKL")</formula>
    </cfRule>
  </conditionalFormatting>
  <conditionalFormatting sqref="B8:G12">
    <cfRule type="expression" dxfId="2" priority="4">
      <formula>OR($H8="KL",$H8="SumaKL")</formula>
    </cfRule>
    <cfRule type="expression" dxfId="1" priority="6">
      <formula>$H8="SumaNS"</formula>
    </cfRule>
  </conditionalFormatting>
  <conditionalFormatting sqref="A8:G12">
    <cfRule type="expression" dxfId="0" priority="7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1" hidden="1" customWidth="1" outlineLevel="1"/>
    <col min="2" max="2" width="28.33203125" style="101" hidden="1" customWidth="1" outlineLevel="1"/>
    <col min="3" max="3" width="5.33203125" style="170" bestFit="1" customWidth="1" collapsed="1"/>
    <col min="4" max="4" width="18.77734375" style="174" customWidth="1"/>
    <col min="5" max="5" width="9" style="170" bestFit="1" customWidth="1"/>
    <col min="6" max="6" width="18.77734375" style="174" customWidth="1"/>
    <col min="7" max="7" width="12.44140625" style="170" hidden="1" customWidth="1" outlineLevel="1"/>
    <col min="8" max="8" width="25.77734375" style="170" customWidth="1" collapsed="1"/>
    <col min="9" max="9" width="7.77734375" style="168" customWidth="1"/>
    <col min="10" max="10" width="10" style="168" customWidth="1"/>
    <col min="11" max="11" width="11.109375" style="168" customWidth="1"/>
    <col min="12" max="16384" width="8.88671875" style="101"/>
  </cols>
  <sheetData>
    <row r="1" spans="1:11" ht="18.600000000000001" customHeight="1" thickBot="1" x14ac:dyDescent="0.4">
      <c r="A1" s="283" t="s">
        <v>299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" customHeight="1" thickBot="1" x14ac:dyDescent="0.35">
      <c r="A2" s="179" t="s">
        <v>167</v>
      </c>
      <c r="B2" s="57"/>
      <c r="C2" s="172"/>
      <c r="D2" s="172"/>
      <c r="E2" s="172"/>
      <c r="F2" s="172"/>
      <c r="G2" s="172"/>
      <c r="H2" s="172"/>
      <c r="I2" s="173"/>
      <c r="J2" s="173"/>
      <c r="K2" s="173"/>
    </row>
    <row r="3" spans="1:11" ht="14.4" customHeight="1" thickBot="1" x14ac:dyDescent="0.35">
      <c r="A3" s="57"/>
      <c r="B3" s="57"/>
      <c r="C3" s="281"/>
      <c r="D3" s="282"/>
      <c r="E3" s="282"/>
      <c r="F3" s="282"/>
      <c r="G3" s="282"/>
      <c r="H3" s="113" t="s">
        <v>73</v>
      </c>
      <c r="I3" s="76">
        <f>IF(J3&lt;&gt;0,K3/J3,0)</f>
        <v>15.414535714285716</v>
      </c>
      <c r="J3" s="76">
        <f>SUBTOTAL(9,J5:J1048576)</f>
        <v>560</v>
      </c>
      <c r="K3" s="77">
        <f>SUBTOTAL(9,K5:K1048576)</f>
        <v>8632.1400000000012</v>
      </c>
    </row>
    <row r="4" spans="1:11" s="169" customFormat="1" ht="14.4" customHeight="1" thickBot="1" x14ac:dyDescent="0.35">
      <c r="A4" s="323" t="s">
        <v>7</v>
      </c>
      <c r="B4" s="324" t="s">
        <v>8</v>
      </c>
      <c r="C4" s="324" t="s">
        <v>0</v>
      </c>
      <c r="D4" s="324" t="s">
        <v>9</v>
      </c>
      <c r="E4" s="324" t="s">
        <v>10</v>
      </c>
      <c r="F4" s="324" t="s">
        <v>2</v>
      </c>
      <c r="G4" s="324" t="s">
        <v>54</v>
      </c>
      <c r="H4" s="325" t="s">
        <v>11</v>
      </c>
      <c r="I4" s="326" t="s">
        <v>79</v>
      </c>
      <c r="J4" s="326" t="s">
        <v>12</v>
      </c>
      <c r="K4" s="327" t="s">
        <v>87</v>
      </c>
    </row>
    <row r="5" spans="1:11" ht="14.4" customHeight="1" x14ac:dyDescent="0.3">
      <c r="A5" s="328" t="s">
        <v>280</v>
      </c>
      <c r="B5" s="329" t="s">
        <v>282</v>
      </c>
      <c r="C5" s="330" t="s">
        <v>286</v>
      </c>
      <c r="D5" s="331" t="s">
        <v>282</v>
      </c>
      <c r="E5" s="330" t="s">
        <v>283</v>
      </c>
      <c r="F5" s="331" t="s">
        <v>284</v>
      </c>
      <c r="G5" s="330" t="s">
        <v>289</v>
      </c>
      <c r="H5" s="330" t="s">
        <v>290</v>
      </c>
      <c r="I5" s="332">
        <v>14.88</v>
      </c>
      <c r="J5" s="332">
        <v>80</v>
      </c>
      <c r="K5" s="333">
        <v>1190.6400000000001</v>
      </c>
    </row>
    <row r="6" spans="1:11" ht="14.4" customHeight="1" x14ac:dyDescent="0.3">
      <c r="A6" s="334" t="s">
        <v>280</v>
      </c>
      <c r="B6" s="335" t="s">
        <v>282</v>
      </c>
      <c r="C6" s="336" t="s">
        <v>286</v>
      </c>
      <c r="D6" s="337" t="s">
        <v>282</v>
      </c>
      <c r="E6" s="336" t="s">
        <v>283</v>
      </c>
      <c r="F6" s="337" t="s">
        <v>284</v>
      </c>
      <c r="G6" s="336" t="s">
        <v>291</v>
      </c>
      <c r="H6" s="336" t="s">
        <v>292</v>
      </c>
      <c r="I6" s="338">
        <v>17.55</v>
      </c>
      <c r="J6" s="338">
        <v>60</v>
      </c>
      <c r="K6" s="339">
        <v>1052.7</v>
      </c>
    </row>
    <row r="7" spans="1:11" ht="14.4" customHeight="1" x14ac:dyDescent="0.3">
      <c r="A7" s="334" t="s">
        <v>280</v>
      </c>
      <c r="B7" s="335" t="s">
        <v>282</v>
      </c>
      <c r="C7" s="336" t="s">
        <v>286</v>
      </c>
      <c r="D7" s="337" t="s">
        <v>282</v>
      </c>
      <c r="E7" s="336" t="s">
        <v>283</v>
      </c>
      <c r="F7" s="337" t="s">
        <v>284</v>
      </c>
      <c r="G7" s="336" t="s">
        <v>293</v>
      </c>
      <c r="H7" s="336" t="s">
        <v>294</v>
      </c>
      <c r="I7" s="338">
        <v>18.149999999999999</v>
      </c>
      <c r="J7" s="338">
        <v>60</v>
      </c>
      <c r="K7" s="339">
        <v>1089</v>
      </c>
    </row>
    <row r="8" spans="1:11" ht="14.4" customHeight="1" x14ac:dyDescent="0.3">
      <c r="A8" s="334" t="s">
        <v>280</v>
      </c>
      <c r="B8" s="335" t="s">
        <v>282</v>
      </c>
      <c r="C8" s="336" t="s">
        <v>286</v>
      </c>
      <c r="D8" s="337" t="s">
        <v>282</v>
      </c>
      <c r="E8" s="336" t="s">
        <v>283</v>
      </c>
      <c r="F8" s="337" t="s">
        <v>284</v>
      </c>
      <c r="G8" s="336" t="s">
        <v>295</v>
      </c>
      <c r="H8" s="336" t="s">
        <v>296</v>
      </c>
      <c r="I8" s="338">
        <v>14.76</v>
      </c>
      <c r="J8" s="338">
        <v>300</v>
      </c>
      <c r="K8" s="339">
        <v>4428.6000000000004</v>
      </c>
    </row>
    <row r="9" spans="1:11" ht="14.4" customHeight="1" thickBot="1" x14ac:dyDescent="0.35">
      <c r="A9" s="340" t="s">
        <v>280</v>
      </c>
      <c r="B9" s="341" t="s">
        <v>282</v>
      </c>
      <c r="C9" s="342" t="s">
        <v>286</v>
      </c>
      <c r="D9" s="343" t="s">
        <v>282</v>
      </c>
      <c r="E9" s="342" t="s">
        <v>283</v>
      </c>
      <c r="F9" s="343" t="s">
        <v>284</v>
      </c>
      <c r="G9" s="342" t="s">
        <v>297</v>
      </c>
      <c r="H9" s="342" t="s">
        <v>298</v>
      </c>
      <c r="I9" s="344">
        <v>14.52</v>
      </c>
      <c r="J9" s="344">
        <v>60</v>
      </c>
      <c r="K9" s="345">
        <v>871.2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2.21875" customWidth="1"/>
    <col min="5" max="6" width="12.21875" hidden="1" customWidth="1"/>
    <col min="7" max="8" width="12.21875" customWidth="1"/>
    <col min="9" max="9" width="12.21875" hidden="1" customWidth="1"/>
    <col min="10" max="10" width="12.21875" customWidth="1"/>
    <col min="11" max="12" width="12.21875" hidden="1" customWidth="1"/>
  </cols>
  <sheetData>
    <row r="1" spans="1:12" ht="18.600000000000001" thickBot="1" x14ac:dyDescent="0.4">
      <c r="A1" s="285" t="s">
        <v>61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thickBot="1" x14ac:dyDescent="0.35">
      <c r="A2" s="179" t="s">
        <v>167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x14ac:dyDescent="0.3">
      <c r="A3" s="200" t="s">
        <v>161</v>
      </c>
      <c r="B3" s="287" t="s">
        <v>139</v>
      </c>
      <c r="C3" s="181">
        <v>0</v>
      </c>
      <c r="D3" s="182">
        <v>101</v>
      </c>
      <c r="E3" s="203">
        <v>203</v>
      </c>
      <c r="F3" s="182" t="s">
        <v>119</v>
      </c>
      <c r="G3" s="182" t="s">
        <v>120</v>
      </c>
      <c r="H3" s="182" t="s">
        <v>121</v>
      </c>
      <c r="I3" s="182" t="s">
        <v>122</v>
      </c>
      <c r="J3" s="182" t="s">
        <v>123</v>
      </c>
      <c r="K3" s="182">
        <v>930</v>
      </c>
      <c r="L3" s="183">
        <v>940</v>
      </c>
    </row>
    <row r="4" spans="1:12" ht="60.6" outlineLevel="1" thickBot="1" x14ac:dyDescent="0.35">
      <c r="A4" s="201">
        <v>2014</v>
      </c>
      <c r="B4" s="288"/>
      <c r="C4" s="184" t="s">
        <v>140</v>
      </c>
      <c r="D4" s="185" t="s">
        <v>141</v>
      </c>
      <c r="E4" s="204" t="s">
        <v>142</v>
      </c>
      <c r="F4" s="185" t="s">
        <v>143</v>
      </c>
      <c r="G4" s="185" t="s">
        <v>144</v>
      </c>
      <c r="H4" s="185" t="s">
        <v>145</v>
      </c>
      <c r="I4" s="185" t="s">
        <v>146</v>
      </c>
      <c r="J4" s="185" t="s">
        <v>147</v>
      </c>
      <c r="K4" s="185" t="s">
        <v>148</v>
      </c>
      <c r="L4" s="186" t="s">
        <v>149</v>
      </c>
    </row>
    <row r="5" spans="1:12" x14ac:dyDescent="0.3">
      <c r="A5" s="187" t="s">
        <v>150</v>
      </c>
      <c r="B5" s="231"/>
      <c r="C5" s="232"/>
      <c r="D5" s="233"/>
      <c r="E5" s="233"/>
      <c r="F5" s="233"/>
      <c r="G5" s="233"/>
      <c r="H5" s="233"/>
      <c r="I5" s="233"/>
      <c r="J5" s="233"/>
      <c r="K5" s="233"/>
      <c r="L5" s="234"/>
    </row>
    <row r="6" spans="1:12" ht="15" collapsed="1" thickBot="1" x14ac:dyDescent="0.35">
      <c r="A6" s="188" t="s">
        <v>55</v>
      </c>
      <c r="B6" s="235">
        <f xml:space="preserve">
TRUNC(IF($A$4&lt;=12,SUMIFS('ON Data'!D:D,'ON Data'!$B:$B,$A$4,'ON Data'!$C:$C,1),SUMIFS('ON Data'!D:D,'ON Data'!$C:$C,1)/'ON Data'!$B$3),1)</f>
        <v>4</v>
      </c>
      <c r="C6" s="236">
        <f xml:space="preserve">
TRUNC(IF($A$4&lt;=12,SUMIFS('ON Data'!E:E,'ON Data'!$B:$B,$A$4,'ON Data'!$C:$C,1),SUMIFS('ON Data'!E:E,'ON Data'!$C:$C,1)/'ON Data'!$B$3),1)</f>
        <v>0</v>
      </c>
      <c r="D6" s="237">
        <f xml:space="preserve">
TRUNC(IF($A$4&lt;=12,SUMIFS('ON Data'!F:F,'ON Data'!$B:$B,$A$4,'ON Data'!$C:$C,1),SUMIFS('ON Data'!F:F,'ON Data'!$C:$C,1)/'ON Data'!$B$3),1)</f>
        <v>2</v>
      </c>
      <c r="E6" s="237">
        <f xml:space="preserve">
TRUNC(IF($A$4&lt;=12,SUMIFS('ON Data'!H:H,'ON Data'!$B:$B,$A$4,'ON Data'!$C:$C,1),SUMIFS('ON Data'!H:H,'ON Data'!$C:$C,1)/'ON Data'!$B$3),1)</f>
        <v>0</v>
      </c>
      <c r="F6" s="237">
        <f xml:space="preserve">
TRUNC(IF($A$4&lt;=12,SUMIFS('ON Data'!I:I,'ON Data'!$B:$B,$A$4,'ON Data'!$C:$C,1),SUMIFS('ON Data'!I:I,'ON Data'!$C:$C,1)/'ON Data'!$B$3),1)</f>
        <v>0</v>
      </c>
      <c r="G6" s="237">
        <f xml:space="preserve">
TRUNC(IF($A$4&lt;=12,SUMIFS('ON Data'!J:J,'ON Data'!$B:$B,$A$4,'ON Data'!$C:$C,1),SUMIFS('ON Data'!J:J,'ON Data'!$C:$C,1)/'ON Data'!$B$3),1)</f>
        <v>1</v>
      </c>
      <c r="H6" s="237">
        <f xml:space="preserve">
TRUNC(IF($A$4&lt;=12,SUMIFS('ON Data'!K:K,'ON Data'!$B:$B,$A$4,'ON Data'!$C:$C,1),SUMIFS('ON Data'!K:K,'ON Data'!$C:$C,1)/'ON Data'!$B$3),1)</f>
        <v>1</v>
      </c>
      <c r="I6" s="237">
        <f xml:space="preserve">
TRUNC(IF($A$4&lt;=12,SUMIFS('ON Data'!L:L,'ON Data'!$B:$B,$A$4,'ON Data'!$C:$C,1),SUMIFS('ON Data'!L:L,'ON Data'!$C:$C,1)/'ON Data'!$B$3),1)</f>
        <v>0</v>
      </c>
      <c r="J6" s="237">
        <f xml:space="preserve">
TRUNC(IF($A$4&lt;=12,SUMIFS('ON Data'!M:M,'ON Data'!$B:$B,$A$4,'ON Data'!$C:$C,1),SUMIFS('ON Data'!M:M,'ON Data'!$C:$C,1)/'ON Data'!$B$3),1)</f>
        <v>0</v>
      </c>
      <c r="K6" s="237">
        <f xml:space="preserve">
TRUNC(IF($A$4&lt;=12,SUMIFS('ON Data'!N:N,'ON Data'!$B:$B,$A$4,'ON Data'!$C:$C,1),SUMIFS('ON Data'!N:N,'ON Data'!$C:$C,1)/'ON Data'!$B$3),1)</f>
        <v>0</v>
      </c>
      <c r="L6" s="23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188" t="s">
        <v>62</v>
      </c>
      <c r="B7" s="235"/>
      <c r="C7" s="239"/>
      <c r="D7" s="237"/>
      <c r="E7" s="237"/>
      <c r="F7" s="237"/>
      <c r="G7" s="237"/>
      <c r="H7" s="237"/>
      <c r="I7" s="237"/>
      <c r="J7" s="237"/>
      <c r="K7" s="237"/>
      <c r="L7" s="238"/>
    </row>
    <row r="8" spans="1:12" ht="15" hidden="1" outlineLevel="1" thickBot="1" x14ac:dyDescent="0.35">
      <c r="A8" s="188" t="s">
        <v>57</v>
      </c>
      <c r="B8" s="235"/>
      <c r="C8" s="239"/>
      <c r="D8" s="237"/>
      <c r="E8" s="237"/>
      <c r="F8" s="237"/>
      <c r="G8" s="237"/>
      <c r="H8" s="237"/>
      <c r="I8" s="237"/>
      <c r="J8" s="237"/>
      <c r="K8" s="237"/>
      <c r="L8" s="238"/>
    </row>
    <row r="9" spans="1:12" ht="15" hidden="1" outlineLevel="1" thickBot="1" x14ac:dyDescent="0.35">
      <c r="A9" s="189" t="s">
        <v>52</v>
      </c>
      <c r="B9" s="240"/>
      <c r="C9" s="241"/>
      <c r="D9" s="242"/>
      <c r="E9" s="242"/>
      <c r="F9" s="242"/>
      <c r="G9" s="242"/>
      <c r="H9" s="242"/>
      <c r="I9" s="242"/>
      <c r="J9" s="242"/>
      <c r="K9" s="242"/>
      <c r="L9" s="243"/>
    </row>
    <row r="10" spans="1:12" x14ac:dyDescent="0.3">
      <c r="A10" s="190" t="s">
        <v>151</v>
      </c>
      <c r="B10" s="205"/>
      <c r="C10" s="206"/>
      <c r="D10" s="207"/>
      <c r="E10" s="207"/>
      <c r="F10" s="207"/>
      <c r="G10" s="207"/>
      <c r="H10" s="207"/>
      <c r="I10" s="207"/>
      <c r="J10" s="207"/>
      <c r="K10" s="207"/>
      <c r="L10" s="208"/>
    </row>
    <row r="11" spans="1:12" x14ac:dyDescent="0.3">
      <c r="A11" s="191" t="s">
        <v>152</v>
      </c>
      <c r="B11" s="209">
        <f xml:space="preserve">
IF($A$4&lt;=12,SUMIFS('ON Data'!D:D,'ON Data'!$B:$B,$A$4,'ON Data'!$C:$C,2),SUMIFS('ON Data'!D:D,'ON Data'!$C:$C,2))</f>
        <v>1338.4</v>
      </c>
      <c r="C11" s="210">
        <f xml:space="preserve">
IF($A$4&lt;=12,SUMIFS('ON Data'!E:E,'ON Data'!$B:$B,$A$4,'ON Data'!$C:$C,2),SUMIFS('ON Data'!E:E,'ON Data'!$C:$C,2))</f>
        <v>0</v>
      </c>
      <c r="D11" s="211">
        <f xml:space="preserve">
IF($A$4&lt;=12,SUMIFS('ON Data'!F:F,'ON Data'!$B:$B,$A$4,'ON Data'!$C:$C,2),SUMIFS('ON Data'!F:F,'ON Data'!$C:$C,2))</f>
        <v>666.4</v>
      </c>
      <c r="E11" s="211">
        <f xml:space="preserve">
IF($A$4&lt;=12,SUMIFS('ON Data'!H:H,'ON Data'!$B:$B,$A$4,'ON Data'!$C:$C,2),SUMIFS('ON Data'!H:H,'ON Data'!$C:$C,2))</f>
        <v>0</v>
      </c>
      <c r="F11" s="211">
        <f xml:space="preserve">
IF($A$4&lt;=12,SUMIFS('ON Data'!I:I,'ON Data'!$B:$B,$A$4,'ON Data'!$C:$C,2),SUMIFS('ON Data'!I:I,'ON Data'!$C:$C,2))</f>
        <v>0</v>
      </c>
      <c r="G11" s="211">
        <f xml:space="preserve">
IF($A$4&lt;=12,SUMIFS('ON Data'!J:J,'ON Data'!$B:$B,$A$4,'ON Data'!$C:$C,2),SUMIFS('ON Data'!J:J,'ON Data'!$C:$C,2))</f>
        <v>328</v>
      </c>
      <c r="H11" s="211">
        <f xml:space="preserve">
IF($A$4&lt;=12,SUMIFS('ON Data'!K:K,'ON Data'!$B:$B,$A$4,'ON Data'!$C:$C,2),SUMIFS('ON Data'!K:K,'ON Data'!$C:$C,2))</f>
        <v>344</v>
      </c>
      <c r="I11" s="211">
        <f xml:space="preserve">
IF($A$4&lt;=12,SUMIFS('ON Data'!L:L,'ON Data'!$B:$B,$A$4,'ON Data'!$C:$C,2),SUMIFS('ON Data'!L:L,'ON Data'!$C:$C,2))</f>
        <v>0</v>
      </c>
      <c r="J11" s="211">
        <f xml:space="preserve">
IF($A$4&lt;=12,SUMIFS('ON Data'!M:M,'ON Data'!$B:$B,$A$4,'ON Data'!$C:$C,2),SUMIFS('ON Data'!M:M,'ON Data'!$C:$C,2))</f>
        <v>0</v>
      </c>
      <c r="K11" s="211">
        <f xml:space="preserve">
IF($A$4&lt;=12,SUMIFS('ON Data'!N:N,'ON Data'!$B:$B,$A$4,'ON Data'!$C:$C,2),SUMIFS('ON Data'!N:N,'ON Data'!$C:$C,2))</f>
        <v>0</v>
      </c>
      <c r="L11" s="212">
        <f xml:space="preserve">
IF($A$4&lt;=12,SUMIFS('ON Data'!O:O,'ON Data'!$B:$B,$A$4,'ON Data'!$C:$C,2),SUMIFS('ON Data'!O:O,'ON Data'!$C:$C,2))</f>
        <v>0</v>
      </c>
    </row>
    <row r="12" spans="1:12" x14ac:dyDescent="0.3">
      <c r="A12" s="191" t="s">
        <v>153</v>
      </c>
      <c r="B12" s="209">
        <f xml:space="preserve">
IF($A$4&lt;=12,SUMIFS('ON Data'!D:D,'ON Data'!$B:$B,$A$4,'ON Data'!$C:$C,3),SUMIFS('ON Data'!D:D,'ON Data'!$C:$C,3))</f>
        <v>0</v>
      </c>
      <c r="C12" s="210">
        <f xml:space="preserve">
IF($A$4&lt;=12,SUMIFS('ON Data'!E:E,'ON Data'!$B:$B,$A$4,'ON Data'!$C:$C,3),SUMIFS('ON Data'!E:E,'ON Data'!$C:$C,3))</f>
        <v>0</v>
      </c>
      <c r="D12" s="211">
        <f xml:space="preserve">
IF($A$4&lt;=12,SUMIFS('ON Data'!F:F,'ON Data'!$B:$B,$A$4,'ON Data'!$C:$C,3),SUMIFS('ON Data'!F:F,'ON Data'!$C:$C,3))</f>
        <v>0</v>
      </c>
      <c r="E12" s="211">
        <f xml:space="preserve">
IF($A$4&lt;=12,SUMIFS('ON Data'!H:H,'ON Data'!$B:$B,$A$4,'ON Data'!$C:$C,3),SUMIFS('ON Data'!H:H,'ON Data'!$C:$C,3))</f>
        <v>0</v>
      </c>
      <c r="F12" s="211">
        <f xml:space="preserve">
IF($A$4&lt;=12,SUMIFS('ON Data'!I:I,'ON Data'!$B:$B,$A$4,'ON Data'!$C:$C,3),SUMIFS('ON Data'!I:I,'ON Data'!$C:$C,3))</f>
        <v>0</v>
      </c>
      <c r="G12" s="211">
        <f xml:space="preserve">
IF($A$4&lt;=12,SUMIFS('ON Data'!J:J,'ON Data'!$B:$B,$A$4,'ON Data'!$C:$C,3),SUMIFS('ON Data'!J:J,'ON Data'!$C:$C,3))</f>
        <v>0</v>
      </c>
      <c r="H12" s="211">
        <f xml:space="preserve">
IF($A$4&lt;=12,SUMIFS('ON Data'!K:K,'ON Data'!$B:$B,$A$4,'ON Data'!$C:$C,3),SUMIFS('ON Data'!K:K,'ON Data'!$C:$C,3))</f>
        <v>0</v>
      </c>
      <c r="I12" s="211">
        <f xml:space="preserve">
IF($A$4&lt;=12,SUMIFS('ON Data'!L:L,'ON Data'!$B:$B,$A$4,'ON Data'!$C:$C,3),SUMIFS('ON Data'!L:L,'ON Data'!$C:$C,3))</f>
        <v>0</v>
      </c>
      <c r="J12" s="211">
        <f xml:space="preserve">
IF($A$4&lt;=12,SUMIFS('ON Data'!M:M,'ON Data'!$B:$B,$A$4,'ON Data'!$C:$C,3),SUMIFS('ON Data'!M:M,'ON Data'!$C:$C,3))</f>
        <v>0</v>
      </c>
      <c r="K12" s="211">
        <f xml:space="preserve">
IF($A$4&lt;=12,SUMIFS('ON Data'!N:N,'ON Data'!$B:$B,$A$4,'ON Data'!$C:$C,3),SUMIFS('ON Data'!N:N,'ON Data'!$C:$C,3))</f>
        <v>0</v>
      </c>
      <c r="L12" s="212">
        <f xml:space="preserve">
IF($A$4&lt;=12,SUMIFS('ON Data'!O:O,'ON Data'!$B:$B,$A$4,'ON Data'!$C:$C,3),SUMIFS('ON Data'!O:O,'ON Data'!$C:$C,3))</f>
        <v>0</v>
      </c>
    </row>
    <row r="13" spans="1:12" x14ac:dyDescent="0.3">
      <c r="A13" s="191" t="s">
        <v>162</v>
      </c>
      <c r="B13" s="209">
        <f xml:space="preserve">
IF($A$4&lt;=12,SUMIFS('ON Data'!D:D,'ON Data'!$B:$B,$A$4,'ON Data'!$C:$C,4),SUMIFS('ON Data'!D:D,'ON Data'!$C:$C,4))</f>
        <v>0</v>
      </c>
      <c r="C13" s="210">
        <f xml:space="preserve">
IF($A$4&lt;=12,SUMIFS('ON Data'!E:E,'ON Data'!$B:$B,$A$4,'ON Data'!$C:$C,4),SUMIFS('ON Data'!E:E,'ON Data'!$C:$C,4))</f>
        <v>0</v>
      </c>
      <c r="D13" s="211">
        <f xml:space="preserve">
IF($A$4&lt;=12,SUMIFS('ON Data'!F:F,'ON Data'!$B:$B,$A$4,'ON Data'!$C:$C,4),SUMIFS('ON Data'!F:F,'ON Data'!$C:$C,4))</f>
        <v>0</v>
      </c>
      <c r="E13" s="211">
        <f xml:space="preserve">
IF($A$4&lt;=12,SUMIFS('ON Data'!H:H,'ON Data'!$B:$B,$A$4,'ON Data'!$C:$C,4),SUMIFS('ON Data'!H:H,'ON Data'!$C:$C,4))</f>
        <v>0</v>
      </c>
      <c r="F13" s="211">
        <f xml:space="preserve">
IF($A$4&lt;=12,SUMIFS('ON Data'!I:I,'ON Data'!$B:$B,$A$4,'ON Data'!$C:$C,4),SUMIFS('ON Data'!I:I,'ON Data'!$C:$C,4))</f>
        <v>0</v>
      </c>
      <c r="G13" s="211">
        <f xml:space="preserve">
IF($A$4&lt;=12,SUMIFS('ON Data'!J:J,'ON Data'!$B:$B,$A$4,'ON Data'!$C:$C,4),SUMIFS('ON Data'!J:J,'ON Data'!$C:$C,4))</f>
        <v>0</v>
      </c>
      <c r="H13" s="211">
        <f xml:space="preserve">
IF($A$4&lt;=12,SUMIFS('ON Data'!K:K,'ON Data'!$B:$B,$A$4,'ON Data'!$C:$C,4),SUMIFS('ON Data'!K:K,'ON Data'!$C:$C,4))</f>
        <v>0</v>
      </c>
      <c r="I13" s="211">
        <f xml:space="preserve">
IF($A$4&lt;=12,SUMIFS('ON Data'!L:L,'ON Data'!$B:$B,$A$4,'ON Data'!$C:$C,4),SUMIFS('ON Data'!L:L,'ON Data'!$C:$C,4))</f>
        <v>0</v>
      </c>
      <c r="J13" s="211">
        <f xml:space="preserve">
IF($A$4&lt;=12,SUMIFS('ON Data'!M:M,'ON Data'!$B:$B,$A$4,'ON Data'!$C:$C,4),SUMIFS('ON Data'!M:M,'ON Data'!$C:$C,4))</f>
        <v>0</v>
      </c>
      <c r="K13" s="211">
        <f xml:space="preserve">
IF($A$4&lt;=12,SUMIFS('ON Data'!N:N,'ON Data'!$B:$B,$A$4,'ON Data'!$C:$C,4),SUMIFS('ON Data'!N:N,'ON Data'!$C:$C,4))</f>
        <v>0</v>
      </c>
      <c r="L13" s="21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192" t="s">
        <v>154</v>
      </c>
      <c r="B14" s="213">
        <f xml:space="preserve">
IF($A$4&lt;=12,SUMIFS('ON Data'!D:D,'ON Data'!$B:$B,$A$4,'ON Data'!$C:$C,5),SUMIFS('ON Data'!D:D,'ON Data'!$C:$C,5))</f>
        <v>20</v>
      </c>
      <c r="C14" s="214">
        <f xml:space="preserve">
IF($A$4&lt;=12,SUMIFS('ON Data'!E:E,'ON Data'!$B:$B,$A$4,'ON Data'!$C:$C,5),SUMIFS('ON Data'!E:E,'ON Data'!$C:$C,5))</f>
        <v>20</v>
      </c>
      <c r="D14" s="215">
        <f xml:space="preserve">
IF($A$4&lt;=12,SUMIFS('ON Data'!F:F,'ON Data'!$B:$B,$A$4,'ON Data'!$C:$C,5),SUMIFS('ON Data'!F:F,'ON Data'!$C:$C,5))</f>
        <v>0</v>
      </c>
      <c r="E14" s="215">
        <f xml:space="preserve">
IF($A$4&lt;=12,SUMIFS('ON Data'!H:H,'ON Data'!$B:$B,$A$4,'ON Data'!$C:$C,5),SUMIFS('ON Data'!H:H,'ON Data'!$C:$C,5))</f>
        <v>0</v>
      </c>
      <c r="F14" s="215">
        <f xml:space="preserve">
IF($A$4&lt;=12,SUMIFS('ON Data'!I:I,'ON Data'!$B:$B,$A$4,'ON Data'!$C:$C,5),SUMIFS('ON Data'!I:I,'ON Data'!$C:$C,5))</f>
        <v>0</v>
      </c>
      <c r="G14" s="215">
        <f xml:space="preserve">
IF($A$4&lt;=12,SUMIFS('ON Data'!J:J,'ON Data'!$B:$B,$A$4,'ON Data'!$C:$C,5),SUMIFS('ON Data'!J:J,'ON Data'!$C:$C,5))</f>
        <v>0</v>
      </c>
      <c r="H14" s="215">
        <f xml:space="preserve">
IF($A$4&lt;=12,SUMIFS('ON Data'!K:K,'ON Data'!$B:$B,$A$4,'ON Data'!$C:$C,5),SUMIFS('ON Data'!K:K,'ON Data'!$C:$C,5))</f>
        <v>0</v>
      </c>
      <c r="I14" s="215">
        <f xml:space="preserve">
IF($A$4&lt;=12,SUMIFS('ON Data'!L:L,'ON Data'!$B:$B,$A$4,'ON Data'!$C:$C,5),SUMIFS('ON Data'!L:L,'ON Data'!$C:$C,5))</f>
        <v>0</v>
      </c>
      <c r="J14" s="215">
        <f xml:space="preserve">
IF($A$4&lt;=12,SUMIFS('ON Data'!M:M,'ON Data'!$B:$B,$A$4,'ON Data'!$C:$C,5),SUMIFS('ON Data'!M:M,'ON Data'!$C:$C,5))</f>
        <v>0</v>
      </c>
      <c r="K14" s="215">
        <f xml:space="preserve">
IF($A$4&lt;=12,SUMIFS('ON Data'!N:N,'ON Data'!$B:$B,$A$4,'ON Data'!$C:$C,5),SUMIFS('ON Data'!N:N,'ON Data'!$C:$C,5))</f>
        <v>0</v>
      </c>
      <c r="L14" s="216">
        <f xml:space="preserve">
IF($A$4&lt;=12,SUMIFS('ON Data'!O:O,'ON Data'!$B:$B,$A$4,'ON Data'!$C:$C,5),SUMIFS('ON Data'!O:O,'ON Data'!$C:$C,5))</f>
        <v>0</v>
      </c>
    </row>
    <row r="15" spans="1:12" x14ac:dyDescent="0.3">
      <c r="A15" s="131" t="s">
        <v>166</v>
      </c>
      <c r="B15" s="217"/>
      <c r="C15" s="218"/>
      <c r="D15" s="219"/>
      <c r="E15" s="219"/>
      <c r="F15" s="219"/>
      <c r="G15" s="219"/>
      <c r="H15" s="219"/>
      <c r="I15" s="219"/>
      <c r="J15" s="219"/>
      <c r="K15" s="219"/>
      <c r="L15" s="220"/>
    </row>
    <row r="16" spans="1:12" x14ac:dyDescent="0.3">
      <c r="A16" s="193" t="s">
        <v>155</v>
      </c>
      <c r="B16" s="209">
        <f xml:space="preserve">
IF($A$4&lt;=12,SUMIFS('ON Data'!D:D,'ON Data'!$B:$B,$A$4,'ON Data'!$C:$C,7),SUMIFS('ON Data'!D:D,'ON Data'!$C:$C,7))</f>
        <v>0</v>
      </c>
      <c r="C16" s="210">
        <f xml:space="preserve">
IF($A$4&lt;=12,SUMIFS('ON Data'!E:E,'ON Data'!$B:$B,$A$4,'ON Data'!$C:$C,7),SUMIFS('ON Data'!E:E,'ON Data'!$C:$C,7))</f>
        <v>0</v>
      </c>
      <c r="D16" s="211">
        <f xml:space="preserve">
IF($A$4&lt;=12,SUMIFS('ON Data'!F:F,'ON Data'!$B:$B,$A$4,'ON Data'!$C:$C,7),SUMIFS('ON Data'!F:F,'ON Data'!$C:$C,7))</f>
        <v>0</v>
      </c>
      <c r="E16" s="211">
        <f xml:space="preserve">
IF($A$4&lt;=12,SUMIFS('ON Data'!H:H,'ON Data'!$B:$B,$A$4,'ON Data'!$C:$C,7),SUMIFS('ON Data'!H:H,'ON Data'!$C:$C,7))</f>
        <v>0</v>
      </c>
      <c r="F16" s="211">
        <f xml:space="preserve">
IF($A$4&lt;=12,SUMIFS('ON Data'!I:I,'ON Data'!$B:$B,$A$4,'ON Data'!$C:$C,7),SUMIFS('ON Data'!I:I,'ON Data'!$C:$C,7))</f>
        <v>0</v>
      </c>
      <c r="G16" s="211">
        <f xml:space="preserve">
IF($A$4&lt;=12,SUMIFS('ON Data'!J:J,'ON Data'!$B:$B,$A$4,'ON Data'!$C:$C,7),SUMIFS('ON Data'!J:J,'ON Data'!$C:$C,7))</f>
        <v>0</v>
      </c>
      <c r="H16" s="211">
        <f xml:space="preserve">
IF($A$4&lt;=12,SUMIFS('ON Data'!K:K,'ON Data'!$B:$B,$A$4,'ON Data'!$C:$C,7),SUMIFS('ON Data'!K:K,'ON Data'!$C:$C,7))</f>
        <v>0</v>
      </c>
      <c r="I16" s="211">
        <f xml:space="preserve">
IF($A$4&lt;=12,SUMIFS('ON Data'!L:L,'ON Data'!$B:$B,$A$4,'ON Data'!$C:$C,7),SUMIFS('ON Data'!L:L,'ON Data'!$C:$C,7))</f>
        <v>0</v>
      </c>
      <c r="J16" s="211">
        <f xml:space="preserve">
IF($A$4&lt;=12,SUMIFS('ON Data'!M:M,'ON Data'!$B:$B,$A$4,'ON Data'!$C:$C,7),SUMIFS('ON Data'!M:M,'ON Data'!$C:$C,7))</f>
        <v>0</v>
      </c>
      <c r="K16" s="211">
        <f xml:space="preserve">
IF($A$4&lt;=12,SUMIFS('ON Data'!N:N,'ON Data'!$B:$B,$A$4,'ON Data'!$C:$C,7),SUMIFS('ON Data'!N:N,'ON Data'!$C:$C,7))</f>
        <v>0</v>
      </c>
      <c r="L16" s="212">
        <f xml:space="preserve">
IF($A$4&lt;=12,SUMIFS('ON Data'!O:O,'ON Data'!$B:$B,$A$4,'ON Data'!$C:$C,7),SUMIFS('ON Data'!O:O,'ON Data'!$C:$C,7))</f>
        <v>0</v>
      </c>
    </row>
    <row r="17" spans="1:12" x14ac:dyDescent="0.3">
      <c r="A17" s="193" t="s">
        <v>156</v>
      </c>
      <c r="B17" s="209">
        <f xml:space="preserve">
IF($A$4&lt;=12,SUMIFS('ON Data'!D:D,'ON Data'!$B:$B,$A$4,'ON Data'!$C:$C,8),SUMIFS('ON Data'!D:D,'ON Data'!$C:$C,8))</f>
        <v>0</v>
      </c>
      <c r="C17" s="210">
        <f xml:space="preserve">
IF($A$4&lt;=12,SUMIFS('ON Data'!E:E,'ON Data'!$B:$B,$A$4,'ON Data'!$C:$C,8),SUMIFS('ON Data'!E:E,'ON Data'!$C:$C,8))</f>
        <v>0</v>
      </c>
      <c r="D17" s="211">
        <f xml:space="preserve">
IF($A$4&lt;=12,SUMIFS('ON Data'!F:F,'ON Data'!$B:$B,$A$4,'ON Data'!$C:$C,8),SUMIFS('ON Data'!F:F,'ON Data'!$C:$C,8))</f>
        <v>0</v>
      </c>
      <c r="E17" s="211">
        <f xml:space="preserve">
IF($A$4&lt;=12,SUMIFS('ON Data'!H:H,'ON Data'!$B:$B,$A$4,'ON Data'!$C:$C,8),SUMIFS('ON Data'!H:H,'ON Data'!$C:$C,8))</f>
        <v>0</v>
      </c>
      <c r="F17" s="211">
        <f xml:space="preserve">
IF($A$4&lt;=12,SUMIFS('ON Data'!I:I,'ON Data'!$B:$B,$A$4,'ON Data'!$C:$C,8),SUMIFS('ON Data'!I:I,'ON Data'!$C:$C,8))</f>
        <v>0</v>
      </c>
      <c r="G17" s="211">
        <f xml:space="preserve">
IF($A$4&lt;=12,SUMIFS('ON Data'!J:J,'ON Data'!$B:$B,$A$4,'ON Data'!$C:$C,8),SUMIFS('ON Data'!J:J,'ON Data'!$C:$C,8))</f>
        <v>0</v>
      </c>
      <c r="H17" s="211">
        <f xml:space="preserve">
IF($A$4&lt;=12,SUMIFS('ON Data'!K:K,'ON Data'!$B:$B,$A$4,'ON Data'!$C:$C,8),SUMIFS('ON Data'!K:K,'ON Data'!$C:$C,8))</f>
        <v>0</v>
      </c>
      <c r="I17" s="211">
        <f xml:space="preserve">
IF($A$4&lt;=12,SUMIFS('ON Data'!L:L,'ON Data'!$B:$B,$A$4,'ON Data'!$C:$C,8),SUMIFS('ON Data'!L:L,'ON Data'!$C:$C,8))</f>
        <v>0</v>
      </c>
      <c r="J17" s="211">
        <f xml:space="preserve">
IF($A$4&lt;=12,SUMIFS('ON Data'!M:M,'ON Data'!$B:$B,$A$4,'ON Data'!$C:$C,8),SUMIFS('ON Data'!M:M,'ON Data'!$C:$C,8))</f>
        <v>0</v>
      </c>
      <c r="K17" s="211">
        <f xml:space="preserve">
IF($A$4&lt;=12,SUMIFS('ON Data'!N:N,'ON Data'!$B:$B,$A$4,'ON Data'!$C:$C,8),SUMIFS('ON Data'!N:N,'ON Data'!$C:$C,8))</f>
        <v>0</v>
      </c>
      <c r="L17" s="212">
        <f xml:space="preserve">
IF($A$4&lt;=12,SUMIFS('ON Data'!O:O,'ON Data'!$B:$B,$A$4,'ON Data'!$C:$C,8),SUMIFS('ON Data'!O:O,'ON Data'!$C:$C,8))</f>
        <v>0</v>
      </c>
    </row>
    <row r="18" spans="1:12" x14ac:dyDescent="0.3">
      <c r="A18" s="193" t="s">
        <v>157</v>
      </c>
      <c r="B18" s="209">
        <f xml:space="preserve">
B19-B16-B17</f>
        <v>0</v>
      </c>
      <c r="C18" s="210">
        <f t="shared" ref="C18:L18" si="0" xml:space="preserve">
C19-C16-C17</f>
        <v>0</v>
      </c>
      <c r="D18" s="211">
        <f t="shared" si="0"/>
        <v>0</v>
      </c>
      <c r="E18" s="211">
        <f t="shared" si="0"/>
        <v>0</v>
      </c>
      <c r="F18" s="211">
        <f t="shared" si="0"/>
        <v>0</v>
      </c>
      <c r="G18" s="211">
        <f t="shared" si="0"/>
        <v>0</v>
      </c>
      <c r="H18" s="211">
        <f t="shared" si="0"/>
        <v>0</v>
      </c>
      <c r="I18" s="211">
        <f t="shared" si="0"/>
        <v>0</v>
      </c>
      <c r="J18" s="211">
        <f t="shared" si="0"/>
        <v>0</v>
      </c>
      <c r="K18" s="211">
        <f t="shared" si="0"/>
        <v>0</v>
      </c>
      <c r="L18" s="212">
        <f t="shared" si="0"/>
        <v>0</v>
      </c>
    </row>
    <row r="19" spans="1:12" ht="15" thickBot="1" x14ac:dyDescent="0.35">
      <c r="A19" s="194" t="s">
        <v>158</v>
      </c>
      <c r="B19" s="221">
        <f xml:space="preserve">
IF($A$4&lt;=12,SUMIFS('ON Data'!D:D,'ON Data'!$B:$B,$A$4,'ON Data'!$C:$C,9),SUMIFS('ON Data'!D:D,'ON Data'!$C:$C,9))</f>
        <v>0</v>
      </c>
      <c r="C19" s="222">
        <f xml:space="preserve">
IF($A$4&lt;=12,SUMIFS('ON Data'!E:E,'ON Data'!$B:$B,$A$4,'ON Data'!$C:$C,9),SUMIFS('ON Data'!E:E,'ON Data'!$C:$C,9))</f>
        <v>0</v>
      </c>
      <c r="D19" s="223">
        <f xml:space="preserve">
IF($A$4&lt;=12,SUMIFS('ON Data'!F:F,'ON Data'!$B:$B,$A$4,'ON Data'!$C:$C,9),SUMIFS('ON Data'!F:F,'ON Data'!$C:$C,9))</f>
        <v>0</v>
      </c>
      <c r="E19" s="223">
        <f xml:space="preserve">
IF($A$4&lt;=12,SUMIFS('ON Data'!H:H,'ON Data'!$B:$B,$A$4,'ON Data'!$C:$C,9),SUMIFS('ON Data'!H:H,'ON Data'!$C:$C,9))</f>
        <v>0</v>
      </c>
      <c r="F19" s="223">
        <f xml:space="preserve">
IF($A$4&lt;=12,SUMIFS('ON Data'!I:I,'ON Data'!$B:$B,$A$4,'ON Data'!$C:$C,9),SUMIFS('ON Data'!I:I,'ON Data'!$C:$C,9))</f>
        <v>0</v>
      </c>
      <c r="G19" s="223">
        <f xml:space="preserve">
IF($A$4&lt;=12,SUMIFS('ON Data'!J:J,'ON Data'!$B:$B,$A$4,'ON Data'!$C:$C,9),SUMIFS('ON Data'!J:J,'ON Data'!$C:$C,9))</f>
        <v>0</v>
      </c>
      <c r="H19" s="223">
        <f xml:space="preserve">
IF($A$4&lt;=12,SUMIFS('ON Data'!K:K,'ON Data'!$B:$B,$A$4,'ON Data'!$C:$C,9),SUMIFS('ON Data'!K:K,'ON Data'!$C:$C,9))</f>
        <v>0</v>
      </c>
      <c r="I19" s="223">
        <f xml:space="preserve">
IF($A$4&lt;=12,SUMIFS('ON Data'!L:L,'ON Data'!$B:$B,$A$4,'ON Data'!$C:$C,9),SUMIFS('ON Data'!L:L,'ON Data'!$C:$C,9))</f>
        <v>0</v>
      </c>
      <c r="J19" s="223">
        <f xml:space="preserve">
IF($A$4&lt;=12,SUMIFS('ON Data'!M:M,'ON Data'!$B:$B,$A$4,'ON Data'!$C:$C,9),SUMIFS('ON Data'!M:M,'ON Data'!$C:$C,9))</f>
        <v>0</v>
      </c>
      <c r="K19" s="223">
        <f xml:space="preserve">
IF($A$4&lt;=12,SUMIFS('ON Data'!N:N,'ON Data'!$B:$B,$A$4,'ON Data'!$C:$C,9),SUMIFS('ON Data'!N:N,'ON Data'!$C:$C,9))</f>
        <v>0</v>
      </c>
      <c r="L19" s="22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195" t="s">
        <v>55</v>
      </c>
      <c r="B20" s="225">
        <f xml:space="preserve">
IF($A$4&lt;=12,SUMIFS('ON Data'!D:D,'ON Data'!$B:$B,$A$4,'ON Data'!$C:$C,6),SUMIFS('ON Data'!D:D,'ON Data'!$C:$C,6))</f>
        <v>276072</v>
      </c>
      <c r="C20" s="226">
        <f xml:space="preserve">
IF($A$4&lt;=12,SUMIFS('ON Data'!E:E,'ON Data'!$B:$B,$A$4,'ON Data'!$C:$C,6),SUMIFS('ON Data'!E:E,'ON Data'!$C:$C,6))</f>
        <v>5000</v>
      </c>
      <c r="D20" s="227">
        <f xml:space="preserve">
IF($A$4&lt;=12,SUMIFS('ON Data'!F:F,'ON Data'!$B:$B,$A$4,'ON Data'!$C:$C,6),SUMIFS('ON Data'!F:F,'ON Data'!$C:$C,6))</f>
        <v>189694</v>
      </c>
      <c r="E20" s="227">
        <f xml:space="preserve">
IF($A$4&lt;=12,SUMIFS('ON Data'!H:H,'ON Data'!$B:$B,$A$4,'ON Data'!$C:$C,6),SUMIFS('ON Data'!H:H,'ON Data'!$C:$C,6))</f>
        <v>0</v>
      </c>
      <c r="F20" s="227">
        <f xml:space="preserve">
IF($A$4&lt;=12,SUMIFS('ON Data'!I:I,'ON Data'!$B:$B,$A$4,'ON Data'!$C:$C,6),SUMIFS('ON Data'!I:I,'ON Data'!$C:$C,6))</f>
        <v>0</v>
      </c>
      <c r="G20" s="227">
        <f xml:space="preserve">
IF($A$4&lt;=12,SUMIFS('ON Data'!J:J,'ON Data'!$B:$B,$A$4,'ON Data'!$C:$C,6),SUMIFS('ON Data'!J:J,'ON Data'!$C:$C,6))</f>
        <v>45498</v>
      </c>
      <c r="H20" s="227">
        <f xml:space="preserve">
IF($A$4&lt;=12,SUMIFS('ON Data'!K:K,'ON Data'!$B:$B,$A$4,'ON Data'!$C:$C,6),SUMIFS('ON Data'!K:K,'ON Data'!$C:$C,6))</f>
        <v>34680</v>
      </c>
      <c r="I20" s="227">
        <f xml:space="preserve">
IF($A$4&lt;=12,SUMIFS('ON Data'!L:L,'ON Data'!$B:$B,$A$4,'ON Data'!$C:$C,6),SUMIFS('ON Data'!L:L,'ON Data'!$C:$C,6))</f>
        <v>0</v>
      </c>
      <c r="J20" s="227">
        <f xml:space="preserve">
IF($A$4&lt;=12,SUMIFS('ON Data'!M:M,'ON Data'!$B:$B,$A$4,'ON Data'!$C:$C,6),SUMIFS('ON Data'!M:M,'ON Data'!$C:$C,6))</f>
        <v>1200</v>
      </c>
      <c r="K20" s="227">
        <f xml:space="preserve">
IF($A$4&lt;=12,SUMIFS('ON Data'!N:N,'ON Data'!$B:$B,$A$4,'ON Data'!$C:$C,6),SUMIFS('ON Data'!N:N,'ON Data'!$C:$C,6))</f>
        <v>0</v>
      </c>
      <c r="L20" s="22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188" t="s">
        <v>62</v>
      </c>
      <c r="B21" s="209"/>
      <c r="C21" s="210"/>
      <c r="D21" s="211"/>
      <c r="E21" s="211"/>
      <c r="F21" s="211"/>
      <c r="G21" s="211"/>
      <c r="H21" s="211"/>
      <c r="I21" s="211"/>
      <c r="J21" s="211"/>
      <c r="K21" s="211"/>
      <c r="L21" s="212"/>
    </row>
    <row r="22" spans="1:12" ht="15" hidden="1" outlineLevel="1" thickBot="1" x14ac:dyDescent="0.35">
      <c r="A22" s="188" t="s">
        <v>57</v>
      </c>
      <c r="B22" s="209"/>
      <c r="C22" s="210"/>
      <c r="D22" s="211"/>
      <c r="E22" s="211"/>
      <c r="F22" s="211"/>
      <c r="G22" s="211"/>
      <c r="H22" s="211"/>
      <c r="I22" s="211"/>
      <c r="J22" s="211"/>
      <c r="K22" s="211"/>
      <c r="L22" s="212"/>
    </row>
    <row r="23" spans="1:12" ht="15" hidden="1" outlineLevel="1" thickBot="1" x14ac:dyDescent="0.35">
      <c r="A23" s="196" t="s">
        <v>52</v>
      </c>
      <c r="B23" s="213"/>
      <c r="C23" s="214"/>
      <c r="D23" s="215"/>
      <c r="E23" s="215"/>
      <c r="F23" s="215"/>
      <c r="G23" s="215"/>
      <c r="H23" s="215"/>
      <c r="I23" s="215"/>
      <c r="J23" s="215"/>
      <c r="K23" s="215"/>
      <c r="L23" s="216"/>
    </row>
    <row r="24" spans="1:12" x14ac:dyDescent="0.3">
      <c r="A24" s="190" t="s">
        <v>159</v>
      </c>
      <c r="B24" s="205"/>
      <c r="C24" s="206"/>
      <c r="D24" s="250" t="s">
        <v>141</v>
      </c>
      <c r="E24" s="290" t="s">
        <v>160</v>
      </c>
      <c r="F24" s="290"/>
      <c r="G24" s="290"/>
      <c r="H24" s="290"/>
      <c r="I24" s="207"/>
      <c r="J24" s="207"/>
      <c r="K24" s="207"/>
      <c r="L24" s="208"/>
    </row>
    <row r="25" spans="1:12" ht="15" collapsed="1" thickBot="1" x14ac:dyDescent="0.35">
      <c r="A25" s="191" t="s">
        <v>55</v>
      </c>
      <c r="B25" s="209">
        <f>SUM(D25:H25)</f>
        <v>0</v>
      </c>
      <c r="C25" s="229">
        <v>0</v>
      </c>
      <c r="D25" s="249">
        <v>0</v>
      </c>
      <c r="E25" s="289">
        <v>0</v>
      </c>
      <c r="F25" s="289"/>
      <c r="G25" s="289"/>
      <c r="H25" s="289"/>
      <c r="I25" s="211">
        <v>0</v>
      </c>
      <c r="J25" s="211">
        <v>0</v>
      </c>
      <c r="K25" s="211">
        <v>0</v>
      </c>
      <c r="L25" s="212">
        <v>0</v>
      </c>
    </row>
    <row r="26" spans="1:12" ht="14.4" hidden="1" customHeight="1" outlineLevel="1" x14ac:dyDescent="0.35">
      <c r="A26" s="197" t="s">
        <v>62</v>
      </c>
      <c r="B26" s="221">
        <f t="shared" ref="B26:B28" si="1">SUM(D26:H26)</f>
        <v>0</v>
      </c>
      <c r="C26" s="229">
        <v>0</v>
      </c>
      <c r="D26" s="249">
        <v>0</v>
      </c>
      <c r="E26" s="289">
        <v>0</v>
      </c>
      <c r="F26" s="289"/>
      <c r="G26" s="289"/>
      <c r="H26" s="289"/>
      <c r="I26" s="211">
        <v>0</v>
      </c>
      <c r="J26" s="211">
        <v>0</v>
      </c>
      <c r="K26" s="211">
        <v>0</v>
      </c>
      <c r="L26" s="212">
        <v>0</v>
      </c>
    </row>
    <row r="27" spans="1:12" ht="14.4" hidden="1" customHeight="1" outlineLevel="1" x14ac:dyDescent="0.35">
      <c r="A27" s="197" t="s">
        <v>57</v>
      </c>
      <c r="B27" s="221">
        <f t="shared" si="1"/>
        <v>0</v>
      </c>
      <c r="C27" s="229">
        <v>0</v>
      </c>
      <c r="D27" s="249">
        <v>0</v>
      </c>
      <c r="E27" s="289">
        <v>0</v>
      </c>
      <c r="F27" s="289"/>
      <c r="G27" s="289"/>
      <c r="H27" s="289"/>
      <c r="I27" s="211">
        <v>0</v>
      </c>
      <c r="J27" s="211">
        <v>0</v>
      </c>
      <c r="K27" s="211">
        <v>0</v>
      </c>
      <c r="L27" s="212">
        <v>0</v>
      </c>
    </row>
    <row r="28" spans="1:12" ht="15" hidden="1" customHeight="1" outlineLevel="1" thickBot="1" x14ac:dyDescent="0.35">
      <c r="A28" s="197" t="s">
        <v>52</v>
      </c>
      <c r="B28" s="221">
        <f t="shared" si="1"/>
        <v>0</v>
      </c>
      <c r="C28" s="230">
        <v>0</v>
      </c>
      <c r="D28" s="248">
        <v>0</v>
      </c>
      <c r="E28" s="284">
        <v>0</v>
      </c>
      <c r="F28" s="284"/>
      <c r="G28" s="284"/>
      <c r="H28" s="284"/>
      <c r="I28" s="215">
        <v>0</v>
      </c>
      <c r="J28" s="215">
        <v>0</v>
      </c>
      <c r="K28" s="215">
        <v>0</v>
      </c>
      <c r="L28" s="216">
        <v>0</v>
      </c>
    </row>
    <row r="29" spans="1:12" x14ac:dyDescent="0.3">
      <c r="A29" s="198"/>
      <c r="B29" s="198"/>
      <c r="C29" s="199"/>
      <c r="D29" s="198"/>
      <c r="E29" s="199"/>
      <c r="F29" s="198"/>
      <c r="G29" s="198"/>
      <c r="H29" s="198"/>
      <c r="I29" s="198"/>
      <c r="J29" s="198"/>
      <c r="K29" s="198"/>
      <c r="L29" s="198"/>
    </row>
    <row r="30" spans="1:12" x14ac:dyDescent="0.3">
      <c r="A30" s="84" t="s">
        <v>88</v>
      </c>
      <c r="B30" s="101"/>
      <c r="C30" s="101"/>
      <c r="D30" s="101"/>
      <c r="E30" s="101"/>
      <c r="F30" s="101"/>
      <c r="G30" s="101"/>
      <c r="H30" s="119"/>
      <c r="I30" s="119"/>
      <c r="J30" s="119"/>
      <c r="K30" s="119"/>
      <c r="L30" s="119"/>
    </row>
    <row r="31" spans="1:12" ht="14.4" customHeight="1" x14ac:dyDescent="0.3">
      <c r="A31" s="246" t="s">
        <v>165</v>
      </c>
      <c r="B31" s="247"/>
      <c r="C31" s="247"/>
      <c r="D31" s="247"/>
      <c r="E31" s="247"/>
      <c r="F31" s="247"/>
      <c r="G31" s="24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175"/>
  </cols>
  <sheetData>
    <row r="1" spans="1:18" x14ac:dyDescent="0.3">
      <c r="A1" s="175" t="s">
        <v>300</v>
      </c>
    </row>
    <row r="2" spans="1:18" x14ac:dyDescent="0.3">
      <c r="A2" s="179" t="s">
        <v>167</v>
      </c>
    </row>
    <row r="3" spans="1:18" x14ac:dyDescent="0.3">
      <c r="B3" s="176">
        <f>MAX(B5:B1048576)</f>
        <v>2</v>
      </c>
      <c r="D3" s="176">
        <f t="shared" ref="D3:G3" si="0">SUM(D5:D1048576)</f>
        <v>277438.5</v>
      </c>
      <c r="E3" s="176">
        <f t="shared" si="0"/>
        <v>5020</v>
      </c>
      <c r="F3" s="176">
        <f t="shared" si="0"/>
        <v>190364.5</v>
      </c>
      <c r="G3" s="176">
        <f t="shared" si="0"/>
        <v>0</v>
      </c>
      <c r="H3" s="176">
        <f t="shared" ref="H3:O3" si="1">SUM(H5:H1048576)</f>
        <v>0</v>
      </c>
      <c r="I3" s="176">
        <f t="shared" si="1"/>
        <v>0</v>
      </c>
      <c r="J3" s="176">
        <f t="shared" si="1"/>
        <v>45828</v>
      </c>
      <c r="K3" s="176">
        <f t="shared" si="1"/>
        <v>35026</v>
      </c>
      <c r="L3" s="176">
        <f t="shared" si="1"/>
        <v>0</v>
      </c>
      <c r="M3" s="176">
        <f t="shared" si="1"/>
        <v>1200</v>
      </c>
      <c r="N3" s="176">
        <f t="shared" si="1"/>
        <v>0</v>
      </c>
      <c r="O3" s="176">
        <f t="shared" si="1"/>
        <v>0</v>
      </c>
      <c r="Q3" s="175" t="s">
        <v>126</v>
      </c>
      <c r="R3" s="202">
        <v>2014</v>
      </c>
    </row>
    <row r="4" spans="1:18" x14ac:dyDescent="0.3">
      <c r="A4" s="177" t="s">
        <v>8</v>
      </c>
      <c r="B4" s="178" t="s">
        <v>51</v>
      </c>
      <c r="C4" s="178" t="s">
        <v>114</v>
      </c>
      <c r="D4" s="178" t="s">
        <v>6</v>
      </c>
      <c r="E4" s="178" t="s">
        <v>115</v>
      </c>
      <c r="F4" s="178" t="s">
        <v>116</v>
      </c>
      <c r="G4" s="178" t="s">
        <v>117</v>
      </c>
      <c r="H4" s="178" t="s">
        <v>118</v>
      </c>
      <c r="I4" s="178" t="s">
        <v>119</v>
      </c>
      <c r="J4" s="178" t="s">
        <v>120</v>
      </c>
      <c r="K4" s="178" t="s">
        <v>121</v>
      </c>
      <c r="L4" s="178" t="s">
        <v>122</v>
      </c>
      <c r="M4" s="178" t="s">
        <v>123</v>
      </c>
      <c r="N4" s="178" t="s">
        <v>124</v>
      </c>
      <c r="O4" s="178" t="s">
        <v>125</v>
      </c>
      <c r="Q4" s="175" t="s">
        <v>127</v>
      </c>
      <c r="R4" s="202">
        <v>1</v>
      </c>
    </row>
    <row r="5" spans="1:18" x14ac:dyDescent="0.3">
      <c r="A5" s="175">
        <v>54</v>
      </c>
      <c r="B5" s="175">
        <v>1</v>
      </c>
      <c r="C5" s="175">
        <v>1</v>
      </c>
      <c r="D5" s="175">
        <v>4.0999999999999996</v>
      </c>
      <c r="E5" s="175">
        <v>0</v>
      </c>
      <c r="F5" s="175">
        <v>2.1</v>
      </c>
      <c r="G5" s="175">
        <v>0</v>
      </c>
      <c r="H5" s="175">
        <v>0</v>
      </c>
      <c r="I5" s="175">
        <v>0</v>
      </c>
      <c r="J5" s="175">
        <v>1</v>
      </c>
      <c r="K5" s="175">
        <v>1</v>
      </c>
      <c r="L5" s="175">
        <v>0</v>
      </c>
      <c r="M5" s="175">
        <v>0</v>
      </c>
      <c r="N5" s="175">
        <v>0</v>
      </c>
      <c r="O5" s="175">
        <v>0</v>
      </c>
      <c r="Q5" s="175" t="s">
        <v>128</v>
      </c>
      <c r="R5" s="202">
        <v>2</v>
      </c>
    </row>
    <row r="6" spans="1:18" x14ac:dyDescent="0.3">
      <c r="A6" s="175">
        <v>54</v>
      </c>
      <c r="B6" s="175">
        <v>1</v>
      </c>
      <c r="C6" s="175">
        <v>2</v>
      </c>
      <c r="D6" s="175">
        <v>714.4</v>
      </c>
      <c r="E6" s="175">
        <v>0</v>
      </c>
      <c r="F6" s="175">
        <v>362.4</v>
      </c>
      <c r="G6" s="175">
        <v>0</v>
      </c>
      <c r="H6" s="175">
        <v>0</v>
      </c>
      <c r="I6" s="175">
        <v>0</v>
      </c>
      <c r="J6" s="175">
        <v>168</v>
      </c>
      <c r="K6" s="175">
        <v>184</v>
      </c>
      <c r="L6" s="175">
        <v>0</v>
      </c>
      <c r="M6" s="175">
        <v>0</v>
      </c>
      <c r="N6" s="175">
        <v>0</v>
      </c>
      <c r="O6" s="175">
        <v>0</v>
      </c>
      <c r="Q6" s="175" t="s">
        <v>129</v>
      </c>
      <c r="R6" s="202">
        <v>3</v>
      </c>
    </row>
    <row r="7" spans="1:18" x14ac:dyDescent="0.3">
      <c r="A7" s="175">
        <v>54</v>
      </c>
      <c r="B7" s="175">
        <v>1</v>
      </c>
      <c r="C7" s="175">
        <v>6</v>
      </c>
      <c r="D7" s="175">
        <v>138858</v>
      </c>
      <c r="E7" s="175">
        <v>0</v>
      </c>
      <c r="F7" s="175">
        <v>97900</v>
      </c>
      <c r="G7" s="175">
        <v>0</v>
      </c>
      <c r="H7" s="175">
        <v>0</v>
      </c>
      <c r="I7" s="175">
        <v>0</v>
      </c>
      <c r="J7" s="175">
        <v>23018</v>
      </c>
      <c r="K7" s="175">
        <v>17340</v>
      </c>
      <c r="L7" s="175">
        <v>0</v>
      </c>
      <c r="M7" s="175">
        <v>600</v>
      </c>
      <c r="N7" s="175">
        <v>0</v>
      </c>
      <c r="O7" s="175">
        <v>0</v>
      </c>
      <c r="Q7" s="175" t="s">
        <v>130</v>
      </c>
      <c r="R7" s="202">
        <v>4</v>
      </c>
    </row>
    <row r="8" spans="1:18" x14ac:dyDescent="0.3">
      <c r="A8" s="175">
        <v>54</v>
      </c>
      <c r="B8" s="175">
        <v>2</v>
      </c>
      <c r="C8" s="175">
        <v>1</v>
      </c>
      <c r="D8" s="175">
        <v>4</v>
      </c>
      <c r="E8" s="175">
        <v>0</v>
      </c>
      <c r="F8" s="175">
        <v>2</v>
      </c>
      <c r="G8" s="175">
        <v>0</v>
      </c>
      <c r="H8" s="175">
        <v>0</v>
      </c>
      <c r="I8" s="175">
        <v>0</v>
      </c>
      <c r="J8" s="175">
        <v>1</v>
      </c>
      <c r="K8" s="175">
        <v>1</v>
      </c>
      <c r="L8" s="175">
        <v>0</v>
      </c>
      <c r="M8" s="175">
        <v>0</v>
      </c>
      <c r="N8" s="175">
        <v>0</v>
      </c>
      <c r="O8" s="175">
        <v>0</v>
      </c>
      <c r="Q8" s="175" t="s">
        <v>131</v>
      </c>
      <c r="R8" s="202">
        <v>5</v>
      </c>
    </row>
    <row r="9" spans="1:18" x14ac:dyDescent="0.3">
      <c r="A9" s="175">
        <v>54</v>
      </c>
      <c r="B9" s="175">
        <v>2</v>
      </c>
      <c r="C9" s="175">
        <v>2</v>
      </c>
      <c r="D9" s="175">
        <v>624</v>
      </c>
      <c r="E9" s="175">
        <v>0</v>
      </c>
      <c r="F9" s="175">
        <v>304</v>
      </c>
      <c r="G9" s="175">
        <v>0</v>
      </c>
      <c r="H9" s="175">
        <v>0</v>
      </c>
      <c r="I9" s="175">
        <v>0</v>
      </c>
      <c r="J9" s="175">
        <v>160</v>
      </c>
      <c r="K9" s="175">
        <v>160</v>
      </c>
      <c r="L9" s="175">
        <v>0</v>
      </c>
      <c r="M9" s="175">
        <v>0</v>
      </c>
      <c r="N9" s="175">
        <v>0</v>
      </c>
      <c r="O9" s="175">
        <v>0</v>
      </c>
      <c r="Q9" s="175" t="s">
        <v>132</v>
      </c>
      <c r="R9" s="202">
        <v>6</v>
      </c>
    </row>
    <row r="10" spans="1:18" x14ac:dyDescent="0.3">
      <c r="A10" s="175">
        <v>54</v>
      </c>
      <c r="B10" s="175">
        <v>2</v>
      </c>
      <c r="C10" s="175">
        <v>5</v>
      </c>
      <c r="D10" s="175">
        <v>20</v>
      </c>
      <c r="E10" s="175">
        <v>20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5">
        <v>0</v>
      </c>
      <c r="Q10" s="175" t="s">
        <v>133</v>
      </c>
      <c r="R10" s="202">
        <v>7</v>
      </c>
    </row>
    <row r="11" spans="1:18" x14ac:dyDescent="0.3">
      <c r="A11" s="175">
        <v>54</v>
      </c>
      <c r="B11" s="175">
        <v>2</v>
      </c>
      <c r="C11" s="175">
        <v>6</v>
      </c>
      <c r="D11" s="175">
        <v>137214</v>
      </c>
      <c r="E11" s="175">
        <v>5000</v>
      </c>
      <c r="F11" s="175">
        <v>91794</v>
      </c>
      <c r="G11" s="175">
        <v>0</v>
      </c>
      <c r="H11" s="175">
        <v>0</v>
      </c>
      <c r="I11" s="175">
        <v>0</v>
      </c>
      <c r="J11" s="175">
        <v>22480</v>
      </c>
      <c r="K11" s="175">
        <v>17340</v>
      </c>
      <c r="L11" s="175">
        <v>0</v>
      </c>
      <c r="M11" s="175">
        <v>600</v>
      </c>
      <c r="N11" s="175">
        <v>0</v>
      </c>
      <c r="O11" s="175">
        <v>0</v>
      </c>
      <c r="Q11" s="175" t="s">
        <v>134</v>
      </c>
      <c r="R11" s="202">
        <v>8</v>
      </c>
    </row>
    <row r="12" spans="1:18" x14ac:dyDescent="0.3">
      <c r="Q12" s="175" t="s">
        <v>135</v>
      </c>
      <c r="R12" s="202">
        <v>9</v>
      </c>
    </row>
    <row r="13" spans="1:18" x14ac:dyDescent="0.3">
      <c r="Q13" s="175" t="s">
        <v>136</v>
      </c>
      <c r="R13" s="202">
        <v>10</v>
      </c>
    </row>
    <row r="14" spans="1:18" x14ac:dyDescent="0.3">
      <c r="Q14" s="175" t="s">
        <v>137</v>
      </c>
      <c r="R14" s="202">
        <v>11</v>
      </c>
    </row>
    <row r="15" spans="1:18" x14ac:dyDescent="0.3">
      <c r="Q15" s="175" t="s">
        <v>138</v>
      </c>
      <c r="R15" s="202">
        <v>12</v>
      </c>
    </row>
    <row r="16" spans="1:18" x14ac:dyDescent="0.3">
      <c r="Q16" s="175" t="s">
        <v>126</v>
      </c>
      <c r="R16" s="202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2014-03-27T10:35:08Z</dcterms:modified>
</cp:coreProperties>
</file>