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Materiál Žádanky" sheetId="420" r:id="rId7"/>
    <sheet name="MŽ Detail" sheetId="403" r:id="rId8"/>
    <sheet name="Osobní náklady" sheetId="419" r:id="rId9"/>
    <sheet name="ON Data" sheetId="418" state="hidden" r:id="rId10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3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A11" i="383" l="1"/>
  <c r="A10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7" i="414"/>
  <c r="A12" i="414"/>
  <c r="A4" i="414"/>
  <c r="A6" i="339" l="1"/>
  <c r="A5" i="339"/>
  <c r="D15" i="414"/>
  <c r="D4" i="414"/>
  <c r="C15" i="414"/>
  <c r="C11" i="414" l="1"/>
  <c r="C7" i="414"/>
  <c r="E11" i="414" l="1"/>
  <c r="E7" i="414"/>
  <c r="C15" i="339" l="1"/>
  <c r="B15" i="339"/>
  <c r="K3" i="403" l="1"/>
  <c r="J3" i="403"/>
  <c r="I3" i="403" s="1"/>
  <c r="E12" i="339" l="1"/>
  <c r="C12" i="339"/>
  <c r="B12" i="339"/>
  <c r="F12" i="339" s="1"/>
  <c r="D16" i="414"/>
  <c r="C16" i="414"/>
  <c r="F13" i="339" l="1"/>
  <c r="E13" i="339"/>
  <c r="E15" i="339" s="1"/>
  <c r="H12" i="339"/>
  <c r="G12" i="339"/>
  <c r="A4" i="383"/>
  <c r="A13" i="383"/>
  <c r="A12" i="383"/>
  <c r="A7" i="383"/>
  <c r="A6" i="383"/>
  <c r="A5" i="383"/>
  <c r="C13" i="339"/>
  <c r="B13" i="339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<sst xmlns="http://schemas.openxmlformats.org/spreadsheetml/2006/main" count="639" uniqueCount="326">
  <si>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</si>
  <si>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</si>
  <si>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</si>
  <si>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</si>
  <si>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</si>
  <si>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</si>
  <si>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</si>
  <si>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</si>
  <si>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</si>
  <si>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</si>
  <si>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</si>
  <si>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</si>
  <si>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</si>
  <si>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</si>
  <si>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</si>
  <si>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</si>
  <si>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</si>
  <si>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</si>
  <si>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</si>
  <si>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</si>
  <si>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</si>
  <si>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</si>
  <si>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</si>
  <si>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</si>
  <si>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</si>
  <si>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</si>
  <si>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</si>
  <si>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</si>
  <si>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</si>
  <si>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</si>
  <si>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</si>
  <si>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</si>
  <si>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</si>
  <si>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</si>
  <si>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</si>
  <si>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</si>
  <si>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</si>
  <si>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</si>
  <si>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</si>
  <si>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</si>
  <si>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</si>
  <si>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</si>
  <si>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</si>
  <si>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</si>
  <si>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</si>
  <si>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</si>
  <si>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</si>
  <si>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</si>
  <si>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</si>
  <si>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</si>
  <si>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</si>
  <si>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</si>
  <si>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</si>
  <si>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</si>
  <si>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</si>
  <si>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</si>
  <si>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</si>
  <si>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</si>
  <si>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</si>
  <si>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</si>
  <si>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</si>
  <si>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</si>
  <si>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</si>
  <si>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</si>
  <si>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</si>
  <si>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</si>
  <si>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</si>
  <si>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</si>
  <si>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</si>
  <si>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</si>
  <si>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</si>
  <si>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</si>
  <si>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</si>
  <si>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</si>
  <si>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</si>
  <si>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</si>
  <si>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</si>
  <si>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</si>
  <si>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</si>
  <si>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</si>
  <si>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</si>
  <si>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</si>
  <si>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</si>
  <si>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</si>
  <si>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</si>
  <si>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</si>
  <si>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</si>
  <si>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</si>
  <si>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</si>
  <si>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</si>
  <si>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</si>
  <si>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</si>
  <si>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</si>
  <si>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</si>
  <si>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</si>
  <si>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</si>
  <si>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</si>
  <si>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</si>
  <si>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</si>
  <si>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</si>
  <si>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</si>
  <si>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</si>
  <si>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</si>
  <si>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</si>
  <si>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</si>
  <si>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</si>
  <si>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</si>
  <si>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</si>
  <si>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</si>
  <si>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</si>
  <si>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</si>
  <si>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</si>
  <si>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</si>
  <si>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</si>
  <si>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</si>
  <si>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</si>
  <si>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</si>
  <si>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</si>
  <si>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</si>
  <si>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</si>
  <si>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</si>
  <si>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</si>
  <si>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</si>
  <si>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</si>
  <si>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</si>
  <si>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</si>
  <si>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</si>
  <si>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</si>
  <si>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</si>
  <si>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</si>
  <si>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</si>
  <si>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</si>
  <si>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</si>
  <si>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</si>
  <si>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</si>
  <si>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</si>
  <si>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</si>
  <si>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</si>
  <si>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</si>
  <si>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</si>
  <si>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</si>
  <si>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</si>
  <si>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</si>
  <si>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</si>
  <si>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</si>
  <si>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</si>
  <si>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</si>
  <si>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</si>
  <si>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</si>
  <si>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</si>
  <si>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</si>
  <si>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</si>
  <si>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</si>
  <si>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</si>
  <si>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</si>
  <si>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</si>
  <si>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</si>
  <si>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</si>
  <si>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</si>
  <si>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</si>
  <si>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</si>
  <si>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</si>
  <si>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</si>
  <si>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</si>
  <si>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</si>
  <si>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</si>
  <si>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</si>
  <si>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</si>
  <si>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</si>
  <si>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</si>
  <si>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</si>
  <si>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</si>
  <si>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</si>
  <si>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</si>
  <si>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</si>
  <si>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</si>
  <si>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</si>
  <si>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</si>
  <si>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</si>
  <si>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</si>
  <si>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</si>
  <si>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</si>
  <si>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</si>
  <si>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</si>
  <si>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</si>
  <si>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</si>
  <si>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</si>
  <si>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</si>
  <si>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</si>
  <si>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</si>
  <si>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</si>
  <si>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</si>
  <si>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</si>
  <si>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</si>
  <si>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</si>
  <si>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</si>
  <si>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paušál+TISS (LEK)</t>
  </si>
  <si>
    <t>50115     Zdravotnické prostředky</t>
  </si>
  <si>
    <t>50115020     diagnostika laboratorní-LEK (sk.Z_501)</t>
  </si>
  <si>
    <t>50115050     obvazový materiál (sk.Z_502)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</si>
  <si>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</si>
  <si>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</si>
  <si>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</si>
  <si>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</si>
  <si>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</si>
  <si>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</si>
  <si>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</si>
  <si>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</si>
  <si>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</si>
  <si>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</si>
  <si>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</si>
  <si>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</si>
  <si>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</si>
  <si>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</si>
  <si>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</si>
  <si>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</si>
  <si>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</si>
  <si>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</si>
  <si>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</si>
  <si>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</si>
  <si>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</si>
  <si>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</si>
  <si>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</si>
  <si>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51101026     opravy budov - hl.energetik</t>
  </si>
  <si>
    <t>51102     Technika a stavby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</si>
  <si>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</si>
  <si>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</si>
  <si>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</si>
  <si>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</si>
  <si>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</si>
  <si>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</si>
  <si>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</si>
  <si>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</si>
  <si>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</si>
  <si>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</si>
  <si>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</si>
  <si>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</si>
  <si>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</si>
  <si>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</si>
  <si>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</si>
  <si>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</si>
  <si>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</si>
  <si>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</si>
  <si>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</si>
  <si>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</si>
  <si>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</si>
  <si>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</si>
  <si>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</si>
  <si>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</si>
  <si>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</si>
  <si>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</si>
  <si>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</si>
  <si>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</si>
  <si>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</si>
  <si>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</si>
  <si>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</si>
  <si>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</si>
  <si>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</si>
  <si>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</si>
  <si>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</si>
  <si>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</si>
  <si>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</si>
  <si>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</si>
  <si>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</si>
  <si>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</si>
  <si>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</si>
  <si>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</si>
  <si>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</si>
  <si>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</si>
  <si>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</si>
  <si>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</si>
  <si>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</si>
  <si>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</si>
  <si>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</si>
  <si>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</si>
  <si>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</si>
  <si>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</si>
  <si>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</si>
  <si>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55805     DDHM - inventář</t>
  </si>
  <si>
    <t>55805002     DDHM - nábytek (sk.V_31)</t>
  </si>
  <si>
    <t>6     Účtová třída 6 - Výnosy</t>
  </si>
  <si>
    <t>64     Jiné provozní výnosy</t>
  </si>
  <si>
    <t>648     Čerpání fondů</t>
  </si>
  <si>
    <t>64804     Čerpání FRM</t>
  </si>
  <si>
    <t>64804126     čerp. FRM - opravy budov OHE</t>
  </si>
  <si>
    <t>64804225     čerp. FRM - údržba OHE</t>
  </si>
  <si>
    <t>649     Ostatní výnosy z činnosti</t>
  </si>
  <si>
    <t>64924     Ostatní služby - mimo zdrav.výkony  FAKTURACE</t>
  </si>
  <si>
    <t>64924442     telekom.služby, soukr. hovory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</si>
  <si>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</si>
  <si>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</si>
  <si>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</si>
  <si>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</si>
  <si>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</si>
  <si>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</si>
  <si>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</si>
  <si>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</si>
  <si>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</si>
  <si>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</si>
  <si>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</si>
  <si>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</si>
  <si>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</si>
  <si>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</si>
  <si>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</si>
  <si>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</si>
  <si>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</si>
  <si>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</si>
  <si>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</si>
  <si>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</si>
  <si>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</si>
  <si>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</si>
  <si>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</si>
  <si>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</si>
  <si>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</si>
  <si>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</si>
  <si>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</si>
  <si>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</si>
  <si>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</si>
  <si>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</si>
  <si>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DB709</t>
  </si>
  <si>
    <t>ENDO AGAR</t>
  </si>
  <si>
    <t>DD558</t>
  </si>
  <si>
    <t>50115020</t>
  </si>
  <si>
    <t>Diagnostika (132 03 001)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</si>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</sst>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7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3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3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8" xfId="0" applyFont="1" applyBorder="1"/>
    <xf numFmtId="3" fontId="32" fillId="0" borderId="78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7" xfId="0" applyNumberFormat="1" applyFont="1" applyFill="1" applyBorder="1" applyAlignment="1">
      <alignment horizontal="center" vertical="center"/>
    </xf>
    <xf numFmtId="3" fontId="53" fillId="2" borderId="75" xfId="0" applyNumberFormat="1" applyFont="1" applyFill="1" applyBorder="1" applyAlignment="1">
      <alignment horizontal="center" vertical="center" wrapText="1"/>
    </xf>
    <xf numFmtId="174" fontId="39" fillId="4" borderId="62" xfId="0" applyNumberFormat="1" applyFont="1" applyFill="1" applyBorder="1" applyAlignment="1"/>
    <xf numFmtId="174" fontId="39" fillId="4" borderId="55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8" xfId="0" applyNumberFormat="1" applyFont="1" applyBorder="1"/>
    <xf numFmtId="174" fontId="32" fillId="0" borderId="66" xfId="0" applyNumberFormat="1" applyFont="1" applyBorder="1"/>
    <xf numFmtId="174" fontId="39" fillId="0" borderId="74" xfId="0" applyNumberFormat="1" applyFont="1" applyBorder="1"/>
    <xf numFmtId="174" fontId="32" fillId="0" borderId="75" xfId="0" applyNumberFormat="1" applyFont="1" applyBorder="1"/>
    <xf numFmtId="174" fontId="32" fillId="0" borderId="59" xfId="0" applyNumberFormat="1" applyFont="1" applyBorder="1"/>
    <xf numFmtId="174" fontId="39" fillId="2" borderId="76" xfId="0" applyNumberFormat="1" applyFont="1" applyFill="1" applyBorder="1" applyAlignment="1"/>
    <xf numFmtId="174" fontId="39" fillId="2" borderId="55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9" fillId="0" borderId="62" xfId="0" applyNumberFormat="1" applyFont="1" applyBorder="1"/>
    <xf numFmtId="174" fontId="32" fillId="0" borderId="77" xfId="0" applyNumberFormat="1" applyFont="1" applyBorder="1"/>
    <xf numFmtId="174" fontId="32" fillId="0" borderId="56" xfId="0" applyNumberFormat="1" applyFont="1" applyBorder="1"/>
    <xf numFmtId="175" fontId="39" fillId="2" borderId="62" xfId="0" applyNumberFormat="1" applyFont="1" applyFill="1" applyBorder="1" applyAlignment="1"/>
    <xf numFmtId="175" fontId="32" fillId="2" borderId="55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9" fillId="0" borderId="64" xfId="0" applyNumberFormat="1" applyFont="1" applyBorder="1"/>
    <xf numFmtId="175" fontId="32" fillId="0" borderId="65" xfId="0" applyNumberFormat="1" applyFont="1" applyBorder="1"/>
    <xf numFmtId="175" fontId="32" fillId="0" borderId="66" xfId="0" applyNumberFormat="1" applyFont="1" applyBorder="1"/>
    <xf numFmtId="175" fontId="32" fillId="0" borderId="68" xfId="0" applyNumberFormat="1" applyFont="1" applyBorder="1"/>
    <xf numFmtId="175" fontId="39" fillId="0" borderId="70" xfId="0" applyNumberFormat="1" applyFont="1" applyBorder="1"/>
    <xf numFmtId="175" fontId="32" fillId="0" borderId="71" xfId="0" applyNumberFormat="1" applyFont="1" applyBorder="1"/>
    <xf numFmtId="175" fontId="32" fillId="0" borderId="72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2" xfId="0" applyNumberFormat="1" applyFont="1" applyFill="1" applyBorder="1" applyAlignment="1">
      <alignment horizontal="center"/>
    </xf>
    <xf numFmtId="176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4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6" xfId="0" applyNumberFormat="1" applyFont="1" applyFill="1" applyBorder="1" applyAlignment="1">
      <alignment horizontal="right" vertical="top"/>
    </xf>
    <xf numFmtId="3" fontId="33" fillId="9" borderId="87" xfId="0" applyNumberFormat="1" applyFont="1" applyFill="1" applyBorder="1" applyAlignment="1">
      <alignment horizontal="right" vertical="top"/>
    </xf>
    <xf numFmtId="177" fontId="33" fillId="9" borderId="88" xfId="0" applyNumberFormat="1" applyFont="1" applyFill="1" applyBorder="1" applyAlignment="1">
      <alignment horizontal="right" vertical="top"/>
    </xf>
    <xf numFmtId="3" fontId="33" fillId="0" borderId="86" xfId="0" applyNumberFormat="1" applyFont="1" applyBorder="1" applyAlignment="1">
      <alignment horizontal="right" vertical="top"/>
    </xf>
    <xf numFmtId="177" fontId="33" fillId="9" borderId="89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3" fontId="35" fillId="9" borderId="92" xfId="0" applyNumberFormat="1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3" fontId="35" fillId="0" borderId="91" xfId="0" applyNumberFormat="1" applyFont="1" applyBorder="1" applyAlignment="1">
      <alignment horizontal="right" vertical="top"/>
    </xf>
    <xf numFmtId="177" fontId="35" fillId="9" borderId="94" xfId="0" applyNumberFormat="1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177" fontId="35" fillId="9" borderId="93" xfId="0" applyNumberFormat="1" applyFont="1" applyFill="1" applyBorder="1" applyAlignment="1">
      <alignment horizontal="right" vertical="top"/>
    </xf>
    <xf numFmtId="0" fontId="33" fillId="9" borderId="89" xfId="0" applyFont="1" applyFill="1" applyBorder="1" applyAlignment="1">
      <alignment horizontal="right" vertical="top"/>
    </xf>
    <xf numFmtId="0" fontId="35" fillId="9" borderId="94" xfId="0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0" fontId="37" fillId="10" borderId="85" xfId="0" applyFont="1" applyFill="1" applyBorder="1" applyAlignment="1">
      <alignment vertical="top"/>
    </xf>
    <xf numFmtId="0" fontId="37" fillId="10" borderId="85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4"/>
    </xf>
    <xf numFmtId="0" fontId="38" fillId="10" borderId="90" xfId="0" applyFont="1" applyFill="1" applyBorder="1" applyAlignment="1">
      <alignment vertical="top" indent="6"/>
    </xf>
    <xf numFmtId="0" fontId="37" fillId="10" borderId="85" xfId="0" applyFont="1" applyFill="1" applyBorder="1" applyAlignment="1">
      <alignment vertical="top" indent="8"/>
    </xf>
    <xf numFmtId="0" fontId="38" fillId="10" borderId="90" xfId="0" applyFont="1" applyFill="1" applyBorder="1" applyAlignment="1">
      <alignment vertical="top" indent="2"/>
    </xf>
    <xf numFmtId="0" fontId="37" fillId="10" borderId="85" xfId="0" applyFont="1" applyFill="1" applyBorder="1" applyAlignment="1">
      <alignment vertical="top" indent="6"/>
    </xf>
    <xf numFmtId="0" fontId="38" fillId="10" borderId="90" xfId="0" applyFont="1" applyFill="1" applyBorder="1" applyAlignment="1">
      <alignment vertical="top" indent="4"/>
    </xf>
    <xf numFmtId="0" fontId="32" fillId="10" borderId="85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99" xfId="53" applyNumberFormat="1" applyFont="1" applyFill="1" applyBorder="1" applyAlignment="1">
      <alignment horizontal="left"/>
    </xf>
    <xf numFmtId="165" fontId="31" fillId="2" borderId="100" xfId="53" applyNumberFormat="1" applyFont="1" applyFill="1" applyBorder="1" applyAlignment="1">
      <alignment horizontal="left"/>
    </xf>
    <xf numFmtId="165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5" fontId="32" fillId="0" borderId="56" xfId="0" applyNumberFormat="1" applyFont="1" applyFill="1" applyBorder="1"/>
    <xf numFmtId="165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5" fontId="32" fillId="0" borderId="59" xfId="0" applyNumberFormat="1" applyFont="1" applyFill="1" applyBorder="1"/>
    <xf numFmtId="165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174" fontId="39" fillId="4" borderId="101" xfId="0" applyNumberFormat="1" applyFont="1" applyFill="1" applyBorder="1" applyAlignment="1">
      <alignment horizontal="center"/>
    </xf>
    <xf numFmtId="174" fontId="39" fillId="4" borderId="102" xfId="0" applyNumberFormat="1" applyFont="1" applyFill="1" applyBorder="1" applyAlignment="1">
      <alignment horizontal="center"/>
    </xf>
    <xf numFmtId="174" fontId="32" fillId="0" borderId="103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/>
    </xf>
    <xf numFmtId="174" fontId="32" fillId="0" borderId="104" xfId="0" applyNumberFormat="1" applyFont="1" applyBorder="1" applyAlignment="1">
      <alignment horizontal="right" wrapText="1"/>
    </xf>
    <xf numFmtId="176" fontId="32" fillId="0" borderId="103" xfId="0" applyNumberFormat="1" applyFont="1" applyBorder="1" applyAlignment="1">
      <alignment horizontal="right"/>
    </xf>
    <xf numFmtId="176" fontId="32" fillId="0" borderId="104" xfId="0" applyNumberFormat="1" applyFont="1" applyBorder="1" applyAlignment="1">
      <alignment horizontal="right"/>
    </xf>
    <xf numFmtId="174" fontId="32" fillId="0" borderId="105" xfId="0" applyNumberFormat="1" applyFont="1" applyBorder="1" applyAlignment="1">
      <alignment horizontal="right"/>
    </xf>
    <xf numFmtId="174" fontId="32" fillId="0" borderId="106" xfId="0" applyNumberFormat="1" applyFont="1" applyBorder="1" applyAlignment="1">
      <alignment horizontal="right"/>
    </xf>
    <xf numFmtId="0" fontId="39" fillId="2" borderId="81" xfId="0" applyFont="1" applyFill="1" applyBorder="1" applyAlignment="1">
      <alignment horizontal="center" vertical="center"/>
    </xf>
    <xf numFmtId="0" fontId="53" fillId="2" borderId="80" xfId="0" applyFont="1" applyFill="1" applyBorder="1" applyAlignment="1">
      <alignment horizontal="center" vertical="center" wrapText="1"/>
    </xf>
    <xf numFmtId="175" fontId="32" fillId="2" borderId="81" xfId="0" applyNumberFormat="1" applyFont="1" applyFill="1" applyBorder="1" applyAlignment="1"/>
    <xf numFmtId="175" fontId="32" fillId="0" borderId="79" xfId="0" applyNumberFormat="1" applyFont="1" applyBorder="1"/>
    <xf numFmtId="175" fontId="32" fillId="0" borderId="107" xfId="0" applyNumberFormat="1" applyFont="1" applyBorder="1"/>
    <xf numFmtId="174" fontId="39" fillId="4" borderId="81" xfId="0" applyNumberFormat="1" applyFont="1" applyFill="1" applyBorder="1" applyAlignment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2" borderId="81" xfId="0" applyNumberFormat="1" applyFont="1" applyFill="1" applyBorder="1" applyAlignment="1"/>
    <xf numFmtId="174" fontId="32" fillId="0" borderId="107" xfId="0" applyNumberFormat="1" applyFont="1" applyBorder="1"/>
    <xf numFmtId="174" fontId="32" fillId="0" borderId="81" xfId="0" applyNumberFormat="1" applyFont="1" applyBorder="1"/>
    <xf numFmtId="174" fontId="39" fillId="4" borderId="108" xfId="0" applyNumberFormat="1" applyFont="1" applyFill="1" applyBorder="1" applyAlignment="1">
      <alignment horizontal="center"/>
    </xf>
    <xf numFmtId="174" fontId="32" fillId="0" borderId="109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0" fontId="0" fillId="0" borderId="14" xfId="0" applyBorder="1"/>
    <xf numFmtId="174" fontId="39" fillId="4" borderId="61" xfId="0" applyNumberFormat="1" applyFont="1" applyFill="1" applyBorder="1" applyAlignment="1">
      <alignment horizontal="center"/>
    </xf>
    <xf numFmtId="174" fontId="32" fillId="0" borderId="63" xfId="0" applyNumberFormat="1" applyFont="1" applyBorder="1" applyAlignment="1">
      <alignment horizontal="right"/>
    </xf>
    <xf numFmtId="176" fontId="32" fillId="0" borderId="63" xfId="0" applyNumberFormat="1" applyFont="1" applyBorder="1" applyAlignment="1">
      <alignment horizontal="right"/>
    </xf>
    <xf numFmtId="174" fontId="32" fillId="0" borderId="73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98.6640625" style="96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4" t="s">
        <v>59</v>
      </c>
      <c r="B1" s="244"/>
    </row>
    <row r="2" spans="1:3" ht="14.4" customHeight="1" thickBot="1" x14ac:dyDescent="0.35">
      <c r="A2" s="174" t="s">
        <v>188</v>
      </c>
      <c r="B2" s="41"/>
    </row>
    <row r="3" spans="1:3" ht="14.4" customHeight="1" thickBot="1" x14ac:dyDescent="0.35">
      <c r="A3" s="240" t="s">
        <v>74</v>
      </c>
      <c r="B3" s="241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68</v>
      </c>
      <c r="C4" s="42" t="s">
        <v>69</v>
      </c>
    </row>
    <row r="5" spans="1:3" ht="14.4" customHeight="1" x14ac:dyDescent="0.3">
      <c r="A5" s="110" t="str">
        <f t="shared" si="0"/>
        <v>HI</v>
      </c>
      <c r="B5" s="62" t="s">
        <v>71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190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2" t="s">
        <v>60</v>
      </c>
      <c r="B9" s="241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72</v>
      </c>
      <c r="C10" s="42" t="s">
        <v>64</v>
      </c>
    </row>
    <row r="11" spans="1:3" ht="14.4" customHeight="1" x14ac:dyDescent="0.3">
      <c r="A11" s="113" t="str">
        <f t="shared" ref="A11" si="2">HYPERLINK("#'"&amp;C11&amp;"'!A1",C11)</f>
        <v>Materiál Žádanky</v>
      </c>
      <c r="B11" s="63" t="s">
        <v>73</v>
      </c>
      <c r="C11" s="42" t="s">
        <v>65</v>
      </c>
    </row>
    <row r="12" spans="1:3" ht="14.4" customHeight="1" x14ac:dyDescent="0.3">
      <c r="A12" s="111" t="str">
        <f t="shared" ref="A12:A13" si="3">HYPERLINK("#'"&amp;C12&amp;"'!A1",C12)</f>
        <v>MŽ Detail</v>
      </c>
      <c r="B12" s="63" t="s">
        <v>324</v>
      </c>
      <c r="C12" s="42" t="s">
        <v>66</v>
      </c>
    </row>
    <row r="13" spans="1:3" ht="14.4" customHeight="1" thickBot="1" x14ac:dyDescent="0.35">
      <c r="A13" s="113" t="str">
        <f t="shared" si="3"/>
        <v>Osobní náklady</v>
      </c>
      <c r="B13" s="63" t="s">
        <v>57</v>
      </c>
      <c r="C13" s="42" t="s">
        <v>67</v>
      </c>
    </row>
    <row r="14" spans="1:3" ht="14.4" customHeight="1" thickBot="1" x14ac:dyDescent="0.35">
      <c r="A14" s="66"/>
      <c r="B14" s="66"/>
    </row>
    <row r="15" spans="1:3" ht="14.4" customHeight="1" thickBot="1" x14ac:dyDescent="0.35">
      <c r="A15" s="243" t="s">
        <v>61</v>
      </c>
      <c r="B15" s="241"/>
    </row>
  </sheetData>
  <mergeCells count="4">
    <mergeCell ref="A3:B3"/>
    <mergeCell ref="A9:B9"/>
    <mergeCell ref="A15:B1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4" t="s">
        <v>68</v>
      </c>
      <c r="B1" s="244"/>
      <c r="C1" s="245"/>
      <c r="D1" s="245"/>
      <c r="E1" s="245"/>
    </row>
    <row r="2" spans="1:5" ht="14.4" customHeight="1" thickBot="1" x14ac:dyDescent="0.35">
      <c r="A2" s="174" t="s">
        <v>188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744.25</v>
      </c>
      <c r="D4" s="124">
        <f ca="1">IF(ISERROR(VLOOKUP("Náklady celkem",INDIRECT("HI!$A:$G"),5,0)),0,VLOOKUP("Náklady celkem",INDIRECT("HI!$A:$G"),5,0))</f>
        <v>751.59747000000095</v>
      </c>
      <c r="E4" s="125">
        <f ca="1">IF(C4=0,0,D4/C4)</f>
        <v>1.0098723144104815</v>
      </c>
    </row>
    <row r="5" spans="1:5" ht="14.4" customHeight="1" x14ac:dyDescent="0.3">
      <c r="A5" s="126" t="s">
        <v>77</v>
      </c>
      <c r="B5" s="127"/>
      <c r="C5" s="128"/>
      <c r="D5" s="128"/>
      <c r="E5" s="129"/>
    </row>
    <row r="6" spans="1:5" ht="14.4" customHeight="1" x14ac:dyDescent="0.3">
      <c r="A6" s="130" t="s">
        <v>82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0.25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4" t="s">
        <v>78</v>
      </c>
      <c r="B8" s="131"/>
      <c r="C8" s="132"/>
      <c r="D8" s="132"/>
      <c r="E8" s="129"/>
    </row>
    <row r="9" spans="1:5" ht="14.4" customHeight="1" x14ac:dyDescent="0.3">
      <c r="A9" s="134" t="s">
        <v>79</v>
      </c>
      <c r="B9" s="131"/>
      <c r="C9" s="132"/>
      <c r="D9" s="132"/>
      <c r="E9" s="129"/>
    </row>
    <row r="10" spans="1:5" ht="14.4" customHeight="1" x14ac:dyDescent="0.3">
      <c r="A10" s="135" t="s">
        <v>83</v>
      </c>
      <c r="B10" s="131"/>
      <c r="C10" s="128"/>
      <c r="D10" s="128"/>
      <c r="E10" s="129"/>
    </row>
    <row r="11" spans="1:5" ht="14.4" customHeight="1" x14ac:dyDescent="0.3">
      <c r="A11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16.5</v>
      </c>
      <c r="D11" s="132">
        <f>IF(ISERROR(HI!E6),"",HI!E6)</f>
        <v>14.653099999999998</v>
      </c>
      <c r="E11" s="129">
        <f t="shared" si="0"/>
        <v>0.88806666666666656</v>
      </c>
    </row>
    <row r="12" spans="1:5" ht="14.4" customHeight="1" thickBot="1" x14ac:dyDescent="0.35">
      <c r="A12" s="137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575.25</v>
      </c>
      <c r="D12" s="128">
        <f ca="1">IF(ISERROR(VLOOKUP("Osobní náklady (Kč) *",INDIRECT("HI!$A:$G"),5,0)),0,VLOOKUP("Osobní náklady (Kč) *",INDIRECT("HI!$A:$G"),5,0))</f>
        <v>558.51154000000099</v>
      </c>
      <c r="E12" s="129">
        <f ca="1">IF(C12=0,0,D12/C12)</f>
        <v>0.97090228596262662</v>
      </c>
    </row>
    <row r="13" spans="1:5" ht="14.4" customHeight="1" thickBot="1" x14ac:dyDescent="0.35">
      <c r="A13" s="141"/>
      <c r="B13" s="142"/>
      <c r="C13" s="143"/>
      <c r="D13" s="143"/>
      <c r="E13" s="144"/>
    </row>
    <row r="14" spans="1:5" ht="14.4" customHeight="1" thickBot="1" x14ac:dyDescent="0.35">
      <c r="A14" s="145" t="str">
        <f>HYPERLINK("#HI!A1","VÝNOSY CELKEM (v tisících)")</f>
        <v>VÝNOSY CELKEM (v tisících)</v>
      </c>
      <c r="B14" s="146"/>
      <c r="C14" s="147">
        <f ca="1">IF(ISERROR(VLOOKUP("Výnosy celkem",INDIRECT("HI!$A:$G"),6,0)),0,VLOOKUP("Výnosy celkem",INDIRECT("HI!$A:$G"),6,0))</f>
        <v>0</v>
      </c>
      <c r="D14" s="147">
        <f ca="1">IF(ISERROR(VLOOKUP("Výnosy celkem",INDIRECT("HI!$A:$G"),5,0)),0,VLOOKUP("Výnosy celkem",INDIRECT("HI!$A:$G"),5,0))</f>
        <v>0</v>
      </c>
      <c r="E14" s="148">
        <f t="shared" ref="E14:E15" ca="1" si="1">IF(C14=0,0,D14/C14)</f>
        <v>0</v>
      </c>
    </row>
    <row r="15" spans="1:5" ht="14.4" customHeight="1" x14ac:dyDescent="0.3">
      <c r="A15" s="149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50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1" t="s">
        <v>80</v>
      </c>
      <c r="B17" s="138"/>
      <c r="C17" s="139"/>
      <c r="D17" s="139"/>
      <c r="E17" s="140"/>
    </row>
    <row r="18" spans="1:5" ht="14.4" customHeight="1" thickBot="1" x14ac:dyDescent="0.35">
      <c r="A18" s="152"/>
      <c r="B18" s="153"/>
      <c r="C18" s="154"/>
      <c r="D18" s="154"/>
      <c r="E18" s="155"/>
    </row>
    <row r="19" spans="1:5" ht="14.4" customHeight="1" thickBot="1" x14ac:dyDescent="0.35">
      <c r="A19" s="156" t="s">
        <v>81</v>
      </c>
      <c r="B19" s="157"/>
      <c r="C19" s="158"/>
      <c r="D19" s="158"/>
      <c r="E19" s="159"/>
    </row>
  </sheetData>
  <mergeCells count="1">
    <mergeCell ref="A1:E1"/>
  </mergeCells>
  <conditionalFormatting sqref="E5">
    <cfRule type="cellIs" dxfId="4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6">
    <cfRule type="cellIs" dxfId="4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9" priority="16" operator="lessThan">
      <formula>1</formula>
    </cfRule>
  </conditionalFormatting>
  <conditionalFormatting sqref="E14">
    <cfRule type="iconSet" priority="48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38" priority="53" operator="greaterThan">
      <formula>1</formula>
    </cfRule>
    <cfRule type="iconSet" priority="5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4" t="s">
        <v>71</v>
      </c>
      <c r="B1" s="244"/>
      <c r="C1" s="244"/>
      <c r="D1" s="244"/>
      <c r="E1" s="244"/>
      <c r="F1" s="244"/>
      <c r="G1" s="245"/>
      <c r="H1" s="245"/>
    </row>
    <row r="2" spans="1:8" ht="14.4" customHeight="1" thickBot="1" x14ac:dyDescent="0.35">
      <c r="A2" s="174" t="s">
        <v>188</v>
      </c>
      <c r="B2" s="77"/>
      <c r="C2" s="77"/>
      <c r="D2" s="77"/>
      <c r="E2" s="77"/>
      <c r="F2" s="77"/>
    </row>
    <row r="3" spans="1:8" ht="14.4" customHeight="1" x14ac:dyDescent="0.3">
      <c r="A3" s="246"/>
      <c r="B3" s="73">
        <v>2012</v>
      </c>
      <c r="C3" s="40">
        <v>2013</v>
      </c>
      <c r="D3" s="7"/>
      <c r="E3" s="250">
        <v>2014</v>
      </c>
      <c r="F3" s="251"/>
      <c r="G3" s="251"/>
      <c r="H3" s="252"/>
    </row>
    <row r="4" spans="1:8" ht="14.4" customHeight="1" thickBot="1" x14ac:dyDescent="0.35">
      <c r="A4" s="247"/>
      <c r="B4" s="248" t="s">
        <v>51</v>
      </c>
      <c r="C4" s="249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0.25</v>
      </c>
      <c r="G5" s="82">
        <f>E5-F5</f>
        <v>-0.25</v>
      </c>
      <c r="H5" s="88">
        <f>IF(F5&lt;0.00000001,"",E5/F5)</f>
        <v>0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84">
        <v>14.653099999999998</v>
      </c>
      <c r="F6" s="30">
        <v>16.5</v>
      </c>
      <c r="G6" s="85">
        <f>E6-F6</f>
        <v>-1.8469000000000015</v>
      </c>
      <c r="H6" s="89">
        <f>IF(F6&lt;0.00000001,"",E6/F6)</f>
        <v>0.88806666666666656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84">
        <v>558.51154000000099</v>
      </c>
      <c r="F7" s="30">
        <v>575.25</v>
      </c>
      <c r="G7" s="85">
        <f>E7-F7</f>
        <v>-16.738459999999009</v>
      </c>
      <c r="H7" s="89">
        <f>IF(F7&lt;0.00000001,"",E7/F7)</f>
        <v>0.97090228596262662</v>
      </c>
    </row>
    <row r="8" spans="1:8" ht="14.4" customHeight="1" thickBot="1" x14ac:dyDescent="0.35">
      <c r="A8" s="1" t="s">
        <v>54</v>
      </c>
      <c r="B8" s="11">
        <v>0</v>
      </c>
      <c r="C8" s="33">
        <v>0</v>
      </c>
      <c r="D8" s="8"/>
      <c r="E8" s="86">
        <v>178.43282999999997</v>
      </c>
      <c r="F8" s="32">
        <v>152.25</v>
      </c>
      <c r="G8" s="87">
        <f>E8-F8</f>
        <v>26.182829999999967</v>
      </c>
      <c r="H8" s="90">
        <f>IF(F8&lt;0.00000001,"",E8/F8)</f>
        <v>1.1719726108374382</v>
      </c>
    </row>
    <row r="9" spans="1:8" ht="14.4" customHeight="1" thickBot="1" x14ac:dyDescent="0.35">
      <c r="A9" s="2" t="s">
        <v>55</v>
      </c>
      <c r="B9" s="3">
        <v>0</v>
      </c>
      <c r="C9" s="35">
        <v>0</v>
      </c>
      <c r="D9" s="8"/>
      <c r="E9" s="3">
        <v>751.59747000000095</v>
      </c>
      <c r="F9" s="34">
        <v>744.25</v>
      </c>
      <c r="G9" s="34">
        <f>E9-F9</f>
        <v>7.3474700000009534</v>
      </c>
      <c r="H9" s="91">
        <f>IF(F9&lt;0.00000001,"",E9/F9)</f>
        <v>1.0098723144104815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 t="str">
        <f>IF(B9=0,"",B13/B9)</f>
        <v/>
      </c>
      <c r="C15" s="39" t="str">
        <f>IF(C9=0,"",C13/C9)</f>
        <v/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85</v>
      </c>
    </row>
    <row r="18" spans="1:8" ht="14.4" customHeight="1" x14ac:dyDescent="0.3">
      <c r="A18" s="227" t="s">
        <v>145</v>
      </c>
      <c r="B18" s="228"/>
      <c r="C18" s="228"/>
      <c r="D18" s="228"/>
      <c r="E18" s="228"/>
      <c r="F18" s="228"/>
      <c r="G18" s="228"/>
      <c r="H18" s="228"/>
    </row>
    <row r="19" spans="1:8" x14ac:dyDescent="0.3">
      <c r="A19" s="226" t="s">
        <v>144</v>
      </c>
      <c r="B19" s="228"/>
      <c r="C19" s="228"/>
      <c r="D19" s="228"/>
      <c r="E19" s="228"/>
      <c r="F19" s="228"/>
      <c r="G19" s="228"/>
      <c r="H19" s="228"/>
    </row>
    <row r="20" spans="1:8" ht="14.4" customHeight="1" x14ac:dyDescent="0.3">
      <c r="A20" s="80" t="s">
        <v>86</v>
      </c>
    </row>
    <row r="21" spans="1:8" ht="14.4" customHeight="1" x14ac:dyDescent="0.3">
      <c r="A21" s="80" t="s">
        <v>87</v>
      </c>
    </row>
    <row r="22" spans="1:8" ht="14.4" customHeight="1" x14ac:dyDescent="0.3">
      <c r="A22" s="81" t="s">
        <v>88</v>
      </c>
    </row>
    <row r="23" spans="1:8" ht="14.4" customHeight="1" x14ac:dyDescent="0.3">
      <c r="A23" s="81" t="s">
        <v>89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7" priority="4" operator="greaterThan">
      <formula>0</formula>
    </cfRule>
  </conditionalFormatting>
  <conditionalFormatting sqref="G11:G13 G15">
    <cfRule type="cellIs" dxfId="36" priority="3" operator="lessThan">
      <formula>0</formula>
    </cfRule>
  </conditionalFormatting>
  <conditionalFormatting sqref="H5:H9">
    <cfRule type="cellIs" dxfId="35" priority="2" operator="greaterThan">
      <formula>1</formula>
    </cfRule>
  </conditionalFormatting>
  <conditionalFormatting sqref="H11:H13 H15">
    <cfRule type="cellIs" dxfId="3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53" t="s">
        <v>190</v>
      </c>
      <c r="B1" s="253"/>
      <c r="C1" s="253"/>
      <c r="D1" s="253"/>
      <c r="E1" s="253"/>
      <c r="F1" s="253"/>
      <c r="G1" s="253"/>
      <c r="H1" s="244"/>
      <c r="I1" s="244"/>
      <c r="J1" s="244"/>
      <c r="K1" s="244"/>
      <c r="L1" s="244"/>
      <c r="M1" s="244"/>
      <c r="N1" s="244"/>
      <c r="O1" s="244"/>
      <c r="P1" s="244"/>
      <c r="Q1" s="244"/>
    </row>
    <row r="2" spans="1:17" s="160" customFormat="1" ht="14.4" customHeight="1" thickBot="1" x14ac:dyDescent="0.3">
      <c r="A2" s="174" t="s">
        <v>188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54" t="s">
        <v>9</v>
      </c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104"/>
      <c r="Q3" s="106"/>
    </row>
    <row r="4" spans="1:17" ht="14.4" customHeight="1" x14ac:dyDescent="0.3">
      <c r="A4" s="59"/>
      <c r="B4" s="20">
        <v>2014</v>
      </c>
      <c r="C4" s="105" t="s">
        <v>10</v>
      </c>
      <c r="D4" s="95" t="s">
        <v>90</v>
      </c>
      <c r="E4" s="95" t="s">
        <v>91</v>
      </c>
      <c r="F4" s="95" t="s">
        <v>92</v>
      </c>
      <c r="G4" s="95" t="s">
        <v>93</v>
      </c>
      <c r="H4" s="95" t="s">
        <v>94</v>
      </c>
      <c r="I4" s="95" t="s">
        <v>95</v>
      </c>
      <c r="J4" s="95" t="s">
        <v>96</v>
      </c>
      <c r="K4" s="95" t="s">
        <v>97</v>
      </c>
      <c r="L4" s="95" t="s">
        <v>98</v>
      </c>
      <c r="M4" s="95" t="s">
        <v>99</v>
      </c>
      <c r="N4" s="95" t="s">
        <v>100</v>
      </c>
      <c r="O4" s="95" t="s">
        <v>101</v>
      </c>
      <c r="P4" s="256" t="s">
        <v>2</v>
      </c>
      <c r="Q4" s="257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1.4821969375237396E-323</v>
      </c>
      <c r="Q6" s="67" t="s">
        <v>189</v>
      </c>
    </row>
    <row r="7" spans="1:17" ht="14.4" customHeight="1" x14ac:dyDescent="0.3">
      <c r="A7" s="15" t="s">
        <v>15</v>
      </c>
      <c r="B7" s="46">
        <v>0.77063330568099997</v>
      </c>
      <c r="C7" s="47">
        <v>6.4219442139999999E-2</v>
      </c>
      <c r="D7" s="47">
        <v>4.9406564584124654E-324</v>
      </c>
      <c r="E7" s="47">
        <v>4.9406564584124654E-324</v>
      </c>
      <c r="F7" s="47">
        <v>4.9406564584124654E-324</v>
      </c>
      <c r="G7" s="47">
        <v>4.9406564584124654E-324</v>
      </c>
      <c r="H7" s="47">
        <v>4.9406564584124654E-324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1.4821969375237396E-323</v>
      </c>
      <c r="Q7" s="68">
        <v>7.9050503334599447E-323</v>
      </c>
    </row>
    <row r="8" spans="1:17" ht="14.4" customHeight="1" x14ac:dyDescent="0.3">
      <c r="A8" s="15" t="s">
        <v>16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1.4821969375237396E-323</v>
      </c>
      <c r="Q8" s="68" t="s">
        <v>189</v>
      </c>
    </row>
    <row r="9" spans="1:17" ht="14.4" customHeight="1" x14ac:dyDescent="0.3">
      <c r="A9" s="15" t="s">
        <v>17</v>
      </c>
      <c r="B9" s="46">
        <v>65.733274974842999</v>
      </c>
      <c r="C9" s="47">
        <v>5.47777291457</v>
      </c>
      <c r="D9" s="47">
        <v>5.1352399999999996</v>
      </c>
      <c r="E9" s="47">
        <v>3.4969000000000001</v>
      </c>
      <c r="F9" s="47">
        <v>6.0209599999999996</v>
      </c>
      <c r="G9" s="47">
        <v>4.9406564584124654E-324</v>
      </c>
      <c r="H9" s="47">
        <v>4.9406564584124654E-324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14.6531</v>
      </c>
      <c r="Q9" s="68">
        <v>0.89167016282699996</v>
      </c>
    </row>
    <row r="10" spans="1:17" ht="14.4" customHeight="1" x14ac:dyDescent="0.3">
      <c r="A10" s="15" t="s">
        <v>18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1.4821969375237396E-323</v>
      </c>
      <c r="Q10" s="68" t="s">
        <v>189</v>
      </c>
    </row>
    <row r="11" spans="1:17" ht="14.4" customHeight="1" x14ac:dyDescent="0.3">
      <c r="A11" s="15" t="s">
        <v>19</v>
      </c>
      <c r="B11" s="46">
        <v>195.20200522550601</v>
      </c>
      <c r="C11" s="47">
        <v>16.266833768792001</v>
      </c>
      <c r="D11" s="47">
        <v>9.1153600000000008</v>
      </c>
      <c r="E11" s="47">
        <v>2.4839500000000001</v>
      </c>
      <c r="F11" s="47">
        <v>44.373930000000001</v>
      </c>
      <c r="G11" s="47">
        <v>4.9406564584124654E-324</v>
      </c>
      <c r="H11" s="47">
        <v>4.9406564584124654E-324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55.973239999999997</v>
      </c>
      <c r="Q11" s="68">
        <v>1.146980840393</v>
      </c>
    </row>
    <row r="12" spans="1:17" ht="14.4" customHeight="1" x14ac:dyDescent="0.3">
      <c r="A12" s="15" t="s">
        <v>20</v>
      </c>
      <c r="B12" s="46">
        <v>1.0001864980149999</v>
      </c>
      <c r="C12" s="47">
        <v>8.3348874833999997E-2</v>
      </c>
      <c r="D12" s="47">
        <v>4.9406564584124654E-324</v>
      </c>
      <c r="E12" s="47">
        <v>4.9406564584124654E-324</v>
      </c>
      <c r="F12" s="47">
        <v>7.1340000000000001E-2</v>
      </c>
      <c r="G12" s="47">
        <v>4.9406564584124654E-324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7.1340000000000001E-2</v>
      </c>
      <c r="Q12" s="68">
        <v>0.28530679084900001</v>
      </c>
    </row>
    <row r="13" spans="1:17" ht="14.4" customHeight="1" x14ac:dyDescent="0.3">
      <c r="A13" s="15" t="s">
        <v>21</v>
      </c>
      <c r="B13" s="46">
        <v>2.9125820172550001</v>
      </c>
      <c r="C13" s="47">
        <v>0.24271516810400001</v>
      </c>
      <c r="D13" s="47">
        <v>4.9406564584124654E-324</v>
      </c>
      <c r="E13" s="47">
        <v>4.9406564584124654E-324</v>
      </c>
      <c r="F13" s="47">
        <v>4.9406564584124654E-324</v>
      </c>
      <c r="G13" s="47">
        <v>4.9406564584124654E-324</v>
      </c>
      <c r="H13" s="47">
        <v>4.9406564584124654E-324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1.4821969375237396E-323</v>
      </c>
      <c r="Q13" s="68">
        <v>1.9762625833649862E-323</v>
      </c>
    </row>
    <row r="14" spans="1:17" ht="14.4" customHeight="1" x14ac:dyDescent="0.3">
      <c r="A14" s="15" t="s">
        <v>22</v>
      </c>
      <c r="B14" s="46">
        <v>111.19815684896101</v>
      </c>
      <c r="C14" s="47">
        <v>9.2665130707460008</v>
      </c>
      <c r="D14" s="47">
        <v>11.108000000000001</v>
      </c>
      <c r="E14" s="47">
        <v>10.148</v>
      </c>
      <c r="F14" s="47">
        <v>8.1322799999999997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29.388280000000002</v>
      </c>
      <c r="Q14" s="68">
        <v>1.0571498964649999</v>
      </c>
    </row>
    <row r="15" spans="1:17" ht="14.4" customHeight="1" x14ac:dyDescent="0.3">
      <c r="A15" s="15" t="s">
        <v>23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1.4821969375237396E-323</v>
      </c>
      <c r="Q15" s="68" t="s">
        <v>189</v>
      </c>
    </row>
    <row r="16" spans="1:17" ht="14.4" customHeight="1" x14ac:dyDescent="0.3">
      <c r="A16" s="15" t="s">
        <v>24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1.4821969375237396E-323</v>
      </c>
      <c r="Q16" s="68" t="s">
        <v>189</v>
      </c>
    </row>
    <row r="17" spans="1:17" ht="14.4" customHeight="1" x14ac:dyDescent="0.3">
      <c r="A17" s="15" t="s">
        <v>25</v>
      </c>
      <c r="B17" s="46">
        <v>6.3074241458079996</v>
      </c>
      <c r="C17" s="47">
        <v>0.52561867881699997</v>
      </c>
      <c r="D17" s="47">
        <v>7.32775</v>
      </c>
      <c r="E17" s="47">
        <v>10.565300000000001</v>
      </c>
      <c r="F17" s="47">
        <v>8.3239699999999992</v>
      </c>
      <c r="G17" s="47">
        <v>4.9406564584124654E-324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26.217020000000002</v>
      </c>
      <c r="Q17" s="68">
        <v>16.626134151717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0.73699999999999999</v>
      </c>
      <c r="E18" s="47">
        <v>4.9406564584124654E-324</v>
      </c>
      <c r="F18" s="47">
        <v>0.91400000000000003</v>
      </c>
      <c r="G18" s="47">
        <v>4.9406564584124654E-324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1.651</v>
      </c>
      <c r="Q18" s="68" t="s">
        <v>189</v>
      </c>
    </row>
    <row r="19" spans="1:17" ht="14.4" customHeight="1" x14ac:dyDescent="0.3">
      <c r="A19" s="15" t="s">
        <v>27</v>
      </c>
      <c r="B19" s="46">
        <v>215.43105830917401</v>
      </c>
      <c r="C19" s="47">
        <v>17.952588192431001</v>
      </c>
      <c r="D19" s="47">
        <v>4.4561999999999999</v>
      </c>
      <c r="E19" s="47">
        <v>18.374680000000001</v>
      </c>
      <c r="F19" s="47">
        <v>22.509070000000001</v>
      </c>
      <c r="G19" s="47">
        <v>4.9406564584124654E-324</v>
      </c>
      <c r="H19" s="47">
        <v>4.9406564584124654E-324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45.339950000000002</v>
      </c>
      <c r="Q19" s="68">
        <v>0.84184611737699999</v>
      </c>
    </row>
    <row r="20" spans="1:17" ht="14.4" customHeight="1" x14ac:dyDescent="0.3">
      <c r="A20" s="15" t="s">
        <v>28</v>
      </c>
      <c r="B20" s="46">
        <v>2301.01137969501</v>
      </c>
      <c r="C20" s="47">
        <v>191.75094830791801</v>
      </c>
      <c r="D20" s="47">
        <v>187.45870000000099</v>
      </c>
      <c r="E20" s="47">
        <v>185.18833000000001</v>
      </c>
      <c r="F20" s="47">
        <v>185.86451</v>
      </c>
      <c r="G20" s="47">
        <v>4.9406564584124654E-324</v>
      </c>
      <c r="H20" s="47">
        <v>4.9406564584124654E-324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558.51154000000099</v>
      </c>
      <c r="Q20" s="68">
        <v>0.97089748434699996</v>
      </c>
    </row>
    <row r="21" spans="1:17" ht="14.4" customHeight="1" x14ac:dyDescent="0.3">
      <c r="A21" s="16" t="s">
        <v>29</v>
      </c>
      <c r="B21" s="46">
        <v>78.999404053321996</v>
      </c>
      <c r="C21" s="47">
        <v>6.5832836711100002</v>
      </c>
      <c r="D21" s="47">
        <v>6.5640000000000001</v>
      </c>
      <c r="E21" s="47">
        <v>6.5640000000000001</v>
      </c>
      <c r="F21" s="47">
        <v>6.5640000000000001</v>
      </c>
      <c r="G21" s="47">
        <v>1.4821969375237396E-323</v>
      </c>
      <c r="H21" s="47">
        <v>1.4821969375237396E-323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19.692</v>
      </c>
      <c r="Q21" s="68">
        <v>0.99707081267099995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4.9406564584124654E-324</v>
      </c>
      <c r="E22" s="47">
        <v>4.9406564584124654E-324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1.4821969375237396E-323</v>
      </c>
      <c r="Q22" s="68" t="s">
        <v>189</v>
      </c>
    </row>
    <row r="23" spans="1:17" ht="14.4" customHeight="1" x14ac:dyDescent="0.3">
      <c r="A23" s="16" t="s">
        <v>31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5.9287877500949585E-323</v>
      </c>
      <c r="Q23" s="68" t="s">
        <v>189</v>
      </c>
    </row>
    <row r="24" spans="1:17" ht="14.4" customHeight="1" x14ac:dyDescent="0.3">
      <c r="A24" s="16" t="s">
        <v>32</v>
      </c>
      <c r="B24" s="46">
        <v>-9.0949470177292804E-13</v>
      </c>
      <c r="C24" s="47">
        <v>-2.8421709430404001E-14</v>
      </c>
      <c r="D24" s="47">
        <v>0</v>
      </c>
      <c r="E24" s="47">
        <v>-2.8421709430404001E-14</v>
      </c>
      <c r="F24" s="47">
        <v>9.9999999999E-2</v>
      </c>
      <c r="G24" s="47">
        <v>-1.0869444208507424E-322</v>
      </c>
      <c r="H24" s="47">
        <v>-1.0869444208507424E-322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9.9999999999E-2</v>
      </c>
      <c r="Q24" s="68"/>
    </row>
    <row r="25" spans="1:17" ht="14.4" customHeight="1" x14ac:dyDescent="0.3">
      <c r="A25" s="17" t="s">
        <v>33</v>
      </c>
      <c r="B25" s="49">
        <v>2978.5661050735798</v>
      </c>
      <c r="C25" s="50">
        <v>248.213842089465</v>
      </c>
      <c r="D25" s="50">
        <v>231.902250000001</v>
      </c>
      <c r="E25" s="50">
        <v>236.82115999999999</v>
      </c>
      <c r="F25" s="50">
        <v>282.87405999999999</v>
      </c>
      <c r="G25" s="50">
        <v>4.9406564584124654E-324</v>
      </c>
      <c r="H25" s="50">
        <v>4.9406564584124654E-324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751.59747000000095</v>
      </c>
      <c r="Q25" s="69">
        <v>1.009341332018</v>
      </c>
    </row>
    <row r="26" spans="1:17" ht="14.4" customHeight="1" x14ac:dyDescent="0.3">
      <c r="A26" s="15" t="s">
        <v>34</v>
      </c>
      <c r="B26" s="46">
        <v>493.00070881769199</v>
      </c>
      <c r="C26" s="47">
        <v>41.083392401474001</v>
      </c>
      <c r="D26" s="47">
        <v>35.72231</v>
      </c>
      <c r="E26" s="47">
        <v>32.013170000000002</v>
      </c>
      <c r="F26" s="47">
        <v>35.911529999999999</v>
      </c>
      <c r="G26" s="47">
        <v>4.9406564584124654E-324</v>
      </c>
      <c r="H26" s="47">
        <v>4.9406564584124654E-324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103.64700999999999</v>
      </c>
      <c r="Q26" s="68">
        <v>0.84094816211099999</v>
      </c>
    </row>
    <row r="27" spans="1:17" ht="14.4" customHeight="1" x14ac:dyDescent="0.3">
      <c r="A27" s="18" t="s">
        <v>35</v>
      </c>
      <c r="B27" s="49">
        <v>3471.5668138912702</v>
      </c>
      <c r="C27" s="50">
        <v>289.29723449093899</v>
      </c>
      <c r="D27" s="50">
        <v>267.624560000001</v>
      </c>
      <c r="E27" s="50">
        <v>268.83433000000002</v>
      </c>
      <c r="F27" s="50">
        <v>318.78559000000001</v>
      </c>
      <c r="G27" s="50">
        <v>9.8813129168249309E-324</v>
      </c>
      <c r="H27" s="50">
        <v>9.8813129168249309E-324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855.24448000000098</v>
      </c>
      <c r="Q27" s="69">
        <v>0.98542764791699999</v>
      </c>
    </row>
    <row r="28" spans="1:17" ht="14.4" customHeight="1" x14ac:dyDescent="0.3">
      <c r="A28" s="16" t="s">
        <v>36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3.7054923438093491E-322</v>
      </c>
      <c r="Q28" s="68">
        <v>0</v>
      </c>
    </row>
    <row r="29" spans="1:17" ht="14.4" customHeight="1" x14ac:dyDescent="0.3">
      <c r="A29" s="16" t="s">
        <v>37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2.9643938750474793E-323</v>
      </c>
      <c r="Q29" s="68" t="s">
        <v>189</v>
      </c>
    </row>
    <row r="30" spans="1:17" ht="14.4" customHeight="1" x14ac:dyDescent="0.3">
      <c r="A30" s="16" t="s">
        <v>38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1.4821969375237396E-322</v>
      </c>
      <c r="Q30" s="68">
        <v>0</v>
      </c>
    </row>
    <row r="31" spans="1:17" ht="14.4" customHeight="1" thickBot="1" x14ac:dyDescent="0.35">
      <c r="A31" s="19" t="s">
        <v>39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7.4109846876186982E-323</v>
      </c>
      <c r="Q31" s="70" t="s">
        <v>189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110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3" t="s">
        <v>41</v>
      </c>
      <c r="B1" s="253"/>
      <c r="C1" s="253"/>
      <c r="D1" s="253"/>
      <c r="E1" s="253"/>
      <c r="F1" s="253"/>
      <c r="G1" s="253"/>
      <c r="H1" s="258"/>
      <c r="I1" s="258"/>
      <c r="J1" s="258"/>
      <c r="K1" s="258"/>
    </row>
    <row r="2" spans="1:11" s="55" customFormat="1" ht="14.4" customHeight="1" thickBot="1" x14ac:dyDescent="0.35">
      <c r="A2" s="174" t="s">
        <v>188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4" t="s">
        <v>42</v>
      </c>
      <c r="C3" s="255"/>
      <c r="D3" s="255"/>
      <c r="E3" s="255"/>
      <c r="F3" s="261" t="s">
        <v>43</v>
      </c>
      <c r="G3" s="255"/>
      <c r="H3" s="255"/>
      <c r="I3" s="255"/>
      <c r="J3" s="255"/>
      <c r="K3" s="262"/>
    </row>
    <row r="4" spans="1:11" ht="14.4" customHeight="1" x14ac:dyDescent="0.3">
      <c r="A4" s="59"/>
      <c r="B4" s="259"/>
      <c r="C4" s="260"/>
      <c r="D4" s="260"/>
      <c r="E4" s="260"/>
      <c r="F4" s="263" t="s">
        <v>106</v>
      </c>
      <c r="G4" s="265" t="s">
        <v>44</v>
      </c>
      <c r="H4" s="107" t="s">
        <v>75</v>
      </c>
      <c r="I4" s="263" t="s">
        <v>45</v>
      </c>
      <c r="J4" s="265" t="s">
        <v>108</v>
      </c>
      <c r="K4" s="266" t="s">
        <v>109</v>
      </c>
    </row>
    <row r="5" spans="1:11" ht="42" thickBot="1" x14ac:dyDescent="0.35">
      <c r="A5" s="60"/>
      <c r="B5" s="24" t="s">
        <v>102</v>
      </c>
      <c r="C5" s="25" t="s">
        <v>103</v>
      </c>
      <c r="D5" s="26" t="s">
        <v>104</v>
      </c>
      <c r="E5" s="26" t="s">
        <v>105</v>
      </c>
      <c r="F5" s="264"/>
      <c r="G5" s="264"/>
      <c r="H5" s="25" t="s">
        <v>107</v>
      </c>
      <c r="I5" s="264"/>
      <c r="J5" s="264"/>
      <c r="K5" s="267"/>
    </row>
    <row r="6" spans="1:11" ht="14.4" customHeight="1" thickBot="1" x14ac:dyDescent="0.35">
      <c r="A6" s="300" t="s">
        <v>191</v>
      </c>
      <c r="B6" s="282">
        <v>1871.2519692687799</v>
      </c>
      <c r="C6" s="282">
        <v>2027.59501</v>
      </c>
      <c r="D6" s="283">
        <v>156.34304073122499</v>
      </c>
      <c r="E6" s="284">
        <v>1.08354996724</v>
      </c>
      <c r="F6" s="282">
        <v>2978.5661050735798</v>
      </c>
      <c r="G6" s="283">
        <v>744.64152626839495</v>
      </c>
      <c r="H6" s="285">
        <v>282.87405999999999</v>
      </c>
      <c r="I6" s="282">
        <v>751.59747000000095</v>
      </c>
      <c r="J6" s="283">
        <v>6.9559437316060002</v>
      </c>
      <c r="K6" s="286">
        <v>0.25233533300400002</v>
      </c>
    </row>
    <row r="7" spans="1:11" ht="14.4" customHeight="1" thickBot="1" x14ac:dyDescent="0.35">
      <c r="A7" s="301" t="s">
        <v>192</v>
      </c>
      <c r="B7" s="282">
        <v>198.15136768125899</v>
      </c>
      <c r="C7" s="282">
        <v>246.56715</v>
      </c>
      <c r="D7" s="283">
        <v>48.415782318741002</v>
      </c>
      <c r="E7" s="284">
        <v>1.2443373613069999</v>
      </c>
      <c r="F7" s="282">
        <v>376.81683887026202</v>
      </c>
      <c r="G7" s="283">
        <v>94.204209717565007</v>
      </c>
      <c r="H7" s="285">
        <v>58.598509999999997</v>
      </c>
      <c r="I7" s="282">
        <v>100.08596</v>
      </c>
      <c r="J7" s="283">
        <v>5.881750282434</v>
      </c>
      <c r="K7" s="286">
        <v>0.26560904310900002</v>
      </c>
    </row>
    <row r="8" spans="1:11" ht="14.4" customHeight="1" thickBot="1" x14ac:dyDescent="0.35">
      <c r="A8" s="302" t="s">
        <v>193</v>
      </c>
      <c r="B8" s="282">
        <v>123.796010889191</v>
      </c>
      <c r="C8" s="282">
        <v>179.73348999999999</v>
      </c>
      <c r="D8" s="283">
        <v>55.937479110807999</v>
      </c>
      <c r="E8" s="284">
        <v>1.4518520322990001</v>
      </c>
      <c r="F8" s="282">
        <v>265.61868202130103</v>
      </c>
      <c r="G8" s="283">
        <v>66.404670505325001</v>
      </c>
      <c r="H8" s="285">
        <v>50.466230000000003</v>
      </c>
      <c r="I8" s="282">
        <v>70.697680000000005</v>
      </c>
      <c r="J8" s="283">
        <v>4.2930094946740001</v>
      </c>
      <c r="K8" s="286">
        <v>0.26616230252299999</v>
      </c>
    </row>
    <row r="9" spans="1:11" ht="14.4" customHeight="1" thickBot="1" x14ac:dyDescent="0.35">
      <c r="A9" s="303" t="s">
        <v>194</v>
      </c>
      <c r="B9" s="287">
        <v>4.9406564584124654E-324</v>
      </c>
      <c r="C9" s="287">
        <v>0.77005000000000001</v>
      </c>
      <c r="D9" s="288">
        <v>0.77005000000000001</v>
      </c>
      <c r="E9" s="289" t="s">
        <v>195</v>
      </c>
      <c r="F9" s="287">
        <v>0.77063330568099997</v>
      </c>
      <c r="G9" s="288">
        <v>0.19265832642</v>
      </c>
      <c r="H9" s="290">
        <v>4.9406564584124654E-324</v>
      </c>
      <c r="I9" s="287">
        <v>1.4821969375237396E-323</v>
      </c>
      <c r="J9" s="288">
        <v>-0.19265832642</v>
      </c>
      <c r="K9" s="291">
        <v>1.9762625833649862E-323</v>
      </c>
    </row>
    <row r="10" spans="1:11" ht="14.4" customHeight="1" thickBot="1" x14ac:dyDescent="0.35">
      <c r="A10" s="304" t="s">
        <v>196</v>
      </c>
      <c r="B10" s="282">
        <v>4.9406564584124654E-324</v>
      </c>
      <c r="C10" s="282">
        <v>0.77005000000000001</v>
      </c>
      <c r="D10" s="283">
        <v>0.77005000000000001</v>
      </c>
      <c r="E10" s="292" t="s">
        <v>195</v>
      </c>
      <c r="F10" s="282">
        <v>0.77063330568099997</v>
      </c>
      <c r="G10" s="283">
        <v>0.19265832642</v>
      </c>
      <c r="H10" s="285">
        <v>4.9406564584124654E-324</v>
      </c>
      <c r="I10" s="282">
        <v>1.4821969375237396E-323</v>
      </c>
      <c r="J10" s="283">
        <v>-0.19265832642</v>
      </c>
      <c r="K10" s="286">
        <v>1.9762625833649862E-323</v>
      </c>
    </row>
    <row r="11" spans="1:11" ht="14.4" customHeight="1" thickBot="1" x14ac:dyDescent="0.35">
      <c r="A11" s="303" t="s">
        <v>197</v>
      </c>
      <c r="B11" s="287">
        <v>4.9406564584124654E-324</v>
      </c>
      <c r="C11" s="287">
        <v>43.093330000000002</v>
      </c>
      <c r="D11" s="288">
        <v>43.093330000000002</v>
      </c>
      <c r="E11" s="289" t="s">
        <v>195</v>
      </c>
      <c r="F11" s="287">
        <v>65.733274974842999</v>
      </c>
      <c r="G11" s="288">
        <v>16.43331874371</v>
      </c>
      <c r="H11" s="290">
        <v>6.0209599999999996</v>
      </c>
      <c r="I11" s="287">
        <v>14.6531</v>
      </c>
      <c r="J11" s="288">
        <v>-1.7802187437100001</v>
      </c>
      <c r="K11" s="291">
        <v>0.22291754070600001</v>
      </c>
    </row>
    <row r="12" spans="1:11" ht="14.4" customHeight="1" thickBot="1" x14ac:dyDescent="0.35">
      <c r="A12" s="304" t="s">
        <v>198</v>
      </c>
      <c r="B12" s="282">
        <v>4.9406564584124654E-324</v>
      </c>
      <c r="C12" s="282">
        <v>40.366329999999998</v>
      </c>
      <c r="D12" s="283">
        <v>40.366329999999998</v>
      </c>
      <c r="E12" s="292" t="s">
        <v>195</v>
      </c>
      <c r="F12" s="282">
        <v>62.999895490052999</v>
      </c>
      <c r="G12" s="283">
        <v>15.749973872512999</v>
      </c>
      <c r="H12" s="285">
        <v>6.0209599999999996</v>
      </c>
      <c r="I12" s="282">
        <v>14.6531</v>
      </c>
      <c r="J12" s="283">
        <v>-1.0968738725130001</v>
      </c>
      <c r="K12" s="286">
        <v>0.23258927472800001</v>
      </c>
    </row>
    <row r="13" spans="1:11" ht="14.4" customHeight="1" thickBot="1" x14ac:dyDescent="0.35">
      <c r="A13" s="304" t="s">
        <v>199</v>
      </c>
      <c r="B13" s="282">
        <v>4.9406564584124654E-324</v>
      </c>
      <c r="C13" s="282">
        <v>2.7120000000000002</v>
      </c>
      <c r="D13" s="283">
        <v>2.7120000000000002</v>
      </c>
      <c r="E13" s="292" t="s">
        <v>195</v>
      </c>
      <c r="F13" s="282">
        <v>2.7181672275680002</v>
      </c>
      <c r="G13" s="283">
        <v>0.67954180689200006</v>
      </c>
      <c r="H13" s="285">
        <v>4.9406564584124654E-324</v>
      </c>
      <c r="I13" s="282">
        <v>1.4821969375237396E-323</v>
      </c>
      <c r="J13" s="283">
        <v>-0.67954180689200006</v>
      </c>
      <c r="K13" s="286">
        <v>4.9406564584124654E-324</v>
      </c>
    </row>
    <row r="14" spans="1:11" ht="14.4" customHeight="1" thickBot="1" x14ac:dyDescent="0.35">
      <c r="A14" s="304" t="s">
        <v>200</v>
      </c>
      <c r="B14" s="282">
        <v>4.9406564584124654E-324</v>
      </c>
      <c r="C14" s="282">
        <v>1.4999999999999999E-2</v>
      </c>
      <c r="D14" s="283">
        <v>1.4999999999999999E-2</v>
      </c>
      <c r="E14" s="292" t="s">
        <v>195</v>
      </c>
      <c r="F14" s="282">
        <v>1.5212257220000001E-2</v>
      </c>
      <c r="G14" s="283">
        <v>3.8030643050000002E-3</v>
      </c>
      <c r="H14" s="285">
        <v>4.9406564584124654E-324</v>
      </c>
      <c r="I14" s="282">
        <v>1.4821969375237396E-323</v>
      </c>
      <c r="J14" s="283">
        <v>-3.8030643050000002E-3</v>
      </c>
      <c r="K14" s="286">
        <v>9.7330932230725569E-322</v>
      </c>
    </row>
    <row r="15" spans="1:11" ht="14.4" customHeight="1" thickBot="1" x14ac:dyDescent="0.35">
      <c r="A15" s="303" t="s">
        <v>201</v>
      </c>
      <c r="B15" s="287">
        <v>123.281503269052</v>
      </c>
      <c r="C15" s="287">
        <v>132.63751999999999</v>
      </c>
      <c r="D15" s="288">
        <v>9.3560167309469993</v>
      </c>
      <c r="E15" s="293">
        <v>1.0758914880399999</v>
      </c>
      <c r="F15" s="287">
        <v>195.20200522550601</v>
      </c>
      <c r="G15" s="288">
        <v>48.800501306375999</v>
      </c>
      <c r="H15" s="290">
        <v>44.373930000000001</v>
      </c>
      <c r="I15" s="287">
        <v>55.973239999999997</v>
      </c>
      <c r="J15" s="288">
        <v>7.1727386936229998</v>
      </c>
      <c r="K15" s="291">
        <v>0.28674521009800003</v>
      </c>
    </row>
    <row r="16" spans="1:11" ht="14.4" customHeight="1" thickBot="1" x14ac:dyDescent="0.35">
      <c r="A16" s="304" t="s">
        <v>202</v>
      </c>
      <c r="B16" s="282">
        <v>2.9998876387590001</v>
      </c>
      <c r="C16" s="282">
        <v>0</v>
      </c>
      <c r="D16" s="283">
        <v>-2.9998876387590001</v>
      </c>
      <c r="E16" s="284">
        <v>0</v>
      </c>
      <c r="F16" s="282">
        <v>2.7929345469999999E-3</v>
      </c>
      <c r="G16" s="283">
        <v>6.9823363599999999E-4</v>
      </c>
      <c r="H16" s="285">
        <v>4.077</v>
      </c>
      <c r="I16" s="282">
        <v>4.077</v>
      </c>
      <c r="J16" s="283">
        <v>4.0763017663629997</v>
      </c>
      <c r="K16" s="286">
        <v>1459.7549390527299</v>
      </c>
    </row>
    <row r="17" spans="1:11" ht="14.4" customHeight="1" thickBot="1" x14ac:dyDescent="0.35">
      <c r="A17" s="304" t="s">
        <v>203</v>
      </c>
      <c r="B17" s="282">
        <v>3.9281288852000003E-2</v>
      </c>
      <c r="C17" s="282">
        <v>0.14355999999999999</v>
      </c>
      <c r="D17" s="283">
        <v>0.10427871114700001</v>
      </c>
      <c r="E17" s="284">
        <v>3.6546662341110001</v>
      </c>
      <c r="F17" s="282">
        <v>0.15283576581300001</v>
      </c>
      <c r="G17" s="283">
        <v>3.8208941453000002E-2</v>
      </c>
      <c r="H17" s="285">
        <v>4.9406564584124654E-324</v>
      </c>
      <c r="I17" s="282">
        <v>1.4821969375237396E-323</v>
      </c>
      <c r="J17" s="283">
        <v>-3.8208941453000002E-2</v>
      </c>
      <c r="K17" s="286">
        <v>9.8813129168249309E-323</v>
      </c>
    </row>
    <row r="18" spans="1:11" ht="14.4" customHeight="1" thickBot="1" x14ac:dyDescent="0.35">
      <c r="A18" s="304" t="s">
        <v>204</v>
      </c>
      <c r="B18" s="282">
        <v>1.9999361160210001</v>
      </c>
      <c r="C18" s="282">
        <v>1.7806299999999999</v>
      </c>
      <c r="D18" s="283">
        <v>-0.219306116021</v>
      </c>
      <c r="E18" s="284">
        <v>0.89034343934000004</v>
      </c>
      <c r="F18" s="282">
        <v>4.6597864094989996</v>
      </c>
      <c r="G18" s="283">
        <v>1.1649466023740001</v>
      </c>
      <c r="H18" s="285">
        <v>0.43992999999999999</v>
      </c>
      <c r="I18" s="282">
        <v>0.43992999999999999</v>
      </c>
      <c r="J18" s="283">
        <v>-0.72501660237400001</v>
      </c>
      <c r="K18" s="286">
        <v>9.4409906665000001E-2</v>
      </c>
    </row>
    <row r="19" spans="1:11" ht="14.4" customHeight="1" thickBot="1" x14ac:dyDescent="0.35">
      <c r="A19" s="304" t="s">
        <v>205</v>
      </c>
      <c r="B19" s="282">
        <v>5.2328590325919997</v>
      </c>
      <c r="C19" s="282">
        <v>3.9340799999999998</v>
      </c>
      <c r="D19" s="283">
        <v>-1.2987790325919999</v>
      </c>
      <c r="E19" s="284">
        <v>0.75180316830500005</v>
      </c>
      <c r="F19" s="282">
        <v>6.1302059320140003</v>
      </c>
      <c r="G19" s="283">
        <v>1.532551483003</v>
      </c>
      <c r="H19" s="285">
        <v>4.9406564584124654E-324</v>
      </c>
      <c r="I19" s="282">
        <v>1.0224899999999999</v>
      </c>
      <c r="J19" s="283">
        <v>-0.51006148300300003</v>
      </c>
      <c r="K19" s="286">
        <v>0.16679537544699999</v>
      </c>
    </row>
    <row r="20" spans="1:11" ht="14.4" customHeight="1" thickBot="1" x14ac:dyDescent="0.35">
      <c r="A20" s="304" t="s">
        <v>206</v>
      </c>
      <c r="B20" s="282">
        <v>1.5408379563000001E-2</v>
      </c>
      <c r="C20" s="282">
        <v>0.88505</v>
      </c>
      <c r="D20" s="283">
        <v>0.86964162043600002</v>
      </c>
      <c r="E20" s="284">
        <v>57.439524794099</v>
      </c>
      <c r="F20" s="282">
        <v>0.99991897388999995</v>
      </c>
      <c r="G20" s="283">
        <v>0.249979743472</v>
      </c>
      <c r="H20" s="285">
        <v>3.0699399999999999</v>
      </c>
      <c r="I20" s="282">
        <v>10.52896</v>
      </c>
      <c r="J20" s="283">
        <v>10.278980256526999</v>
      </c>
      <c r="K20" s="286">
        <v>10.529813189794</v>
      </c>
    </row>
    <row r="21" spans="1:11" ht="14.4" customHeight="1" thickBot="1" x14ac:dyDescent="0.35">
      <c r="A21" s="304" t="s">
        <v>207</v>
      </c>
      <c r="B21" s="282">
        <v>109.932819535452</v>
      </c>
      <c r="C21" s="282">
        <v>118.61415</v>
      </c>
      <c r="D21" s="283">
        <v>8.6813304645470009</v>
      </c>
      <c r="E21" s="284">
        <v>1.07896941515</v>
      </c>
      <c r="F21" s="282">
        <v>176.00819079971001</v>
      </c>
      <c r="G21" s="283">
        <v>44.002047699926997</v>
      </c>
      <c r="H21" s="285">
        <v>35.675640000000001</v>
      </c>
      <c r="I21" s="282">
        <v>37.157640000000001</v>
      </c>
      <c r="J21" s="283">
        <v>-6.8444076999270003</v>
      </c>
      <c r="K21" s="286">
        <v>0.211113129628</v>
      </c>
    </row>
    <row r="22" spans="1:11" ht="14.4" customHeight="1" thickBot="1" x14ac:dyDescent="0.35">
      <c r="A22" s="304" t="s">
        <v>208</v>
      </c>
      <c r="B22" s="282">
        <v>3</v>
      </c>
      <c r="C22" s="282">
        <v>2.4612500000000002</v>
      </c>
      <c r="D22" s="283">
        <v>-0.53874999999899997</v>
      </c>
      <c r="E22" s="284">
        <v>0.82041666666599999</v>
      </c>
      <c r="F22" s="282">
        <v>4.5615312182869996</v>
      </c>
      <c r="G22" s="283">
        <v>1.1403828045710001</v>
      </c>
      <c r="H22" s="285">
        <v>0.6008</v>
      </c>
      <c r="I22" s="282">
        <v>1.2016</v>
      </c>
      <c r="J22" s="283">
        <v>6.1217195427999999E-2</v>
      </c>
      <c r="K22" s="286">
        <v>0.26342031710300001</v>
      </c>
    </row>
    <row r="23" spans="1:11" ht="14.4" customHeight="1" thickBot="1" x14ac:dyDescent="0.35">
      <c r="A23" s="304" t="s">
        <v>209</v>
      </c>
      <c r="B23" s="282">
        <v>4.9406564584124654E-324</v>
      </c>
      <c r="C23" s="282">
        <v>2.36</v>
      </c>
      <c r="D23" s="283">
        <v>2.36</v>
      </c>
      <c r="E23" s="292" t="s">
        <v>195</v>
      </c>
      <c r="F23" s="282">
        <v>0</v>
      </c>
      <c r="G23" s="283">
        <v>0</v>
      </c>
      <c r="H23" s="285">
        <v>4.9406564584124654E-324</v>
      </c>
      <c r="I23" s="282">
        <v>1.4821969375237396E-323</v>
      </c>
      <c r="J23" s="283">
        <v>1.4821969375237396E-323</v>
      </c>
      <c r="K23" s="294" t="s">
        <v>189</v>
      </c>
    </row>
    <row r="24" spans="1:11" ht="14.4" customHeight="1" thickBot="1" x14ac:dyDescent="0.35">
      <c r="A24" s="304" t="s">
        <v>210</v>
      </c>
      <c r="B24" s="282">
        <v>4.9406564584124654E-324</v>
      </c>
      <c r="C24" s="282">
        <v>2.4588000000000001</v>
      </c>
      <c r="D24" s="283">
        <v>2.4588000000000001</v>
      </c>
      <c r="E24" s="292" t="s">
        <v>195</v>
      </c>
      <c r="F24" s="282">
        <v>2.6867431917419999</v>
      </c>
      <c r="G24" s="283">
        <v>0.67168579793500005</v>
      </c>
      <c r="H24" s="285">
        <v>4.9406564584124654E-324</v>
      </c>
      <c r="I24" s="282">
        <v>1.0349999999999999</v>
      </c>
      <c r="J24" s="283">
        <v>0.363314202064</v>
      </c>
      <c r="K24" s="286">
        <v>0.38522475954500002</v>
      </c>
    </row>
    <row r="25" spans="1:11" ht="14.4" customHeight="1" thickBot="1" x14ac:dyDescent="0.35">
      <c r="A25" s="304" t="s">
        <v>211</v>
      </c>
      <c r="B25" s="282">
        <v>4.9406564584124654E-324</v>
      </c>
      <c r="C25" s="282">
        <v>4.9406564584124654E-324</v>
      </c>
      <c r="D25" s="283">
        <v>0</v>
      </c>
      <c r="E25" s="284">
        <v>1</v>
      </c>
      <c r="F25" s="282">
        <v>4.9406564584124654E-324</v>
      </c>
      <c r="G25" s="283">
        <v>0</v>
      </c>
      <c r="H25" s="285">
        <v>0.51061999999999996</v>
      </c>
      <c r="I25" s="282">
        <v>0.51061999999999996</v>
      </c>
      <c r="J25" s="283">
        <v>0.51061999999999996</v>
      </c>
      <c r="K25" s="294" t="s">
        <v>195</v>
      </c>
    </row>
    <row r="26" spans="1:11" ht="14.4" customHeight="1" thickBot="1" x14ac:dyDescent="0.35">
      <c r="A26" s="303" t="s">
        <v>212</v>
      </c>
      <c r="B26" s="287">
        <v>0.14064514849199999</v>
      </c>
      <c r="C26" s="287">
        <v>9.4200000000000006E-2</v>
      </c>
      <c r="D26" s="288">
        <v>-4.6445148492000002E-2</v>
      </c>
      <c r="E26" s="293">
        <v>0.66977070314800002</v>
      </c>
      <c r="F26" s="287">
        <v>1.0001864980149999</v>
      </c>
      <c r="G26" s="288">
        <v>0.25004662450300003</v>
      </c>
      <c r="H26" s="290">
        <v>7.1340000000000001E-2</v>
      </c>
      <c r="I26" s="287">
        <v>7.1340000000000001E-2</v>
      </c>
      <c r="J26" s="288">
        <v>-0.17870662450300001</v>
      </c>
      <c r="K26" s="291">
        <v>7.1326697711999995E-2</v>
      </c>
    </row>
    <row r="27" spans="1:11" ht="14.4" customHeight="1" thickBot="1" x14ac:dyDescent="0.35">
      <c r="A27" s="304" t="s">
        <v>213</v>
      </c>
      <c r="B27" s="282">
        <v>0.14064514849199999</v>
      </c>
      <c r="C27" s="282">
        <v>9.4200000000000006E-2</v>
      </c>
      <c r="D27" s="283">
        <v>-4.6445148492000002E-2</v>
      </c>
      <c r="E27" s="284">
        <v>0.66977070314800002</v>
      </c>
      <c r="F27" s="282">
        <v>1.0001864980149999</v>
      </c>
      <c r="G27" s="283">
        <v>0.25004662450300003</v>
      </c>
      <c r="H27" s="285">
        <v>7.1340000000000001E-2</v>
      </c>
      <c r="I27" s="282">
        <v>7.1340000000000001E-2</v>
      </c>
      <c r="J27" s="283">
        <v>-0.17870662450300001</v>
      </c>
      <c r="K27" s="286">
        <v>7.1326697711999995E-2</v>
      </c>
    </row>
    <row r="28" spans="1:11" ht="14.4" customHeight="1" thickBot="1" x14ac:dyDescent="0.35">
      <c r="A28" s="303" t="s">
        <v>214</v>
      </c>
      <c r="B28" s="287">
        <v>0.37386247164600001</v>
      </c>
      <c r="C28" s="287">
        <v>3.1383899999999998</v>
      </c>
      <c r="D28" s="288">
        <v>2.7645275283530002</v>
      </c>
      <c r="E28" s="293">
        <v>8.3945039633890008</v>
      </c>
      <c r="F28" s="287">
        <v>2.9125820172550001</v>
      </c>
      <c r="G28" s="288">
        <v>0.72814550431299996</v>
      </c>
      <c r="H28" s="290">
        <v>4.9406564584124654E-324</v>
      </c>
      <c r="I28" s="287">
        <v>1.4821969375237396E-323</v>
      </c>
      <c r="J28" s="288">
        <v>-0.72814550431299996</v>
      </c>
      <c r="K28" s="291">
        <v>4.9406564584124654E-324</v>
      </c>
    </row>
    <row r="29" spans="1:11" ht="14.4" customHeight="1" thickBot="1" x14ac:dyDescent="0.35">
      <c r="A29" s="304" t="s">
        <v>215</v>
      </c>
      <c r="B29" s="282">
        <v>0.37386247164600001</v>
      </c>
      <c r="C29" s="282">
        <v>3.1383899999999998</v>
      </c>
      <c r="D29" s="283">
        <v>2.7645275283530002</v>
      </c>
      <c r="E29" s="284">
        <v>8.3945039633890008</v>
      </c>
      <c r="F29" s="282">
        <v>2.9125820172550001</v>
      </c>
      <c r="G29" s="283">
        <v>0.72814550431299996</v>
      </c>
      <c r="H29" s="285">
        <v>4.9406564584124654E-324</v>
      </c>
      <c r="I29" s="282">
        <v>1.4821969375237396E-323</v>
      </c>
      <c r="J29" s="283">
        <v>-0.72814550431299996</v>
      </c>
      <c r="K29" s="286">
        <v>4.9406564584124654E-324</v>
      </c>
    </row>
    <row r="30" spans="1:11" ht="14.4" customHeight="1" thickBot="1" x14ac:dyDescent="0.35">
      <c r="A30" s="302" t="s">
        <v>22</v>
      </c>
      <c r="B30" s="282">
        <v>74.355356792066999</v>
      </c>
      <c r="C30" s="282">
        <v>66.833659999999995</v>
      </c>
      <c r="D30" s="283">
        <v>-7.5216967920669999</v>
      </c>
      <c r="E30" s="284">
        <v>0.89884122521099996</v>
      </c>
      <c r="F30" s="282">
        <v>111.19815684896101</v>
      </c>
      <c r="G30" s="283">
        <v>27.799539212239999</v>
      </c>
      <c r="H30" s="285">
        <v>8.1322799999999997</v>
      </c>
      <c r="I30" s="282">
        <v>29.388280000000002</v>
      </c>
      <c r="J30" s="283">
        <v>1.5887407877590001</v>
      </c>
      <c r="K30" s="286">
        <v>0.26428747411600001</v>
      </c>
    </row>
    <row r="31" spans="1:11" ht="14.4" customHeight="1" thickBot="1" x14ac:dyDescent="0.35">
      <c r="A31" s="303" t="s">
        <v>216</v>
      </c>
      <c r="B31" s="287">
        <v>74.355356792066999</v>
      </c>
      <c r="C31" s="287">
        <v>66.833659999999995</v>
      </c>
      <c r="D31" s="288">
        <v>-7.5216967920669999</v>
      </c>
      <c r="E31" s="293">
        <v>0.89884122521099996</v>
      </c>
      <c r="F31" s="287">
        <v>111.19815684896101</v>
      </c>
      <c r="G31" s="288">
        <v>27.799539212239999</v>
      </c>
      <c r="H31" s="290">
        <v>8.1322799999999997</v>
      </c>
      <c r="I31" s="287">
        <v>29.388280000000002</v>
      </c>
      <c r="J31" s="288">
        <v>1.5887407877590001</v>
      </c>
      <c r="K31" s="291">
        <v>0.26428747411600001</v>
      </c>
    </row>
    <row r="32" spans="1:11" ht="14.4" customHeight="1" thickBot="1" x14ac:dyDescent="0.35">
      <c r="A32" s="304" t="s">
        <v>217</v>
      </c>
      <c r="B32" s="282">
        <v>32.685910414113003</v>
      </c>
      <c r="C32" s="282">
        <v>33.655999999999999</v>
      </c>
      <c r="D32" s="283">
        <v>0.97008958588600003</v>
      </c>
      <c r="E32" s="284">
        <v>1.029679136165</v>
      </c>
      <c r="F32" s="282">
        <v>49.202501880671001</v>
      </c>
      <c r="G32" s="283">
        <v>12.300625470167001</v>
      </c>
      <c r="H32" s="285">
        <v>3.3769999999999998</v>
      </c>
      <c r="I32" s="282">
        <v>10.141</v>
      </c>
      <c r="J32" s="283">
        <v>-2.1596254701670001</v>
      </c>
      <c r="K32" s="286">
        <v>0.20610740536300001</v>
      </c>
    </row>
    <row r="33" spans="1:11" ht="14.4" customHeight="1" thickBot="1" x14ac:dyDescent="0.35">
      <c r="A33" s="304" t="s">
        <v>218</v>
      </c>
      <c r="B33" s="282">
        <v>5.3335625597060003</v>
      </c>
      <c r="C33" s="282">
        <v>5.1020000000000003</v>
      </c>
      <c r="D33" s="283">
        <v>-0.23156255970600001</v>
      </c>
      <c r="E33" s="284">
        <v>0.95658388607699996</v>
      </c>
      <c r="F33" s="282">
        <v>8.0000541912450007</v>
      </c>
      <c r="G33" s="283">
        <v>2.0000135478110002</v>
      </c>
      <c r="H33" s="285">
        <v>0.52600000000000002</v>
      </c>
      <c r="I33" s="282">
        <v>1.9</v>
      </c>
      <c r="J33" s="283">
        <v>-0.100013547811</v>
      </c>
      <c r="K33" s="286">
        <v>0.23749839120800001</v>
      </c>
    </row>
    <row r="34" spans="1:11" ht="14.4" customHeight="1" thickBot="1" x14ac:dyDescent="0.35">
      <c r="A34" s="304" t="s">
        <v>219</v>
      </c>
      <c r="B34" s="282">
        <v>33.335883818246998</v>
      </c>
      <c r="C34" s="282">
        <v>25.045000000000002</v>
      </c>
      <c r="D34" s="283">
        <v>-8.2908838182469999</v>
      </c>
      <c r="E34" s="284">
        <v>0.751292515193</v>
      </c>
      <c r="F34" s="282">
        <v>48.228002284279</v>
      </c>
      <c r="G34" s="283">
        <v>12.057000571069</v>
      </c>
      <c r="H34" s="285">
        <v>4.726</v>
      </c>
      <c r="I34" s="282">
        <v>17.109000000000002</v>
      </c>
      <c r="J34" s="283">
        <v>5.0519994289300003</v>
      </c>
      <c r="K34" s="286">
        <v>0.35475240917400003</v>
      </c>
    </row>
    <row r="35" spans="1:11" ht="14.4" customHeight="1" thickBot="1" x14ac:dyDescent="0.35">
      <c r="A35" s="304" t="s">
        <v>220</v>
      </c>
      <c r="B35" s="282">
        <v>3</v>
      </c>
      <c r="C35" s="282">
        <v>3.0306600000000001</v>
      </c>
      <c r="D35" s="283">
        <v>3.0659999999000001E-2</v>
      </c>
      <c r="E35" s="284">
        <v>1.0102199999999999</v>
      </c>
      <c r="F35" s="282">
        <v>5.7675984927639998</v>
      </c>
      <c r="G35" s="283">
        <v>1.441899623191</v>
      </c>
      <c r="H35" s="285">
        <v>-0.49671999999999999</v>
      </c>
      <c r="I35" s="282">
        <v>0.23827999999999999</v>
      </c>
      <c r="J35" s="283">
        <v>-1.2036196231909999</v>
      </c>
      <c r="K35" s="286">
        <v>4.1313555425000002E-2</v>
      </c>
    </row>
    <row r="36" spans="1:11" ht="14.4" customHeight="1" thickBot="1" x14ac:dyDescent="0.35">
      <c r="A36" s="305" t="s">
        <v>221</v>
      </c>
      <c r="B36" s="287">
        <v>71.350968668042995</v>
      </c>
      <c r="C36" s="287">
        <v>111.36939</v>
      </c>
      <c r="D36" s="288">
        <v>40.018421331957001</v>
      </c>
      <c r="E36" s="293">
        <v>1.5608672465</v>
      </c>
      <c r="F36" s="287">
        <v>221.738482454983</v>
      </c>
      <c r="G36" s="288">
        <v>55.434620613744997</v>
      </c>
      <c r="H36" s="290">
        <v>31.747039999999998</v>
      </c>
      <c r="I36" s="287">
        <v>73.207970000000003</v>
      </c>
      <c r="J36" s="288">
        <v>17.773349386254001</v>
      </c>
      <c r="K36" s="291">
        <v>0.33015455499399998</v>
      </c>
    </row>
    <row r="37" spans="1:11" ht="14.4" customHeight="1" thickBot="1" x14ac:dyDescent="0.35">
      <c r="A37" s="302" t="s">
        <v>25</v>
      </c>
      <c r="B37" s="282">
        <v>4.5499075733680003</v>
      </c>
      <c r="C37" s="282">
        <v>10.73442</v>
      </c>
      <c r="D37" s="283">
        <v>6.1845124266309996</v>
      </c>
      <c r="E37" s="284">
        <v>2.35926111177</v>
      </c>
      <c r="F37" s="282">
        <v>6.3074241458079996</v>
      </c>
      <c r="G37" s="283">
        <v>1.5768560364519999</v>
      </c>
      <c r="H37" s="285">
        <v>8.3239699999999992</v>
      </c>
      <c r="I37" s="282">
        <v>26.217020000000002</v>
      </c>
      <c r="J37" s="283">
        <v>24.640163963547</v>
      </c>
      <c r="K37" s="286">
        <v>4.1565335379289996</v>
      </c>
    </row>
    <row r="38" spans="1:11" ht="14.4" customHeight="1" thickBot="1" x14ac:dyDescent="0.35">
      <c r="A38" s="303" t="s">
        <v>222</v>
      </c>
      <c r="B38" s="287">
        <v>4.9406564584124654E-324</v>
      </c>
      <c r="C38" s="287">
        <v>8.6115700000000004</v>
      </c>
      <c r="D38" s="288">
        <v>8.6115700000000004</v>
      </c>
      <c r="E38" s="289" t="s">
        <v>195</v>
      </c>
      <c r="F38" s="287">
        <v>0</v>
      </c>
      <c r="G38" s="288">
        <v>0</v>
      </c>
      <c r="H38" s="290">
        <v>4.9406564584124654E-324</v>
      </c>
      <c r="I38" s="287">
        <v>9.8813129168249309E-324</v>
      </c>
      <c r="J38" s="288">
        <v>9.8813129168249309E-324</v>
      </c>
      <c r="K38" s="295" t="s">
        <v>189</v>
      </c>
    </row>
    <row r="39" spans="1:11" ht="14.4" customHeight="1" thickBot="1" x14ac:dyDescent="0.35">
      <c r="A39" s="304" t="s">
        <v>223</v>
      </c>
      <c r="B39" s="282">
        <v>4.9406564584124654E-324</v>
      </c>
      <c r="C39" s="282">
        <v>8.6115700000000004</v>
      </c>
      <c r="D39" s="283">
        <v>8.6115700000000004</v>
      </c>
      <c r="E39" s="292" t="s">
        <v>195</v>
      </c>
      <c r="F39" s="282">
        <v>0</v>
      </c>
      <c r="G39" s="283">
        <v>0</v>
      </c>
      <c r="H39" s="285">
        <v>4.9406564584124654E-324</v>
      </c>
      <c r="I39" s="282">
        <v>9.8813129168249309E-324</v>
      </c>
      <c r="J39" s="283">
        <v>9.8813129168249309E-324</v>
      </c>
      <c r="K39" s="294" t="s">
        <v>189</v>
      </c>
    </row>
    <row r="40" spans="1:11" ht="14.4" customHeight="1" thickBot="1" x14ac:dyDescent="0.35">
      <c r="A40" s="306" t="s">
        <v>224</v>
      </c>
      <c r="B40" s="282">
        <v>4.5499075733680003</v>
      </c>
      <c r="C40" s="282">
        <v>2.1228500000000001</v>
      </c>
      <c r="D40" s="283">
        <v>-2.4270575733680002</v>
      </c>
      <c r="E40" s="284">
        <v>0.46656991724899999</v>
      </c>
      <c r="F40" s="282">
        <v>6.3074241458079996</v>
      </c>
      <c r="G40" s="283">
        <v>1.5768560364519999</v>
      </c>
      <c r="H40" s="285">
        <v>8.3239699999999992</v>
      </c>
      <c r="I40" s="282">
        <v>26.217020000000002</v>
      </c>
      <c r="J40" s="283">
        <v>24.640163963547</v>
      </c>
      <c r="K40" s="286">
        <v>4.1565335379289996</v>
      </c>
    </row>
    <row r="41" spans="1:11" ht="14.4" customHeight="1" thickBot="1" x14ac:dyDescent="0.35">
      <c r="A41" s="304" t="s">
        <v>225</v>
      </c>
      <c r="B41" s="282">
        <v>4.9406564584124654E-324</v>
      </c>
      <c r="C41" s="282">
        <v>0.92564999999999997</v>
      </c>
      <c r="D41" s="283">
        <v>0.92564999999999997</v>
      </c>
      <c r="E41" s="292" t="s">
        <v>195</v>
      </c>
      <c r="F41" s="282">
        <v>4.9999915584819998</v>
      </c>
      <c r="G41" s="283">
        <v>1.2499978896199999</v>
      </c>
      <c r="H41" s="285">
        <v>8.3239699999999992</v>
      </c>
      <c r="I41" s="282">
        <v>11.50511</v>
      </c>
      <c r="J41" s="283">
        <v>10.255112110379001</v>
      </c>
      <c r="K41" s="286">
        <v>2.3010258848289999</v>
      </c>
    </row>
    <row r="42" spans="1:11" ht="14.4" customHeight="1" thickBot="1" x14ac:dyDescent="0.35">
      <c r="A42" s="304" t="s">
        <v>226</v>
      </c>
      <c r="B42" s="282">
        <v>4</v>
      </c>
      <c r="C42" s="282">
        <v>1.1972</v>
      </c>
      <c r="D42" s="283">
        <v>-2.8028</v>
      </c>
      <c r="E42" s="284">
        <v>0.29930000000000001</v>
      </c>
      <c r="F42" s="282">
        <v>1.3074325873249999</v>
      </c>
      <c r="G42" s="283">
        <v>0.32685814683100001</v>
      </c>
      <c r="H42" s="285">
        <v>4.9406564584124654E-324</v>
      </c>
      <c r="I42" s="282">
        <v>14.71191</v>
      </c>
      <c r="J42" s="283">
        <v>14.385051853167999</v>
      </c>
      <c r="K42" s="286">
        <v>11.252518976974001</v>
      </c>
    </row>
    <row r="43" spans="1:11" ht="14.4" customHeight="1" thickBot="1" x14ac:dyDescent="0.35">
      <c r="A43" s="307" t="s">
        <v>26</v>
      </c>
      <c r="B43" s="287">
        <v>4.9406564584124654E-324</v>
      </c>
      <c r="C43" s="287">
        <v>7.4619999999999997</v>
      </c>
      <c r="D43" s="288">
        <v>7.4619999999999997</v>
      </c>
      <c r="E43" s="289" t="s">
        <v>195</v>
      </c>
      <c r="F43" s="287">
        <v>0</v>
      </c>
      <c r="G43" s="288">
        <v>0</v>
      </c>
      <c r="H43" s="290">
        <v>0.91400000000000003</v>
      </c>
      <c r="I43" s="287">
        <v>1.651</v>
      </c>
      <c r="J43" s="288">
        <v>1.651</v>
      </c>
      <c r="K43" s="295" t="s">
        <v>189</v>
      </c>
    </row>
    <row r="44" spans="1:11" ht="14.4" customHeight="1" thickBot="1" x14ac:dyDescent="0.35">
      <c r="A44" s="303" t="s">
        <v>227</v>
      </c>
      <c r="B44" s="287">
        <v>4.9406564584124654E-324</v>
      </c>
      <c r="C44" s="287">
        <v>7.4619999999999997</v>
      </c>
      <c r="D44" s="288">
        <v>7.4619999999999997</v>
      </c>
      <c r="E44" s="289" t="s">
        <v>195</v>
      </c>
      <c r="F44" s="287">
        <v>0</v>
      </c>
      <c r="G44" s="288">
        <v>0</v>
      </c>
      <c r="H44" s="290">
        <v>0.91400000000000003</v>
      </c>
      <c r="I44" s="287">
        <v>1.651</v>
      </c>
      <c r="J44" s="288">
        <v>1.651</v>
      </c>
      <c r="K44" s="295" t="s">
        <v>189</v>
      </c>
    </row>
    <row r="45" spans="1:11" ht="14.4" customHeight="1" thickBot="1" x14ac:dyDescent="0.35">
      <c r="A45" s="304" t="s">
        <v>228</v>
      </c>
      <c r="B45" s="282">
        <v>4.9406564584124654E-324</v>
      </c>
      <c r="C45" s="282">
        <v>6.3620000000000001</v>
      </c>
      <c r="D45" s="283">
        <v>6.3620000000000001</v>
      </c>
      <c r="E45" s="292" t="s">
        <v>195</v>
      </c>
      <c r="F45" s="282">
        <v>0</v>
      </c>
      <c r="G45" s="283">
        <v>0</v>
      </c>
      <c r="H45" s="285">
        <v>0.91400000000000003</v>
      </c>
      <c r="I45" s="282">
        <v>1.651</v>
      </c>
      <c r="J45" s="283">
        <v>1.651</v>
      </c>
      <c r="K45" s="294" t="s">
        <v>189</v>
      </c>
    </row>
    <row r="46" spans="1:11" ht="14.4" customHeight="1" thickBot="1" x14ac:dyDescent="0.35">
      <c r="A46" s="304" t="s">
        <v>229</v>
      </c>
      <c r="B46" s="282">
        <v>4.9406564584124654E-324</v>
      </c>
      <c r="C46" s="282">
        <v>1.1000000000000001</v>
      </c>
      <c r="D46" s="283">
        <v>1.1000000000000001</v>
      </c>
      <c r="E46" s="292" t="s">
        <v>195</v>
      </c>
      <c r="F46" s="282">
        <v>0</v>
      </c>
      <c r="G46" s="283">
        <v>0</v>
      </c>
      <c r="H46" s="285">
        <v>4.9406564584124654E-324</v>
      </c>
      <c r="I46" s="282">
        <v>1.4821969375237396E-323</v>
      </c>
      <c r="J46" s="283">
        <v>1.4821969375237396E-323</v>
      </c>
      <c r="K46" s="294" t="s">
        <v>189</v>
      </c>
    </row>
    <row r="47" spans="1:11" ht="14.4" customHeight="1" thickBot="1" x14ac:dyDescent="0.35">
      <c r="A47" s="302" t="s">
        <v>27</v>
      </c>
      <c r="B47" s="282">
        <v>66.801061094673997</v>
      </c>
      <c r="C47" s="282">
        <v>93.172970000000007</v>
      </c>
      <c r="D47" s="283">
        <v>26.371908905325</v>
      </c>
      <c r="E47" s="284">
        <v>1.394782784482</v>
      </c>
      <c r="F47" s="282">
        <v>215.43105830917401</v>
      </c>
      <c r="G47" s="283">
        <v>53.857764577292997</v>
      </c>
      <c r="H47" s="285">
        <v>22.509070000000001</v>
      </c>
      <c r="I47" s="282">
        <v>45.339950000000002</v>
      </c>
      <c r="J47" s="283">
        <v>-8.5178145772930005</v>
      </c>
      <c r="K47" s="286">
        <v>0.210461529344</v>
      </c>
    </row>
    <row r="48" spans="1:11" ht="14.4" customHeight="1" thickBot="1" x14ac:dyDescent="0.35">
      <c r="A48" s="303" t="s">
        <v>230</v>
      </c>
      <c r="B48" s="287">
        <v>0.64337135728899997</v>
      </c>
      <c r="C48" s="287">
        <v>0.65339999999999998</v>
      </c>
      <c r="D48" s="288">
        <v>1.0028642710000001E-2</v>
      </c>
      <c r="E48" s="293">
        <v>1.015587642496</v>
      </c>
      <c r="F48" s="287">
        <v>0.26116318637800001</v>
      </c>
      <c r="G48" s="288">
        <v>6.5290796594E-2</v>
      </c>
      <c r="H48" s="290">
        <v>4.9406564584124654E-324</v>
      </c>
      <c r="I48" s="287">
        <v>1.4821969375237396E-323</v>
      </c>
      <c r="J48" s="288">
        <v>-6.5290796594E-2</v>
      </c>
      <c r="K48" s="291">
        <v>5.434722104253712E-323</v>
      </c>
    </row>
    <row r="49" spans="1:11" ht="14.4" customHeight="1" thickBot="1" x14ac:dyDescent="0.35">
      <c r="A49" s="304" t="s">
        <v>231</v>
      </c>
      <c r="B49" s="282">
        <v>0.64337135728899997</v>
      </c>
      <c r="C49" s="282">
        <v>0.65339999999999998</v>
      </c>
      <c r="D49" s="283">
        <v>1.0028642710000001E-2</v>
      </c>
      <c r="E49" s="284">
        <v>1.015587642496</v>
      </c>
      <c r="F49" s="282">
        <v>0.26116318637800001</v>
      </c>
      <c r="G49" s="283">
        <v>6.5290796594E-2</v>
      </c>
      <c r="H49" s="285">
        <v>4.9406564584124654E-324</v>
      </c>
      <c r="I49" s="282">
        <v>1.4821969375237396E-323</v>
      </c>
      <c r="J49" s="283">
        <v>-6.5290796594E-2</v>
      </c>
      <c r="K49" s="286">
        <v>5.434722104253712E-323</v>
      </c>
    </row>
    <row r="50" spans="1:11" ht="14.4" customHeight="1" thickBot="1" x14ac:dyDescent="0.35">
      <c r="A50" s="303" t="s">
        <v>232</v>
      </c>
      <c r="B50" s="287">
        <v>6.9680507599750001</v>
      </c>
      <c r="C50" s="287">
        <v>5.8797300000000003</v>
      </c>
      <c r="D50" s="288">
        <v>-1.088320759975</v>
      </c>
      <c r="E50" s="293">
        <v>0.84381273939199997</v>
      </c>
      <c r="F50" s="287">
        <v>8.14591297634</v>
      </c>
      <c r="G50" s="288">
        <v>2.036478244085</v>
      </c>
      <c r="H50" s="290">
        <v>0.54208000000000001</v>
      </c>
      <c r="I50" s="287">
        <v>1.69401</v>
      </c>
      <c r="J50" s="288">
        <v>-0.34246824408499998</v>
      </c>
      <c r="K50" s="291">
        <v>0.207958273666</v>
      </c>
    </row>
    <row r="51" spans="1:11" ht="14.4" customHeight="1" thickBot="1" x14ac:dyDescent="0.35">
      <c r="A51" s="304" t="s">
        <v>233</v>
      </c>
      <c r="B51" s="282">
        <v>6.3623293228999997E-2</v>
      </c>
      <c r="C51" s="282">
        <v>6.8400000000000002E-2</v>
      </c>
      <c r="D51" s="283">
        <v>4.7767067699999999E-3</v>
      </c>
      <c r="E51" s="284">
        <v>1.0750779553780001</v>
      </c>
      <c r="F51" s="282">
        <v>6.9972257977000005E-2</v>
      </c>
      <c r="G51" s="283">
        <v>1.7493064494E-2</v>
      </c>
      <c r="H51" s="285">
        <v>4.9406564584124654E-324</v>
      </c>
      <c r="I51" s="282">
        <v>2.47E-2</v>
      </c>
      <c r="J51" s="283">
        <v>7.2069355050000004E-3</v>
      </c>
      <c r="K51" s="286">
        <v>0.35299704073999999</v>
      </c>
    </row>
    <row r="52" spans="1:11" ht="14.4" customHeight="1" thickBot="1" x14ac:dyDescent="0.35">
      <c r="A52" s="304" t="s">
        <v>234</v>
      </c>
      <c r="B52" s="282">
        <v>6.9044274667460002</v>
      </c>
      <c r="C52" s="282">
        <v>5.8113299999999999</v>
      </c>
      <c r="D52" s="283">
        <v>-1.0930974667460001</v>
      </c>
      <c r="E52" s="284">
        <v>0.84168166411900003</v>
      </c>
      <c r="F52" s="282">
        <v>8.0759407183620002</v>
      </c>
      <c r="G52" s="283">
        <v>2.01898517959</v>
      </c>
      <c r="H52" s="285">
        <v>0.54208000000000001</v>
      </c>
      <c r="I52" s="282">
        <v>1.6693100000000001</v>
      </c>
      <c r="J52" s="283">
        <v>-0.34967517959</v>
      </c>
      <c r="K52" s="286">
        <v>0.20670161634500001</v>
      </c>
    </row>
    <row r="53" spans="1:11" ht="14.4" customHeight="1" thickBot="1" x14ac:dyDescent="0.35">
      <c r="A53" s="303" t="s">
        <v>235</v>
      </c>
      <c r="B53" s="287">
        <v>0.99974045147699997</v>
      </c>
      <c r="C53" s="287">
        <v>0.27</v>
      </c>
      <c r="D53" s="288">
        <v>-0.72974045147699995</v>
      </c>
      <c r="E53" s="293">
        <v>0.27007009629399997</v>
      </c>
      <c r="F53" s="287">
        <v>1.2798062825150001</v>
      </c>
      <c r="G53" s="288">
        <v>0.319951570628</v>
      </c>
      <c r="H53" s="290">
        <v>4.9406564584124654E-324</v>
      </c>
      <c r="I53" s="287">
        <v>0.13500000000000001</v>
      </c>
      <c r="J53" s="288">
        <v>-0.18495157062799999</v>
      </c>
      <c r="K53" s="291">
        <v>0.10548471424399999</v>
      </c>
    </row>
    <row r="54" spans="1:11" ht="14.4" customHeight="1" thickBot="1" x14ac:dyDescent="0.35">
      <c r="A54" s="304" t="s">
        <v>236</v>
      </c>
      <c r="B54" s="282">
        <v>0.99974045147699997</v>
      </c>
      <c r="C54" s="282">
        <v>0.27</v>
      </c>
      <c r="D54" s="283">
        <v>-0.72974045147699995</v>
      </c>
      <c r="E54" s="284">
        <v>0.27007009629399997</v>
      </c>
      <c r="F54" s="282">
        <v>1.2798062825150001</v>
      </c>
      <c r="G54" s="283">
        <v>0.319951570628</v>
      </c>
      <c r="H54" s="285">
        <v>4.9406564584124654E-324</v>
      </c>
      <c r="I54" s="282">
        <v>0.13500000000000001</v>
      </c>
      <c r="J54" s="283">
        <v>-0.18495157062799999</v>
      </c>
      <c r="K54" s="286">
        <v>0.10548471424399999</v>
      </c>
    </row>
    <row r="55" spans="1:11" ht="14.4" customHeight="1" thickBot="1" x14ac:dyDescent="0.35">
      <c r="A55" s="303" t="s">
        <v>237</v>
      </c>
      <c r="B55" s="287">
        <v>20.584533011051001</v>
      </c>
      <c r="C55" s="287">
        <v>21.32893</v>
      </c>
      <c r="D55" s="288">
        <v>0.74439698894799999</v>
      </c>
      <c r="E55" s="293">
        <v>1.036162928182</v>
      </c>
      <c r="F55" s="287">
        <v>32.080634131947001</v>
      </c>
      <c r="G55" s="288">
        <v>8.0201585329860006</v>
      </c>
      <c r="H55" s="290">
        <v>2.70261</v>
      </c>
      <c r="I55" s="287">
        <v>6.4664000000000001</v>
      </c>
      <c r="J55" s="288">
        <v>-1.553758532986</v>
      </c>
      <c r="K55" s="291">
        <v>0.201567087901</v>
      </c>
    </row>
    <row r="56" spans="1:11" ht="14.4" customHeight="1" thickBot="1" x14ac:dyDescent="0.35">
      <c r="A56" s="304" t="s">
        <v>238</v>
      </c>
      <c r="B56" s="282">
        <v>12.000012185037001</v>
      </c>
      <c r="C56" s="282">
        <v>12.5444</v>
      </c>
      <c r="D56" s="283">
        <v>0.54438781496199995</v>
      </c>
      <c r="E56" s="284">
        <v>1.0453656051810001</v>
      </c>
      <c r="F56" s="282">
        <v>18.758167965218</v>
      </c>
      <c r="G56" s="283">
        <v>4.689541991304</v>
      </c>
      <c r="H56" s="285">
        <v>1.5680499999999999</v>
      </c>
      <c r="I56" s="282">
        <v>3.1360999999999999</v>
      </c>
      <c r="J56" s="283">
        <v>-1.5534419913040001</v>
      </c>
      <c r="K56" s="286">
        <v>0.167185836368</v>
      </c>
    </row>
    <row r="57" spans="1:11" ht="14.4" customHeight="1" thickBot="1" x14ac:dyDescent="0.35">
      <c r="A57" s="304" t="s">
        <v>239</v>
      </c>
      <c r="B57" s="282">
        <v>8.5845208260129997</v>
      </c>
      <c r="C57" s="282">
        <v>8.7845300000000002</v>
      </c>
      <c r="D57" s="283">
        <v>0.20000917398599999</v>
      </c>
      <c r="E57" s="284">
        <v>1.023298816327</v>
      </c>
      <c r="F57" s="282">
        <v>13.322466166728001</v>
      </c>
      <c r="G57" s="283">
        <v>3.3306165416820002</v>
      </c>
      <c r="H57" s="285">
        <v>1.13456</v>
      </c>
      <c r="I57" s="282">
        <v>3.3302999999999998</v>
      </c>
      <c r="J57" s="283">
        <v>-3.1654168199999998E-4</v>
      </c>
      <c r="K57" s="286">
        <v>0.24997624000800001</v>
      </c>
    </row>
    <row r="58" spans="1:11" ht="14.4" customHeight="1" thickBot="1" x14ac:dyDescent="0.35">
      <c r="A58" s="303" t="s">
        <v>240</v>
      </c>
      <c r="B58" s="287">
        <v>37.605365514879999</v>
      </c>
      <c r="C58" s="287">
        <v>9.0779099999999993</v>
      </c>
      <c r="D58" s="288">
        <v>-28.52745551488</v>
      </c>
      <c r="E58" s="293">
        <v>0.24139932894400001</v>
      </c>
      <c r="F58" s="287">
        <v>13.663541731996</v>
      </c>
      <c r="G58" s="288">
        <v>3.415885432999</v>
      </c>
      <c r="H58" s="290">
        <v>17.38888</v>
      </c>
      <c r="I58" s="287">
        <v>34.156039999999997</v>
      </c>
      <c r="J58" s="288">
        <v>30.740154567000999</v>
      </c>
      <c r="K58" s="291">
        <v>2.4997940263179999</v>
      </c>
    </row>
    <row r="59" spans="1:11" ht="14.4" customHeight="1" thickBot="1" x14ac:dyDescent="0.35">
      <c r="A59" s="304" t="s">
        <v>241</v>
      </c>
      <c r="B59" s="282">
        <v>4.9406564584124654E-324</v>
      </c>
      <c r="C59" s="282">
        <v>1.9569099999999999</v>
      </c>
      <c r="D59" s="283">
        <v>1.9569099999999999</v>
      </c>
      <c r="E59" s="292" t="s">
        <v>195</v>
      </c>
      <c r="F59" s="282">
        <v>2.0084091064840002</v>
      </c>
      <c r="G59" s="283">
        <v>0.50210227662100004</v>
      </c>
      <c r="H59" s="285">
        <v>4.9406564584124654E-324</v>
      </c>
      <c r="I59" s="282">
        <v>1.4821969375237396E-323</v>
      </c>
      <c r="J59" s="283">
        <v>-0.50210227662100004</v>
      </c>
      <c r="K59" s="286">
        <v>4.9406564584124654E-324</v>
      </c>
    </row>
    <row r="60" spans="1:11" ht="14.4" customHeight="1" thickBot="1" x14ac:dyDescent="0.35">
      <c r="A60" s="304" t="s">
        <v>242</v>
      </c>
      <c r="B60" s="282">
        <v>22.329955392403999</v>
      </c>
      <c r="C60" s="282">
        <v>6.1230000000000002</v>
      </c>
      <c r="D60" s="283">
        <v>-16.206955392404002</v>
      </c>
      <c r="E60" s="284">
        <v>0.27420565300700001</v>
      </c>
      <c r="F60" s="282">
        <v>6.0535869533830002</v>
      </c>
      <c r="G60" s="283">
        <v>1.513396738345</v>
      </c>
      <c r="H60" s="285">
        <v>1.8149999999999999</v>
      </c>
      <c r="I60" s="282">
        <v>18.582159999999998</v>
      </c>
      <c r="J60" s="283">
        <v>17.068763261653999</v>
      </c>
      <c r="K60" s="286">
        <v>3.0696114787959998</v>
      </c>
    </row>
    <row r="61" spans="1:11" ht="14.4" customHeight="1" thickBot="1" x14ac:dyDescent="0.35">
      <c r="A61" s="304" t="s">
        <v>243</v>
      </c>
      <c r="B61" s="282">
        <v>4.9406564584124654E-324</v>
      </c>
      <c r="C61" s="282">
        <v>0.998</v>
      </c>
      <c r="D61" s="283">
        <v>0.998</v>
      </c>
      <c r="E61" s="292" t="s">
        <v>195</v>
      </c>
      <c r="F61" s="282">
        <v>0</v>
      </c>
      <c r="G61" s="283">
        <v>0</v>
      </c>
      <c r="H61" s="285">
        <v>4.9406564584124654E-324</v>
      </c>
      <c r="I61" s="282">
        <v>1.4821969375237396E-323</v>
      </c>
      <c r="J61" s="283">
        <v>1.4821969375237396E-323</v>
      </c>
      <c r="K61" s="294" t="s">
        <v>189</v>
      </c>
    </row>
    <row r="62" spans="1:11" ht="14.4" customHeight="1" thickBot="1" x14ac:dyDescent="0.35">
      <c r="A62" s="304" t="s">
        <v>244</v>
      </c>
      <c r="B62" s="282">
        <v>15.275410122475</v>
      </c>
      <c r="C62" s="282">
        <v>4.9406564584124654E-324</v>
      </c>
      <c r="D62" s="283">
        <v>-15.275410122475</v>
      </c>
      <c r="E62" s="284">
        <v>0</v>
      </c>
      <c r="F62" s="282">
        <v>5.6015456721270001</v>
      </c>
      <c r="G62" s="283">
        <v>1.4003864180309999</v>
      </c>
      <c r="H62" s="285">
        <v>15.573880000000001</v>
      </c>
      <c r="I62" s="282">
        <v>15.573880000000001</v>
      </c>
      <c r="J62" s="283">
        <v>14.173493581968</v>
      </c>
      <c r="K62" s="286">
        <v>2.7802826061900001</v>
      </c>
    </row>
    <row r="63" spans="1:11" ht="14.4" customHeight="1" thickBot="1" x14ac:dyDescent="0.35">
      <c r="A63" s="303" t="s">
        <v>245</v>
      </c>
      <c r="B63" s="287">
        <v>4.9406564584124654E-324</v>
      </c>
      <c r="C63" s="287">
        <v>55.963000000000001</v>
      </c>
      <c r="D63" s="288">
        <v>55.963000000000001</v>
      </c>
      <c r="E63" s="289" t="s">
        <v>195</v>
      </c>
      <c r="F63" s="287">
        <v>159.99999999999699</v>
      </c>
      <c r="G63" s="288">
        <v>39.999999999998998</v>
      </c>
      <c r="H63" s="290">
        <v>1.8754999999999999</v>
      </c>
      <c r="I63" s="287">
        <v>2.8885000000000001</v>
      </c>
      <c r="J63" s="288">
        <v>-37.111499999998998</v>
      </c>
      <c r="K63" s="291">
        <v>1.8053125E-2</v>
      </c>
    </row>
    <row r="64" spans="1:11" ht="14.4" customHeight="1" thickBot="1" x14ac:dyDescent="0.35">
      <c r="A64" s="304" t="s">
        <v>246</v>
      </c>
      <c r="B64" s="282">
        <v>4.9406564584124654E-324</v>
      </c>
      <c r="C64" s="282">
        <v>27.39</v>
      </c>
      <c r="D64" s="283">
        <v>27.39</v>
      </c>
      <c r="E64" s="292" t="s">
        <v>195</v>
      </c>
      <c r="F64" s="282">
        <v>9.9999999999989999</v>
      </c>
      <c r="G64" s="283">
        <v>2.4999999999989999</v>
      </c>
      <c r="H64" s="285">
        <v>1.8754999999999999</v>
      </c>
      <c r="I64" s="282">
        <v>2.8885000000000001</v>
      </c>
      <c r="J64" s="283">
        <v>0.38850000000000001</v>
      </c>
      <c r="K64" s="286">
        <v>0.28885</v>
      </c>
    </row>
    <row r="65" spans="1:11" ht="14.4" customHeight="1" thickBot="1" x14ac:dyDescent="0.35">
      <c r="A65" s="304" t="s">
        <v>247</v>
      </c>
      <c r="B65" s="282">
        <v>4.9406564584124654E-324</v>
      </c>
      <c r="C65" s="282">
        <v>28.573</v>
      </c>
      <c r="D65" s="283">
        <v>28.573</v>
      </c>
      <c r="E65" s="292" t="s">
        <v>195</v>
      </c>
      <c r="F65" s="282">
        <v>149.99999999999699</v>
      </c>
      <c r="G65" s="283">
        <v>37.499999999998998</v>
      </c>
      <c r="H65" s="285">
        <v>4.9406564584124654E-324</v>
      </c>
      <c r="I65" s="282">
        <v>1.4821969375237396E-323</v>
      </c>
      <c r="J65" s="283">
        <v>-37.499999999998998</v>
      </c>
      <c r="K65" s="286">
        <v>0</v>
      </c>
    </row>
    <row r="66" spans="1:11" ht="14.4" customHeight="1" thickBot="1" x14ac:dyDescent="0.35">
      <c r="A66" s="301" t="s">
        <v>28</v>
      </c>
      <c r="B66" s="282">
        <v>1551.0829662528099</v>
      </c>
      <c r="C66" s="282">
        <v>1609.90155</v>
      </c>
      <c r="D66" s="283">
        <v>58.818583747190999</v>
      </c>
      <c r="E66" s="284">
        <v>1.037920978456</v>
      </c>
      <c r="F66" s="282">
        <v>2301.01137969501</v>
      </c>
      <c r="G66" s="283">
        <v>575.25284492375295</v>
      </c>
      <c r="H66" s="285">
        <v>185.86451</v>
      </c>
      <c r="I66" s="282">
        <v>558.51154000000099</v>
      </c>
      <c r="J66" s="283">
        <v>-16.741304923752001</v>
      </c>
      <c r="K66" s="286">
        <v>0.24272437108600001</v>
      </c>
    </row>
    <row r="67" spans="1:11" ht="14.4" customHeight="1" thickBot="1" x14ac:dyDescent="0.35">
      <c r="A67" s="307" t="s">
        <v>248</v>
      </c>
      <c r="B67" s="287">
        <v>1148.6666666665999</v>
      </c>
      <c r="C67" s="287">
        <v>1192.5239999999999</v>
      </c>
      <c r="D67" s="288">
        <v>43.857333333397001</v>
      </c>
      <c r="E67" s="293">
        <v>1.0381810795119999</v>
      </c>
      <c r="F67" s="287">
        <v>1705.99999999997</v>
      </c>
      <c r="G67" s="288">
        <v>426.49999999999199</v>
      </c>
      <c r="H67" s="290">
        <v>137.715</v>
      </c>
      <c r="I67" s="287">
        <v>413.787000000001</v>
      </c>
      <c r="J67" s="288">
        <v>-12.712999999991</v>
      </c>
      <c r="K67" s="291">
        <v>0.24254806565000001</v>
      </c>
    </row>
    <row r="68" spans="1:11" ht="14.4" customHeight="1" thickBot="1" x14ac:dyDescent="0.35">
      <c r="A68" s="303" t="s">
        <v>249</v>
      </c>
      <c r="B68" s="287">
        <v>1148.6666666665999</v>
      </c>
      <c r="C68" s="287">
        <v>1192.5239999999999</v>
      </c>
      <c r="D68" s="288">
        <v>43.857333333397001</v>
      </c>
      <c r="E68" s="293">
        <v>1.0381810795119999</v>
      </c>
      <c r="F68" s="287">
        <v>1699.99999999997</v>
      </c>
      <c r="G68" s="288">
        <v>424.99999999999199</v>
      </c>
      <c r="H68" s="290">
        <v>132.715</v>
      </c>
      <c r="I68" s="287">
        <v>403.787000000001</v>
      </c>
      <c r="J68" s="288">
        <v>-21.212999999990998</v>
      </c>
      <c r="K68" s="291">
        <v>0.237521764705</v>
      </c>
    </row>
    <row r="69" spans="1:11" ht="14.4" customHeight="1" thickBot="1" x14ac:dyDescent="0.35">
      <c r="A69" s="304" t="s">
        <v>250</v>
      </c>
      <c r="B69" s="282">
        <v>1148.6666666665999</v>
      </c>
      <c r="C69" s="282">
        <v>1192.5239999999999</v>
      </c>
      <c r="D69" s="283">
        <v>43.857333333397001</v>
      </c>
      <c r="E69" s="284">
        <v>1.0381810795119999</v>
      </c>
      <c r="F69" s="282">
        <v>1699.99999999997</v>
      </c>
      <c r="G69" s="283">
        <v>424.99999999999199</v>
      </c>
      <c r="H69" s="285">
        <v>132.715</v>
      </c>
      <c r="I69" s="282">
        <v>403.787000000001</v>
      </c>
      <c r="J69" s="283">
        <v>-21.212999999990998</v>
      </c>
      <c r="K69" s="286">
        <v>0.237521764705</v>
      </c>
    </row>
    <row r="70" spans="1:11" ht="14.4" customHeight="1" thickBot="1" x14ac:dyDescent="0.35">
      <c r="A70" s="303" t="s">
        <v>251</v>
      </c>
      <c r="B70" s="287">
        <v>4.9406564584124654E-324</v>
      </c>
      <c r="C70" s="287">
        <v>4.9406564584124654E-324</v>
      </c>
      <c r="D70" s="288">
        <v>0</v>
      </c>
      <c r="E70" s="293">
        <v>1</v>
      </c>
      <c r="F70" s="287">
        <v>4.9406564584124654E-324</v>
      </c>
      <c r="G70" s="288">
        <v>0</v>
      </c>
      <c r="H70" s="290">
        <v>5</v>
      </c>
      <c r="I70" s="287">
        <v>10</v>
      </c>
      <c r="J70" s="288">
        <v>10</v>
      </c>
      <c r="K70" s="295" t="s">
        <v>195</v>
      </c>
    </row>
    <row r="71" spans="1:11" ht="14.4" customHeight="1" thickBot="1" x14ac:dyDescent="0.35">
      <c r="A71" s="304" t="s">
        <v>252</v>
      </c>
      <c r="B71" s="282">
        <v>4.9406564584124654E-324</v>
      </c>
      <c r="C71" s="282">
        <v>4.9406564584124654E-324</v>
      </c>
      <c r="D71" s="283">
        <v>0</v>
      </c>
      <c r="E71" s="284">
        <v>1</v>
      </c>
      <c r="F71" s="282">
        <v>4.9406564584124654E-324</v>
      </c>
      <c r="G71" s="283">
        <v>0</v>
      </c>
      <c r="H71" s="285">
        <v>5</v>
      </c>
      <c r="I71" s="282">
        <v>10</v>
      </c>
      <c r="J71" s="283">
        <v>10</v>
      </c>
      <c r="K71" s="294" t="s">
        <v>195</v>
      </c>
    </row>
    <row r="72" spans="1:11" ht="14.4" customHeight="1" thickBot="1" x14ac:dyDescent="0.35">
      <c r="A72" s="303" t="s">
        <v>253</v>
      </c>
      <c r="B72" s="287">
        <v>4.9406564584124654E-324</v>
      </c>
      <c r="C72" s="287">
        <v>4.9406564584124654E-324</v>
      </c>
      <c r="D72" s="288">
        <v>0</v>
      </c>
      <c r="E72" s="293">
        <v>1</v>
      </c>
      <c r="F72" s="287">
        <v>5.9999999999989999</v>
      </c>
      <c r="G72" s="288">
        <v>1.4999999999989999</v>
      </c>
      <c r="H72" s="290">
        <v>4.9406564584124654E-324</v>
      </c>
      <c r="I72" s="287">
        <v>1.4821969375237396E-323</v>
      </c>
      <c r="J72" s="288">
        <v>-1.4999999999989999</v>
      </c>
      <c r="K72" s="291">
        <v>4.9406564584124654E-324</v>
      </c>
    </row>
    <row r="73" spans="1:11" ht="14.4" customHeight="1" thickBot="1" x14ac:dyDescent="0.35">
      <c r="A73" s="304" t="s">
        <v>254</v>
      </c>
      <c r="B73" s="282">
        <v>4.9406564584124654E-324</v>
      </c>
      <c r="C73" s="282">
        <v>4.9406564584124654E-324</v>
      </c>
      <c r="D73" s="283">
        <v>0</v>
      </c>
      <c r="E73" s="284">
        <v>1</v>
      </c>
      <c r="F73" s="282">
        <v>5.9999999999989999</v>
      </c>
      <c r="G73" s="283">
        <v>1.4999999999989999</v>
      </c>
      <c r="H73" s="285">
        <v>4.9406564584124654E-324</v>
      </c>
      <c r="I73" s="282">
        <v>1.4821969375237396E-323</v>
      </c>
      <c r="J73" s="283">
        <v>-1.4999999999989999</v>
      </c>
      <c r="K73" s="286">
        <v>4.9406564584124654E-324</v>
      </c>
    </row>
    <row r="74" spans="1:11" ht="14.4" customHeight="1" thickBot="1" x14ac:dyDescent="0.35">
      <c r="A74" s="302" t="s">
        <v>255</v>
      </c>
      <c r="B74" s="282">
        <v>391.08296625287397</v>
      </c>
      <c r="C74" s="282">
        <v>405.45269000000002</v>
      </c>
      <c r="D74" s="283">
        <v>14.369723747126001</v>
      </c>
      <c r="E74" s="284">
        <v>1.0367434150470001</v>
      </c>
      <c r="F74" s="282">
        <v>578.01137969504305</v>
      </c>
      <c r="G74" s="283">
        <v>144.50284492376099</v>
      </c>
      <c r="H74" s="285">
        <v>46.822870000000002</v>
      </c>
      <c r="I74" s="282">
        <v>140.68682000000001</v>
      </c>
      <c r="J74" s="283">
        <v>-3.8160249237600001</v>
      </c>
      <c r="K74" s="286">
        <v>0.243398010735</v>
      </c>
    </row>
    <row r="75" spans="1:11" ht="14.4" customHeight="1" thickBot="1" x14ac:dyDescent="0.35">
      <c r="A75" s="303" t="s">
        <v>256</v>
      </c>
      <c r="B75" s="287">
        <v>102.66666587645</v>
      </c>
      <c r="C75" s="287">
        <v>107.32165999999999</v>
      </c>
      <c r="D75" s="288">
        <v>4.6549941235499999</v>
      </c>
      <c r="E75" s="293">
        <v>1.0453408522009999</v>
      </c>
      <c r="F75" s="287">
        <v>153.011379695052</v>
      </c>
      <c r="G75" s="288">
        <v>38.252844923761998</v>
      </c>
      <c r="H75" s="290">
        <v>12.394130000000001</v>
      </c>
      <c r="I75" s="287">
        <v>37.240070000000003</v>
      </c>
      <c r="J75" s="288">
        <v>-1.0127749237620001</v>
      </c>
      <c r="K75" s="291">
        <v>0.243381048352</v>
      </c>
    </row>
    <row r="76" spans="1:11" ht="14.4" customHeight="1" thickBot="1" x14ac:dyDescent="0.35">
      <c r="A76" s="304" t="s">
        <v>257</v>
      </c>
      <c r="B76" s="282">
        <v>102.66666587645</v>
      </c>
      <c r="C76" s="282">
        <v>107.32165999999999</v>
      </c>
      <c r="D76" s="283">
        <v>4.6549941235499999</v>
      </c>
      <c r="E76" s="284">
        <v>1.0453408522009999</v>
      </c>
      <c r="F76" s="282">
        <v>153.011379695052</v>
      </c>
      <c r="G76" s="283">
        <v>38.252844923761998</v>
      </c>
      <c r="H76" s="285">
        <v>12.394130000000001</v>
      </c>
      <c r="I76" s="282">
        <v>37.240070000000003</v>
      </c>
      <c r="J76" s="283">
        <v>-1.0127749237620001</v>
      </c>
      <c r="K76" s="286">
        <v>0.243381048352</v>
      </c>
    </row>
    <row r="77" spans="1:11" ht="14.4" customHeight="1" thickBot="1" x14ac:dyDescent="0.35">
      <c r="A77" s="303" t="s">
        <v>258</v>
      </c>
      <c r="B77" s="287">
        <v>288.41630037642398</v>
      </c>
      <c r="C77" s="287">
        <v>298.13103000000001</v>
      </c>
      <c r="D77" s="288">
        <v>9.7147296235759999</v>
      </c>
      <c r="E77" s="293">
        <v>1.0336830117119999</v>
      </c>
      <c r="F77" s="287">
        <v>424.99999999999102</v>
      </c>
      <c r="G77" s="288">
        <v>106.249999999998</v>
      </c>
      <c r="H77" s="290">
        <v>34.428739999999998</v>
      </c>
      <c r="I77" s="287">
        <v>103.44674999999999</v>
      </c>
      <c r="J77" s="288">
        <v>-2.803249999997</v>
      </c>
      <c r="K77" s="291">
        <v>0.24340411764700001</v>
      </c>
    </row>
    <row r="78" spans="1:11" ht="14.4" customHeight="1" thickBot="1" x14ac:dyDescent="0.35">
      <c r="A78" s="304" t="s">
        <v>259</v>
      </c>
      <c r="B78" s="282">
        <v>288.41630037642398</v>
      </c>
      <c r="C78" s="282">
        <v>298.13103000000001</v>
      </c>
      <c r="D78" s="283">
        <v>9.7147296235759999</v>
      </c>
      <c r="E78" s="284">
        <v>1.0336830117119999</v>
      </c>
      <c r="F78" s="282">
        <v>424.99999999999102</v>
      </c>
      <c r="G78" s="283">
        <v>106.249999999998</v>
      </c>
      <c r="H78" s="285">
        <v>34.428739999999998</v>
      </c>
      <c r="I78" s="282">
        <v>103.44674999999999</v>
      </c>
      <c r="J78" s="283">
        <v>-2.803249999997</v>
      </c>
      <c r="K78" s="286">
        <v>0.24340411764700001</v>
      </c>
    </row>
    <row r="79" spans="1:11" ht="14.4" customHeight="1" thickBot="1" x14ac:dyDescent="0.35">
      <c r="A79" s="302" t="s">
        <v>260</v>
      </c>
      <c r="B79" s="282">
        <v>11.333333333332</v>
      </c>
      <c r="C79" s="282">
        <v>11.924860000000001</v>
      </c>
      <c r="D79" s="283">
        <v>0.59152666666700005</v>
      </c>
      <c r="E79" s="284">
        <v>1.0521935294110001</v>
      </c>
      <c r="F79" s="282">
        <v>16.999999999999002</v>
      </c>
      <c r="G79" s="283">
        <v>4.2499999999989999</v>
      </c>
      <c r="H79" s="285">
        <v>1.32664</v>
      </c>
      <c r="I79" s="282">
        <v>4.0377200000000002</v>
      </c>
      <c r="J79" s="283">
        <v>-0.21227999999899999</v>
      </c>
      <c r="K79" s="286">
        <v>0.237512941176</v>
      </c>
    </row>
    <row r="80" spans="1:11" ht="14.4" customHeight="1" thickBot="1" x14ac:dyDescent="0.35">
      <c r="A80" s="303" t="s">
        <v>261</v>
      </c>
      <c r="B80" s="287">
        <v>11.333333333332</v>
      </c>
      <c r="C80" s="287">
        <v>11.924860000000001</v>
      </c>
      <c r="D80" s="288">
        <v>0.59152666666700005</v>
      </c>
      <c r="E80" s="293">
        <v>1.0521935294110001</v>
      </c>
      <c r="F80" s="287">
        <v>16.999999999999002</v>
      </c>
      <c r="G80" s="288">
        <v>4.2499999999989999</v>
      </c>
      <c r="H80" s="290">
        <v>1.32664</v>
      </c>
      <c r="I80" s="287">
        <v>4.0377200000000002</v>
      </c>
      <c r="J80" s="288">
        <v>-0.21227999999899999</v>
      </c>
      <c r="K80" s="291">
        <v>0.237512941176</v>
      </c>
    </row>
    <row r="81" spans="1:11" ht="14.4" customHeight="1" thickBot="1" x14ac:dyDescent="0.35">
      <c r="A81" s="304" t="s">
        <v>262</v>
      </c>
      <c r="B81" s="282">
        <v>11.333333333332</v>
      </c>
      <c r="C81" s="282">
        <v>11.924860000000001</v>
      </c>
      <c r="D81" s="283">
        <v>0.59152666666700005</v>
      </c>
      <c r="E81" s="284">
        <v>1.0521935294110001</v>
      </c>
      <c r="F81" s="282">
        <v>16.999999999999002</v>
      </c>
      <c r="G81" s="283">
        <v>4.2499999999989999</v>
      </c>
      <c r="H81" s="285">
        <v>1.32664</v>
      </c>
      <c r="I81" s="282">
        <v>4.0377200000000002</v>
      </c>
      <c r="J81" s="283">
        <v>-0.21227999999899999</v>
      </c>
      <c r="K81" s="286">
        <v>0.237512941176</v>
      </c>
    </row>
    <row r="82" spans="1:11" ht="14.4" customHeight="1" thickBot="1" x14ac:dyDescent="0.35">
      <c r="A82" s="301" t="s">
        <v>263</v>
      </c>
      <c r="B82" s="282">
        <v>4.9406564584124654E-324</v>
      </c>
      <c r="C82" s="282">
        <v>2.7029999999999998</v>
      </c>
      <c r="D82" s="283">
        <v>2.7029999999999998</v>
      </c>
      <c r="E82" s="292" t="s">
        <v>195</v>
      </c>
      <c r="F82" s="282">
        <v>0</v>
      </c>
      <c r="G82" s="283">
        <v>0</v>
      </c>
      <c r="H82" s="285">
        <v>0.1</v>
      </c>
      <c r="I82" s="282">
        <v>0.1</v>
      </c>
      <c r="J82" s="283">
        <v>0.1</v>
      </c>
      <c r="K82" s="294" t="s">
        <v>189</v>
      </c>
    </row>
    <row r="83" spans="1:11" ht="14.4" customHeight="1" thickBot="1" x14ac:dyDescent="0.35">
      <c r="A83" s="302" t="s">
        <v>264</v>
      </c>
      <c r="B83" s="282">
        <v>4.9406564584124654E-324</v>
      </c>
      <c r="C83" s="282">
        <v>2.7029999999999998</v>
      </c>
      <c r="D83" s="283">
        <v>2.7029999999999998</v>
      </c>
      <c r="E83" s="292" t="s">
        <v>195</v>
      </c>
      <c r="F83" s="282">
        <v>0</v>
      </c>
      <c r="G83" s="283">
        <v>0</v>
      </c>
      <c r="H83" s="285">
        <v>0.1</v>
      </c>
      <c r="I83" s="282">
        <v>0.1</v>
      </c>
      <c r="J83" s="283">
        <v>0.1</v>
      </c>
      <c r="K83" s="294" t="s">
        <v>189</v>
      </c>
    </row>
    <row r="84" spans="1:11" ht="14.4" customHeight="1" thickBot="1" x14ac:dyDescent="0.35">
      <c r="A84" s="303" t="s">
        <v>265</v>
      </c>
      <c r="B84" s="287">
        <v>4.9406564584124654E-324</v>
      </c>
      <c r="C84" s="287">
        <v>1.7</v>
      </c>
      <c r="D84" s="288">
        <v>1.7</v>
      </c>
      <c r="E84" s="289" t="s">
        <v>195</v>
      </c>
      <c r="F84" s="287">
        <v>0</v>
      </c>
      <c r="G84" s="288">
        <v>0</v>
      </c>
      <c r="H84" s="290">
        <v>0.1</v>
      </c>
      <c r="I84" s="287">
        <v>0.1</v>
      </c>
      <c r="J84" s="288">
        <v>0.1</v>
      </c>
      <c r="K84" s="295" t="s">
        <v>189</v>
      </c>
    </row>
    <row r="85" spans="1:11" ht="14.4" customHeight="1" thickBot="1" x14ac:dyDescent="0.35">
      <c r="A85" s="304" t="s">
        <v>266</v>
      </c>
      <c r="B85" s="282">
        <v>4.9406564584124654E-324</v>
      </c>
      <c r="C85" s="282">
        <v>1.7</v>
      </c>
      <c r="D85" s="283">
        <v>1.7</v>
      </c>
      <c r="E85" s="292" t="s">
        <v>195</v>
      </c>
      <c r="F85" s="282">
        <v>0</v>
      </c>
      <c r="G85" s="283">
        <v>0</v>
      </c>
      <c r="H85" s="285">
        <v>4.9406564584124654E-324</v>
      </c>
      <c r="I85" s="282">
        <v>1.4821969375237396E-323</v>
      </c>
      <c r="J85" s="283">
        <v>1.4821969375237396E-323</v>
      </c>
      <c r="K85" s="294" t="s">
        <v>189</v>
      </c>
    </row>
    <row r="86" spans="1:11" ht="14.4" customHeight="1" thickBot="1" x14ac:dyDescent="0.35">
      <c r="A86" s="304" t="s">
        <v>267</v>
      </c>
      <c r="B86" s="282">
        <v>4.9406564584124654E-324</v>
      </c>
      <c r="C86" s="282">
        <v>4.9406564584124654E-324</v>
      </c>
      <c r="D86" s="283">
        <v>0</v>
      </c>
      <c r="E86" s="284">
        <v>1</v>
      </c>
      <c r="F86" s="282">
        <v>4.9406564584124654E-324</v>
      </c>
      <c r="G86" s="283">
        <v>0</v>
      </c>
      <c r="H86" s="285">
        <v>0.1</v>
      </c>
      <c r="I86" s="282">
        <v>0.1</v>
      </c>
      <c r="J86" s="283">
        <v>0.1</v>
      </c>
      <c r="K86" s="294" t="s">
        <v>195</v>
      </c>
    </row>
    <row r="87" spans="1:11" ht="14.4" customHeight="1" thickBot="1" x14ac:dyDescent="0.35">
      <c r="A87" s="306" t="s">
        <v>268</v>
      </c>
      <c r="B87" s="282">
        <v>4.9406564584124654E-324</v>
      </c>
      <c r="C87" s="282">
        <v>0.753</v>
      </c>
      <c r="D87" s="283">
        <v>0.753</v>
      </c>
      <c r="E87" s="292" t="s">
        <v>195</v>
      </c>
      <c r="F87" s="282">
        <v>0</v>
      </c>
      <c r="G87" s="283">
        <v>0</v>
      </c>
      <c r="H87" s="285">
        <v>4.9406564584124654E-324</v>
      </c>
      <c r="I87" s="282">
        <v>1.4821969375237396E-323</v>
      </c>
      <c r="J87" s="283">
        <v>1.4821969375237396E-323</v>
      </c>
      <c r="K87" s="294" t="s">
        <v>189</v>
      </c>
    </row>
    <row r="88" spans="1:11" ht="14.4" customHeight="1" thickBot="1" x14ac:dyDescent="0.35">
      <c r="A88" s="304" t="s">
        <v>269</v>
      </c>
      <c r="B88" s="282">
        <v>4.9406564584124654E-324</v>
      </c>
      <c r="C88" s="282">
        <v>0.753</v>
      </c>
      <c r="D88" s="283">
        <v>0.753</v>
      </c>
      <c r="E88" s="292" t="s">
        <v>195</v>
      </c>
      <c r="F88" s="282">
        <v>0</v>
      </c>
      <c r="G88" s="283">
        <v>0</v>
      </c>
      <c r="H88" s="285">
        <v>4.9406564584124654E-324</v>
      </c>
      <c r="I88" s="282">
        <v>1.4821969375237396E-323</v>
      </c>
      <c r="J88" s="283">
        <v>1.4821969375237396E-323</v>
      </c>
      <c r="K88" s="294" t="s">
        <v>189</v>
      </c>
    </row>
    <row r="89" spans="1:11" ht="14.4" customHeight="1" thickBot="1" x14ac:dyDescent="0.35">
      <c r="A89" s="306" t="s">
        <v>270</v>
      </c>
      <c r="B89" s="282">
        <v>4.9406564584124654E-324</v>
      </c>
      <c r="C89" s="282">
        <v>0.25</v>
      </c>
      <c r="D89" s="283">
        <v>0.25</v>
      </c>
      <c r="E89" s="292" t="s">
        <v>195</v>
      </c>
      <c r="F89" s="282">
        <v>0</v>
      </c>
      <c r="G89" s="283">
        <v>0</v>
      </c>
      <c r="H89" s="285">
        <v>4.9406564584124654E-324</v>
      </c>
      <c r="I89" s="282">
        <v>1.4821969375237396E-323</v>
      </c>
      <c r="J89" s="283">
        <v>1.4821969375237396E-323</v>
      </c>
      <c r="K89" s="294" t="s">
        <v>189</v>
      </c>
    </row>
    <row r="90" spans="1:11" ht="14.4" customHeight="1" thickBot="1" x14ac:dyDescent="0.35">
      <c r="A90" s="304" t="s">
        <v>271</v>
      </c>
      <c r="B90" s="282">
        <v>4.9406564584124654E-324</v>
      </c>
      <c r="C90" s="282">
        <v>0.25</v>
      </c>
      <c r="D90" s="283">
        <v>0.25</v>
      </c>
      <c r="E90" s="292" t="s">
        <v>195</v>
      </c>
      <c r="F90" s="282">
        <v>0</v>
      </c>
      <c r="G90" s="283">
        <v>0</v>
      </c>
      <c r="H90" s="285">
        <v>4.9406564584124654E-324</v>
      </c>
      <c r="I90" s="282">
        <v>1.4821969375237396E-323</v>
      </c>
      <c r="J90" s="283">
        <v>1.4821969375237396E-323</v>
      </c>
      <c r="K90" s="294" t="s">
        <v>189</v>
      </c>
    </row>
    <row r="91" spans="1:11" ht="14.4" customHeight="1" thickBot="1" x14ac:dyDescent="0.35">
      <c r="A91" s="301" t="s">
        <v>272</v>
      </c>
      <c r="B91" s="282">
        <v>50.666666666662998</v>
      </c>
      <c r="C91" s="282">
        <v>57.053919999999998</v>
      </c>
      <c r="D91" s="283">
        <v>6.387253333336</v>
      </c>
      <c r="E91" s="284">
        <v>1.1260642105259999</v>
      </c>
      <c r="F91" s="282">
        <v>78.999404053321996</v>
      </c>
      <c r="G91" s="283">
        <v>19.749851013330002</v>
      </c>
      <c r="H91" s="285">
        <v>6.5640000000000001</v>
      </c>
      <c r="I91" s="282">
        <v>19.692</v>
      </c>
      <c r="J91" s="283">
        <v>-5.7851013329999999E-2</v>
      </c>
      <c r="K91" s="286">
        <v>0.249267703167</v>
      </c>
    </row>
    <row r="92" spans="1:11" ht="14.4" customHeight="1" thickBot="1" x14ac:dyDescent="0.35">
      <c r="A92" s="302" t="s">
        <v>273</v>
      </c>
      <c r="B92" s="282">
        <v>50.666666666662998</v>
      </c>
      <c r="C92" s="282">
        <v>52.17</v>
      </c>
      <c r="D92" s="283">
        <v>1.5033333333359999</v>
      </c>
      <c r="E92" s="284">
        <v>1.029671052631</v>
      </c>
      <c r="F92" s="282">
        <v>78.999404053321996</v>
      </c>
      <c r="G92" s="283">
        <v>19.749851013330002</v>
      </c>
      <c r="H92" s="285">
        <v>6.5640000000000001</v>
      </c>
      <c r="I92" s="282">
        <v>19.692</v>
      </c>
      <c r="J92" s="283">
        <v>-5.7851013329999999E-2</v>
      </c>
      <c r="K92" s="286">
        <v>0.249267703167</v>
      </c>
    </row>
    <row r="93" spans="1:11" ht="14.4" customHeight="1" thickBot="1" x14ac:dyDescent="0.35">
      <c r="A93" s="303" t="s">
        <v>274</v>
      </c>
      <c r="B93" s="287">
        <v>50.666666666662998</v>
      </c>
      <c r="C93" s="287">
        <v>52.17</v>
      </c>
      <c r="D93" s="288">
        <v>1.5033333333359999</v>
      </c>
      <c r="E93" s="293">
        <v>1.029671052631</v>
      </c>
      <c r="F93" s="287">
        <v>78.999404053321996</v>
      </c>
      <c r="G93" s="288">
        <v>19.749851013330002</v>
      </c>
      <c r="H93" s="290">
        <v>6.5640000000000001</v>
      </c>
      <c r="I93" s="287">
        <v>19.692</v>
      </c>
      <c r="J93" s="288">
        <v>-5.7851013329999999E-2</v>
      </c>
      <c r="K93" s="291">
        <v>0.249267703167</v>
      </c>
    </row>
    <row r="94" spans="1:11" ht="14.4" customHeight="1" thickBot="1" x14ac:dyDescent="0.35">
      <c r="A94" s="304" t="s">
        <v>275</v>
      </c>
      <c r="B94" s="282">
        <v>7.9999999999989999</v>
      </c>
      <c r="C94" s="282">
        <v>9.3740000000000006</v>
      </c>
      <c r="D94" s="283">
        <v>1.3740000000000001</v>
      </c>
      <c r="E94" s="284">
        <v>1.1717500000000001</v>
      </c>
      <c r="F94" s="282">
        <v>14.999404053323</v>
      </c>
      <c r="G94" s="283">
        <v>3.7498510133299998</v>
      </c>
      <c r="H94" s="285">
        <v>1.2150000000000001</v>
      </c>
      <c r="I94" s="282">
        <v>3.645</v>
      </c>
      <c r="J94" s="283">
        <v>-0.10485101333000001</v>
      </c>
      <c r="K94" s="286">
        <v>0.24300965471899999</v>
      </c>
    </row>
    <row r="95" spans="1:11" ht="14.4" customHeight="1" thickBot="1" x14ac:dyDescent="0.35">
      <c r="A95" s="304" t="s">
        <v>276</v>
      </c>
      <c r="B95" s="282">
        <v>42.666666666664</v>
      </c>
      <c r="C95" s="282">
        <v>42.795999999999999</v>
      </c>
      <c r="D95" s="283">
        <v>0.12933333333499999</v>
      </c>
      <c r="E95" s="284">
        <v>1.00303125</v>
      </c>
      <c r="F95" s="282">
        <v>63.999999999998003</v>
      </c>
      <c r="G95" s="283">
        <v>15.999999999999</v>
      </c>
      <c r="H95" s="285">
        <v>5.3490000000000002</v>
      </c>
      <c r="I95" s="282">
        <v>16.047000000000001</v>
      </c>
      <c r="J95" s="283">
        <v>4.7E-2</v>
      </c>
      <c r="K95" s="286">
        <v>0.25073437500000001</v>
      </c>
    </row>
    <row r="96" spans="1:11" ht="14.4" customHeight="1" thickBot="1" x14ac:dyDescent="0.35">
      <c r="A96" s="302" t="s">
        <v>277</v>
      </c>
      <c r="B96" s="282">
        <v>4.9406564584124654E-324</v>
      </c>
      <c r="C96" s="282">
        <v>4.8839199999999998</v>
      </c>
      <c r="D96" s="283">
        <v>4.8839199999999998</v>
      </c>
      <c r="E96" s="292" t="s">
        <v>195</v>
      </c>
      <c r="F96" s="282">
        <v>0</v>
      </c>
      <c r="G96" s="283">
        <v>0</v>
      </c>
      <c r="H96" s="285">
        <v>4.9406564584124654E-324</v>
      </c>
      <c r="I96" s="282">
        <v>1.4821969375237396E-323</v>
      </c>
      <c r="J96" s="283">
        <v>1.4821969375237396E-323</v>
      </c>
      <c r="K96" s="294" t="s">
        <v>189</v>
      </c>
    </row>
    <row r="97" spans="1:11" ht="14.4" customHeight="1" thickBot="1" x14ac:dyDescent="0.35">
      <c r="A97" s="303" t="s">
        <v>278</v>
      </c>
      <c r="B97" s="287">
        <v>4.9406564584124654E-324</v>
      </c>
      <c r="C97" s="287">
        <v>4.8839199999999998</v>
      </c>
      <c r="D97" s="288">
        <v>4.8839199999999998</v>
      </c>
      <c r="E97" s="289" t="s">
        <v>195</v>
      </c>
      <c r="F97" s="287">
        <v>0</v>
      </c>
      <c r="G97" s="288">
        <v>0</v>
      </c>
      <c r="H97" s="290">
        <v>4.9406564584124654E-324</v>
      </c>
      <c r="I97" s="287">
        <v>1.4821969375237396E-323</v>
      </c>
      <c r="J97" s="288">
        <v>1.4821969375237396E-323</v>
      </c>
      <c r="K97" s="295" t="s">
        <v>189</v>
      </c>
    </row>
    <row r="98" spans="1:11" ht="14.4" customHeight="1" thickBot="1" x14ac:dyDescent="0.35">
      <c r="A98" s="304" t="s">
        <v>279</v>
      </c>
      <c r="B98" s="282">
        <v>4.9406564584124654E-324</v>
      </c>
      <c r="C98" s="282">
        <v>4.8839199999999998</v>
      </c>
      <c r="D98" s="283">
        <v>4.8839199999999998</v>
      </c>
      <c r="E98" s="292" t="s">
        <v>195</v>
      </c>
      <c r="F98" s="282">
        <v>0</v>
      </c>
      <c r="G98" s="283">
        <v>0</v>
      </c>
      <c r="H98" s="285">
        <v>4.9406564584124654E-324</v>
      </c>
      <c r="I98" s="282">
        <v>1.4821969375237396E-323</v>
      </c>
      <c r="J98" s="283">
        <v>1.4821969375237396E-323</v>
      </c>
      <c r="K98" s="294" t="s">
        <v>189</v>
      </c>
    </row>
    <row r="99" spans="1:11" ht="14.4" customHeight="1" thickBot="1" x14ac:dyDescent="0.35">
      <c r="A99" s="300" t="s">
        <v>280</v>
      </c>
      <c r="B99" s="282">
        <v>4.3665987256929997</v>
      </c>
      <c r="C99" s="282">
        <v>10.23577</v>
      </c>
      <c r="D99" s="283">
        <v>5.8691712743059998</v>
      </c>
      <c r="E99" s="284">
        <v>2.3441059375959998</v>
      </c>
      <c r="F99" s="282">
        <v>0</v>
      </c>
      <c r="G99" s="283">
        <v>0</v>
      </c>
      <c r="H99" s="285">
        <v>0.09</v>
      </c>
      <c r="I99" s="282">
        <v>0.29499999999999998</v>
      </c>
      <c r="J99" s="283">
        <v>0.29499999999999998</v>
      </c>
      <c r="K99" s="294" t="s">
        <v>189</v>
      </c>
    </row>
    <row r="100" spans="1:11" ht="14.4" customHeight="1" thickBot="1" x14ac:dyDescent="0.35">
      <c r="A100" s="301" t="s">
        <v>281</v>
      </c>
      <c r="B100" s="282">
        <v>4.3665987256929997</v>
      </c>
      <c r="C100" s="282">
        <v>10.23577</v>
      </c>
      <c r="D100" s="283">
        <v>5.8691712743059998</v>
      </c>
      <c r="E100" s="284">
        <v>2.3441059375959998</v>
      </c>
      <c r="F100" s="282">
        <v>0</v>
      </c>
      <c r="G100" s="283">
        <v>0</v>
      </c>
      <c r="H100" s="285">
        <v>0.09</v>
      </c>
      <c r="I100" s="282">
        <v>0.29499999999999998</v>
      </c>
      <c r="J100" s="283">
        <v>0.29499999999999998</v>
      </c>
      <c r="K100" s="294" t="s">
        <v>189</v>
      </c>
    </row>
    <row r="101" spans="1:11" ht="14.4" customHeight="1" thickBot="1" x14ac:dyDescent="0.35">
      <c r="A101" s="302" t="s">
        <v>282</v>
      </c>
      <c r="B101" s="282">
        <v>4.3665987256929997</v>
      </c>
      <c r="C101" s="282">
        <v>9.8087700000000009</v>
      </c>
      <c r="D101" s="283">
        <v>5.4421712743060002</v>
      </c>
      <c r="E101" s="284">
        <v>2.246318156574</v>
      </c>
      <c r="F101" s="282">
        <v>0</v>
      </c>
      <c r="G101" s="283">
        <v>0</v>
      </c>
      <c r="H101" s="285">
        <v>4.9406564584124654E-324</v>
      </c>
      <c r="I101" s="282">
        <v>1.4821969375237396E-323</v>
      </c>
      <c r="J101" s="283">
        <v>1.4821969375237396E-323</v>
      </c>
      <c r="K101" s="294" t="s">
        <v>189</v>
      </c>
    </row>
    <row r="102" spans="1:11" ht="14.4" customHeight="1" thickBot="1" x14ac:dyDescent="0.35">
      <c r="A102" s="303" t="s">
        <v>283</v>
      </c>
      <c r="B102" s="287">
        <v>4.3665987256929997</v>
      </c>
      <c r="C102" s="287">
        <v>9.8087700000000009</v>
      </c>
      <c r="D102" s="288">
        <v>5.4421712743060002</v>
      </c>
      <c r="E102" s="293">
        <v>2.246318156574</v>
      </c>
      <c r="F102" s="287">
        <v>0</v>
      </c>
      <c r="G102" s="288">
        <v>0</v>
      </c>
      <c r="H102" s="290">
        <v>4.9406564584124654E-324</v>
      </c>
      <c r="I102" s="287">
        <v>1.4821969375237396E-323</v>
      </c>
      <c r="J102" s="288">
        <v>1.4821969375237396E-323</v>
      </c>
      <c r="K102" s="295" t="s">
        <v>189</v>
      </c>
    </row>
    <row r="103" spans="1:11" ht="14.4" customHeight="1" thickBot="1" x14ac:dyDescent="0.35">
      <c r="A103" s="304" t="s">
        <v>284</v>
      </c>
      <c r="B103" s="282">
        <v>4.9406564584124654E-324</v>
      </c>
      <c r="C103" s="282">
        <v>8.6115700000000004</v>
      </c>
      <c r="D103" s="283">
        <v>8.6115700000000004</v>
      </c>
      <c r="E103" s="292" t="s">
        <v>195</v>
      </c>
      <c r="F103" s="282">
        <v>0</v>
      </c>
      <c r="G103" s="283">
        <v>0</v>
      </c>
      <c r="H103" s="285">
        <v>4.9406564584124654E-324</v>
      </c>
      <c r="I103" s="282">
        <v>1.4821969375237396E-323</v>
      </c>
      <c r="J103" s="283">
        <v>1.4821969375237396E-323</v>
      </c>
      <c r="K103" s="294" t="s">
        <v>189</v>
      </c>
    </row>
    <row r="104" spans="1:11" ht="14.4" customHeight="1" thickBot="1" x14ac:dyDescent="0.35">
      <c r="A104" s="304" t="s">
        <v>285</v>
      </c>
      <c r="B104" s="282">
        <v>4.9406564584124654E-324</v>
      </c>
      <c r="C104" s="282">
        <v>1.1972</v>
      </c>
      <c r="D104" s="283">
        <v>1.1972</v>
      </c>
      <c r="E104" s="292" t="s">
        <v>195</v>
      </c>
      <c r="F104" s="282">
        <v>0</v>
      </c>
      <c r="G104" s="283">
        <v>0</v>
      </c>
      <c r="H104" s="285">
        <v>4.9406564584124654E-324</v>
      </c>
      <c r="I104" s="282">
        <v>1.4821969375237396E-323</v>
      </c>
      <c r="J104" s="283">
        <v>1.4821969375237396E-323</v>
      </c>
      <c r="K104" s="294" t="s">
        <v>189</v>
      </c>
    </row>
    <row r="105" spans="1:11" ht="14.4" customHeight="1" thickBot="1" x14ac:dyDescent="0.35">
      <c r="A105" s="307" t="s">
        <v>286</v>
      </c>
      <c r="B105" s="287">
        <v>4.9406564584124654E-324</v>
      </c>
      <c r="C105" s="287">
        <v>0.42699999999999999</v>
      </c>
      <c r="D105" s="288">
        <v>0.42699999999999999</v>
      </c>
      <c r="E105" s="289" t="s">
        <v>195</v>
      </c>
      <c r="F105" s="287">
        <v>0</v>
      </c>
      <c r="G105" s="288">
        <v>0</v>
      </c>
      <c r="H105" s="290">
        <v>0.09</v>
      </c>
      <c r="I105" s="287">
        <v>0.29499999999999998</v>
      </c>
      <c r="J105" s="288">
        <v>0.29499999999999998</v>
      </c>
      <c r="K105" s="295" t="s">
        <v>189</v>
      </c>
    </row>
    <row r="106" spans="1:11" ht="14.4" customHeight="1" thickBot="1" x14ac:dyDescent="0.35">
      <c r="A106" s="303" t="s">
        <v>287</v>
      </c>
      <c r="B106" s="287">
        <v>4.9406564584124654E-324</v>
      </c>
      <c r="C106" s="287">
        <v>0.42699999999999999</v>
      </c>
      <c r="D106" s="288">
        <v>0.42699999999999999</v>
      </c>
      <c r="E106" s="289" t="s">
        <v>195</v>
      </c>
      <c r="F106" s="287">
        <v>0</v>
      </c>
      <c r="G106" s="288">
        <v>0</v>
      </c>
      <c r="H106" s="290">
        <v>0.09</v>
      </c>
      <c r="I106" s="287">
        <v>0.29499999999999998</v>
      </c>
      <c r="J106" s="288">
        <v>0.29499999999999998</v>
      </c>
      <c r="K106" s="295" t="s">
        <v>189</v>
      </c>
    </row>
    <row r="107" spans="1:11" ht="14.4" customHeight="1" thickBot="1" x14ac:dyDescent="0.35">
      <c r="A107" s="304" t="s">
        <v>288</v>
      </c>
      <c r="B107" s="282">
        <v>4.9406564584124654E-324</v>
      </c>
      <c r="C107" s="282">
        <v>0.42699999999999999</v>
      </c>
      <c r="D107" s="283">
        <v>0.42699999999999999</v>
      </c>
      <c r="E107" s="292" t="s">
        <v>195</v>
      </c>
      <c r="F107" s="282">
        <v>0</v>
      </c>
      <c r="G107" s="283">
        <v>0</v>
      </c>
      <c r="H107" s="285">
        <v>0.09</v>
      </c>
      <c r="I107" s="282">
        <v>0.29499999999999998</v>
      </c>
      <c r="J107" s="283">
        <v>0.29499999999999998</v>
      </c>
      <c r="K107" s="294" t="s">
        <v>189</v>
      </c>
    </row>
    <row r="108" spans="1:11" ht="14.4" customHeight="1" thickBot="1" x14ac:dyDescent="0.35">
      <c r="A108" s="300" t="s">
        <v>289</v>
      </c>
      <c r="B108" s="282">
        <v>127.66666666666499</v>
      </c>
      <c r="C108" s="282">
        <v>295.0772</v>
      </c>
      <c r="D108" s="283">
        <v>167.410533333335</v>
      </c>
      <c r="E108" s="284">
        <v>2.311309660574</v>
      </c>
      <c r="F108" s="282">
        <v>493.00070881769199</v>
      </c>
      <c r="G108" s="283">
        <v>123.250177204423</v>
      </c>
      <c r="H108" s="285">
        <v>35.911529999999999</v>
      </c>
      <c r="I108" s="282">
        <v>103.64700999999999</v>
      </c>
      <c r="J108" s="283">
        <v>-19.603167204422999</v>
      </c>
      <c r="K108" s="286">
        <v>0.21023704052700001</v>
      </c>
    </row>
    <row r="109" spans="1:11" ht="14.4" customHeight="1" thickBot="1" x14ac:dyDescent="0.35">
      <c r="A109" s="305" t="s">
        <v>290</v>
      </c>
      <c r="B109" s="287">
        <v>127.66666666666499</v>
      </c>
      <c r="C109" s="287">
        <v>295.0772</v>
      </c>
      <c r="D109" s="288">
        <v>167.410533333335</v>
      </c>
      <c r="E109" s="293">
        <v>2.311309660574</v>
      </c>
      <c r="F109" s="287">
        <v>493.00070881769199</v>
      </c>
      <c r="G109" s="288">
        <v>123.250177204423</v>
      </c>
      <c r="H109" s="290">
        <v>35.911529999999999</v>
      </c>
      <c r="I109" s="287">
        <v>103.64700999999999</v>
      </c>
      <c r="J109" s="288">
        <v>-19.603167204422999</v>
      </c>
      <c r="K109" s="291">
        <v>0.21023704052700001</v>
      </c>
    </row>
    <row r="110" spans="1:11" ht="14.4" customHeight="1" thickBot="1" x14ac:dyDescent="0.35">
      <c r="A110" s="307" t="s">
        <v>34</v>
      </c>
      <c r="B110" s="287">
        <v>127.66666666666499</v>
      </c>
      <c r="C110" s="287">
        <v>295.0772</v>
      </c>
      <c r="D110" s="288">
        <v>167.410533333335</v>
      </c>
      <c r="E110" s="293">
        <v>2.311309660574</v>
      </c>
      <c r="F110" s="287">
        <v>493.00070881769199</v>
      </c>
      <c r="G110" s="288">
        <v>123.250177204423</v>
      </c>
      <c r="H110" s="290">
        <v>35.911529999999999</v>
      </c>
      <c r="I110" s="287">
        <v>103.64700999999999</v>
      </c>
      <c r="J110" s="288">
        <v>-19.603167204422999</v>
      </c>
      <c r="K110" s="291">
        <v>0.21023704052700001</v>
      </c>
    </row>
    <row r="111" spans="1:11" ht="14.4" customHeight="1" thickBot="1" x14ac:dyDescent="0.35">
      <c r="A111" s="303" t="s">
        <v>291</v>
      </c>
      <c r="B111" s="287">
        <v>4.9406564584124654E-324</v>
      </c>
      <c r="C111" s="287">
        <v>4.9406564584124654E-324</v>
      </c>
      <c r="D111" s="288">
        <v>0</v>
      </c>
      <c r="E111" s="293">
        <v>1</v>
      </c>
      <c r="F111" s="287">
        <v>5</v>
      </c>
      <c r="G111" s="288">
        <v>1.25</v>
      </c>
      <c r="H111" s="290">
        <v>4.9406564584124654E-324</v>
      </c>
      <c r="I111" s="287">
        <v>1.4821969375237396E-323</v>
      </c>
      <c r="J111" s="288">
        <v>-1.25</v>
      </c>
      <c r="K111" s="291">
        <v>4.9406564584124654E-324</v>
      </c>
    </row>
    <row r="112" spans="1:11" ht="14.4" customHeight="1" thickBot="1" x14ac:dyDescent="0.35">
      <c r="A112" s="304" t="s">
        <v>292</v>
      </c>
      <c r="B112" s="282">
        <v>4.9406564584124654E-324</v>
      </c>
      <c r="C112" s="282">
        <v>4.9406564584124654E-324</v>
      </c>
      <c r="D112" s="283">
        <v>0</v>
      </c>
      <c r="E112" s="284">
        <v>1</v>
      </c>
      <c r="F112" s="282">
        <v>5</v>
      </c>
      <c r="G112" s="283">
        <v>1.25</v>
      </c>
      <c r="H112" s="285">
        <v>4.9406564584124654E-324</v>
      </c>
      <c r="I112" s="282">
        <v>1.4821969375237396E-323</v>
      </c>
      <c r="J112" s="283">
        <v>-1.25</v>
      </c>
      <c r="K112" s="286">
        <v>4.9406564584124654E-324</v>
      </c>
    </row>
    <row r="113" spans="1:11" ht="14.4" customHeight="1" thickBot="1" x14ac:dyDescent="0.35">
      <c r="A113" s="303" t="s">
        <v>293</v>
      </c>
      <c r="B113" s="287">
        <v>3</v>
      </c>
      <c r="C113" s="287">
        <v>1.9</v>
      </c>
      <c r="D113" s="288">
        <v>-1.1000000000000001</v>
      </c>
      <c r="E113" s="293">
        <v>0.63333333333300001</v>
      </c>
      <c r="F113" s="287">
        <v>5.0007088176919998</v>
      </c>
      <c r="G113" s="288">
        <v>1.250177204423</v>
      </c>
      <c r="H113" s="290">
        <v>0.67500000000000004</v>
      </c>
      <c r="I113" s="287">
        <v>0.875</v>
      </c>
      <c r="J113" s="288">
        <v>-0.37517720442300001</v>
      </c>
      <c r="K113" s="291">
        <v>0.174975194897</v>
      </c>
    </row>
    <row r="114" spans="1:11" ht="14.4" customHeight="1" thickBot="1" x14ac:dyDescent="0.35">
      <c r="A114" s="304" t="s">
        <v>294</v>
      </c>
      <c r="B114" s="282">
        <v>3</v>
      </c>
      <c r="C114" s="282">
        <v>1.9</v>
      </c>
      <c r="D114" s="283">
        <v>-1.1000000000000001</v>
      </c>
      <c r="E114" s="284">
        <v>0.63333333333300001</v>
      </c>
      <c r="F114" s="282">
        <v>5.0007088176919998</v>
      </c>
      <c r="G114" s="283">
        <v>1.250177204423</v>
      </c>
      <c r="H114" s="285">
        <v>0.67500000000000004</v>
      </c>
      <c r="I114" s="282">
        <v>0.875</v>
      </c>
      <c r="J114" s="283">
        <v>-0.37517720442300001</v>
      </c>
      <c r="K114" s="286">
        <v>0.174975194897</v>
      </c>
    </row>
    <row r="115" spans="1:11" ht="14.4" customHeight="1" thickBot="1" x14ac:dyDescent="0.35">
      <c r="A115" s="303" t="s">
        <v>295</v>
      </c>
      <c r="B115" s="287">
        <v>5.333333333333</v>
      </c>
      <c r="C115" s="287">
        <v>3.5962000000000001</v>
      </c>
      <c r="D115" s="288">
        <v>-1.7371333333329999</v>
      </c>
      <c r="E115" s="293">
        <v>0.67428750000000004</v>
      </c>
      <c r="F115" s="287">
        <v>3</v>
      </c>
      <c r="G115" s="288">
        <v>0.75</v>
      </c>
      <c r="H115" s="290">
        <v>0.45429999999999998</v>
      </c>
      <c r="I115" s="287">
        <v>1.3854</v>
      </c>
      <c r="J115" s="288">
        <v>0.63539999999999996</v>
      </c>
      <c r="K115" s="291">
        <v>0.46179999999999999</v>
      </c>
    </row>
    <row r="116" spans="1:11" ht="14.4" customHeight="1" thickBot="1" x14ac:dyDescent="0.35">
      <c r="A116" s="304" t="s">
        <v>296</v>
      </c>
      <c r="B116" s="282">
        <v>5.333333333333</v>
      </c>
      <c r="C116" s="282">
        <v>3.5962000000000001</v>
      </c>
      <c r="D116" s="283">
        <v>-1.7371333333329999</v>
      </c>
      <c r="E116" s="284">
        <v>0.67428750000000004</v>
      </c>
      <c r="F116" s="282">
        <v>3</v>
      </c>
      <c r="G116" s="283">
        <v>0.75</v>
      </c>
      <c r="H116" s="285">
        <v>0.45429999999999998</v>
      </c>
      <c r="I116" s="282">
        <v>1.3854</v>
      </c>
      <c r="J116" s="283">
        <v>0.63539999999999996</v>
      </c>
      <c r="K116" s="286">
        <v>0.46179999999999999</v>
      </c>
    </row>
    <row r="117" spans="1:11" ht="14.4" customHeight="1" thickBot="1" x14ac:dyDescent="0.35">
      <c r="A117" s="303" t="s">
        <v>297</v>
      </c>
      <c r="B117" s="287">
        <v>119.33333333333201</v>
      </c>
      <c r="C117" s="287">
        <v>115.39382000000001</v>
      </c>
      <c r="D117" s="288">
        <v>-3.939513333331</v>
      </c>
      <c r="E117" s="293">
        <v>0.96698731843499997</v>
      </c>
      <c r="F117" s="287">
        <v>220</v>
      </c>
      <c r="G117" s="288">
        <v>55</v>
      </c>
      <c r="H117" s="290">
        <v>12.485799999999999</v>
      </c>
      <c r="I117" s="287">
        <v>34.878039999999999</v>
      </c>
      <c r="J117" s="288">
        <v>-20.121960000000001</v>
      </c>
      <c r="K117" s="291">
        <v>0.15853654545400001</v>
      </c>
    </row>
    <row r="118" spans="1:11" ht="14.4" customHeight="1" thickBot="1" x14ac:dyDescent="0.35">
      <c r="A118" s="304" t="s">
        <v>298</v>
      </c>
      <c r="B118" s="282">
        <v>119.33333333333201</v>
      </c>
      <c r="C118" s="282">
        <v>115.39382000000001</v>
      </c>
      <c r="D118" s="283">
        <v>-3.939513333331</v>
      </c>
      <c r="E118" s="284">
        <v>0.96698731843499997</v>
      </c>
      <c r="F118" s="282">
        <v>220</v>
      </c>
      <c r="G118" s="283">
        <v>55</v>
      </c>
      <c r="H118" s="285">
        <v>12.485799999999999</v>
      </c>
      <c r="I118" s="282">
        <v>34.878039999999999</v>
      </c>
      <c r="J118" s="283">
        <v>-20.121960000000001</v>
      </c>
      <c r="K118" s="286">
        <v>0.15853654545400001</v>
      </c>
    </row>
    <row r="119" spans="1:11" ht="14.4" customHeight="1" thickBot="1" x14ac:dyDescent="0.35">
      <c r="A119" s="303" t="s">
        <v>299</v>
      </c>
      <c r="B119" s="287">
        <v>4.9406564584124654E-324</v>
      </c>
      <c r="C119" s="287">
        <v>6.056</v>
      </c>
      <c r="D119" s="288">
        <v>6.056</v>
      </c>
      <c r="E119" s="289" t="s">
        <v>195</v>
      </c>
      <c r="F119" s="287">
        <v>4.9406564584124654E-324</v>
      </c>
      <c r="G119" s="288">
        <v>0</v>
      </c>
      <c r="H119" s="290">
        <v>4.9406564584124654E-324</v>
      </c>
      <c r="I119" s="287">
        <v>1.4821969375237396E-323</v>
      </c>
      <c r="J119" s="288">
        <v>1.4821969375237396E-323</v>
      </c>
      <c r="K119" s="291">
        <v>3</v>
      </c>
    </row>
    <row r="120" spans="1:11" ht="14.4" customHeight="1" thickBot="1" x14ac:dyDescent="0.35">
      <c r="A120" s="304" t="s">
        <v>300</v>
      </c>
      <c r="B120" s="282">
        <v>4.9406564584124654E-324</v>
      </c>
      <c r="C120" s="282">
        <v>6.056</v>
      </c>
      <c r="D120" s="283">
        <v>6.056</v>
      </c>
      <c r="E120" s="292" t="s">
        <v>195</v>
      </c>
      <c r="F120" s="282">
        <v>4.9406564584124654E-324</v>
      </c>
      <c r="G120" s="283">
        <v>0</v>
      </c>
      <c r="H120" s="285">
        <v>4.9406564584124654E-324</v>
      </c>
      <c r="I120" s="282">
        <v>1.4821969375237396E-323</v>
      </c>
      <c r="J120" s="283">
        <v>1.4821969375237396E-323</v>
      </c>
      <c r="K120" s="286">
        <v>3</v>
      </c>
    </row>
    <row r="121" spans="1:11" ht="14.4" customHeight="1" thickBot="1" x14ac:dyDescent="0.35">
      <c r="A121" s="303" t="s">
        <v>301</v>
      </c>
      <c r="B121" s="287">
        <v>4.9406564584124654E-324</v>
      </c>
      <c r="C121" s="287">
        <v>168.13118</v>
      </c>
      <c r="D121" s="288">
        <v>168.13118</v>
      </c>
      <c r="E121" s="289" t="s">
        <v>195</v>
      </c>
      <c r="F121" s="287">
        <v>260</v>
      </c>
      <c r="G121" s="288">
        <v>65</v>
      </c>
      <c r="H121" s="290">
        <v>22.296430000000001</v>
      </c>
      <c r="I121" s="287">
        <v>66.508570000000006</v>
      </c>
      <c r="J121" s="288">
        <v>1.50857</v>
      </c>
      <c r="K121" s="291">
        <v>0.25580219230700002</v>
      </c>
    </row>
    <row r="122" spans="1:11" ht="14.4" customHeight="1" thickBot="1" x14ac:dyDescent="0.35">
      <c r="A122" s="304" t="s">
        <v>302</v>
      </c>
      <c r="B122" s="282">
        <v>4.9406564584124654E-324</v>
      </c>
      <c r="C122" s="282">
        <v>168.13118</v>
      </c>
      <c r="D122" s="283">
        <v>168.13118</v>
      </c>
      <c r="E122" s="292" t="s">
        <v>195</v>
      </c>
      <c r="F122" s="282">
        <v>260</v>
      </c>
      <c r="G122" s="283">
        <v>65</v>
      </c>
      <c r="H122" s="285">
        <v>22.296430000000001</v>
      </c>
      <c r="I122" s="282">
        <v>66.508570000000006</v>
      </c>
      <c r="J122" s="283">
        <v>1.50857</v>
      </c>
      <c r="K122" s="286">
        <v>0.25580219230700002</v>
      </c>
    </row>
    <row r="123" spans="1:11" ht="14.4" customHeight="1" thickBot="1" x14ac:dyDescent="0.35">
      <c r="A123" s="308"/>
      <c r="B123" s="282">
        <v>-5.0020372097469998</v>
      </c>
      <c r="C123" s="282">
        <v>-2312.4364399999999</v>
      </c>
      <c r="D123" s="283">
        <v>-2307.4344027902498</v>
      </c>
      <c r="E123" s="284">
        <v>462.29892802348098</v>
      </c>
      <c r="F123" s="282">
        <v>-3471.5668138912702</v>
      </c>
      <c r="G123" s="283">
        <v>-867.89170347281697</v>
      </c>
      <c r="H123" s="285">
        <v>-318.69558999999998</v>
      </c>
      <c r="I123" s="282">
        <v>-854.94948000000102</v>
      </c>
      <c r="J123" s="283">
        <v>12.942223472816</v>
      </c>
      <c r="K123" s="286">
        <v>0.24627193593899999</v>
      </c>
    </row>
    <row r="124" spans="1:11" ht="14.4" customHeight="1" thickBot="1" x14ac:dyDescent="0.35">
      <c r="A124" s="309" t="s">
        <v>46</v>
      </c>
      <c r="B124" s="296">
        <v>-1994.5520372097501</v>
      </c>
      <c r="C124" s="296">
        <v>-2312.4364399999999</v>
      </c>
      <c r="D124" s="297">
        <v>-317.884402790254</v>
      </c>
      <c r="E124" s="298">
        <v>-1.0507536902179999</v>
      </c>
      <c r="F124" s="296">
        <v>-3471.5668138912702</v>
      </c>
      <c r="G124" s="297">
        <v>-867.89170347281799</v>
      </c>
      <c r="H124" s="296">
        <v>-318.69558999999998</v>
      </c>
      <c r="I124" s="296">
        <v>-854.94948000000102</v>
      </c>
      <c r="J124" s="297">
        <v>12.942223472816</v>
      </c>
      <c r="K124" s="299">
        <v>0.24627193593899999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72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196</v>
      </c>
      <c r="C6" s="312" t="s">
        <v>305</v>
      </c>
      <c r="D6" s="312">
        <v>0</v>
      </c>
      <c r="E6" s="312"/>
      <c r="F6" s="312">
        <v>0</v>
      </c>
      <c r="G6" s="312">
        <v>0.25</v>
      </c>
      <c r="H6" s="312">
        <v>-0.25</v>
      </c>
      <c r="I6" s="313">
        <v>0</v>
      </c>
      <c r="J6" s="314" t="s">
        <v>1</v>
      </c>
    </row>
    <row r="7" spans="1:10" ht="14.4" customHeight="1" x14ac:dyDescent="0.3">
      <c r="A7" s="310" t="s">
        <v>303</v>
      </c>
      <c r="B7" s="311" t="s">
        <v>306</v>
      </c>
      <c r="C7" s="312" t="s">
        <v>305</v>
      </c>
      <c r="D7" s="312">
        <v>0</v>
      </c>
      <c r="E7" s="312"/>
      <c r="F7" s="312">
        <v>0</v>
      </c>
      <c r="G7" s="312">
        <v>0.25</v>
      </c>
      <c r="H7" s="312">
        <v>-0.25</v>
      </c>
      <c r="I7" s="313">
        <v>0</v>
      </c>
      <c r="J7" s="314" t="s">
        <v>307</v>
      </c>
    </row>
    <row r="9" spans="1:10" ht="14.4" customHeight="1" x14ac:dyDescent="0.3">
      <c r="A9" s="310" t="s">
        <v>303</v>
      </c>
      <c r="B9" s="311" t="s">
        <v>304</v>
      </c>
      <c r="C9" s="312" t="s">
        <v>305</v>
      </c>
      <c r="D9" s="312" t="s">
        <v>305</v>
      </c>
      <c r="E9" s="312"/>
      <c r="F9" s="312" t="s">
        <v>305</v>
      </c>
      <c r="G9" s="312" t="s">
        <v>305</v>
      </c>
      <c r="H9" s="312" t="s">
        <v>305</v>
      </c>
      <c r="I9" s="313" t="s">
        <v>305</v>
      </c>
      <c r="J9" s="314" t="s">
        <v>49</v>
      </c>
    </row>
    <row r="10" spans="1:10" ht="14.4" customHeight="1" x14ac:dyDescent="0.3">
      <c r="A10" s="310" t="s">
        <v>308</v>
      </c>
      <c r="B10" s="311" t="s">
        <v>304</v>
      </c>
      <c r="C10" s="312" t="s">
        <v>305</v>
      </c>
      <c r="D10" s="312" t="s">
        <v>305</v>
      </c>
      <c r="E10" s="312"/>
      <c r="F10" s="312" t="s">
        <v>305</v>
      </c>
      <c r="G10" s="312" t="s">
        <v>305</v>
      </c>
      <c r="H10" s="312" t="s">
        <v>305</v>
      </c>
      <c r="I10" s="313" t="s">
        <v>305</v>
      </c>
      <c r="J10" s="314" t="s">
        <v>0</v>
      </c>
    </row>
    <row r="11" spans="1:10" ht="14.4" customHeight="1" x14ac:dyDescent="0.3">
      <c r="A11" s="310" t="s">
        <v>308</v>
      </c>
      <c r="B11" s="311" t="s">
        <v>196</v>
      </c>
      <c r="C11" s="312" t="s">
        <v>305</v>
      </c>
      <c r="D11" s="312">
        <v>0</v>
      </c>
      <c r="E11" s="312"/>
      <c r="F11" s="312">
        <v>0</v>
      </c>
      <c r="G11" s="312">
        <v>0.25</v>
      </c>
      <c r="H11" s="312">
        <v>-0.25</v>
      </c>
      <c r="I11" s="313">
        <v>0</v>
      </c>
      <c r="J11" s="314" t="s">
        <v>1</v>
      </c>
    </row>
    <row r="12" spans="1:10" ht="14.4" customHeight="1" x14ac:dyDescent="0.3">
      <c r="A12" s="310" t="s">
        <v>308</v>
      </c>
      <c r="B12" s="311" t="s">
        <v>306</v>
      </c>
      <c r="C12" s="312" t="s">
        <v>305</v>
      </c>
      <c r="D12" s="312">
        <v>0</v>
      </c>
      <c r="E12" s="312"/>
      <c r="F12" s="312">
        <v>0</v>
      </c>
      <c r="G12" s="312">
        <v>0.25</v>
      </c>
      <c r="H12" s="312">
        <v>-0.25</v>
      </c>
      <c r="I12" s="313">
        <v>0</v>
      </c>
      <c r="J12" s="314" t="s">
        <v>309</v>
      </c>
    </row>
    <row r="13" spans="1:10" ht="14.4" customHeight="1" x14ac:dyDescent="0.3">
      <c r="A13" s="310" t="s">
        <v>305</v>
      </c>
      <c r="B13" s="311" t="s">
        <v>305</v>
      </c>
      <c r="C13" s="312" t="s">
        <v>305</v>
      </c>
      <c r="D13" s="312" t="s">
        <v>305</v>
      </c>
      <c r="E13" s="312"/>
      <c r="F13" s="312" t="s">
        <v>305</v>
      </c>
      <c r="G13" s="312" t="s">
        <v>305</v>
      </c>
      <c r="H13" s="312" t="s">
        <v>305</v>
      </c>
      <c r="I13" s="313" t="s">
        <v>305</v>
      </c>
      <c r="J13" s="314" t="s">
        <v>310</v>
      </c>
    </row>
    <row r="14" spans="1:10" ht="14.4" customHeight="1" x14ac:dyDescent="0.3">
      <c r="A14" s="310" t="s">
        <v>303</v>
      </c>
      <c r="B14" s="311" t="s">
        <v>306</v>
      </c>
      <c r="C14" s="312" t="s">
        <v>305</v>
      </c>
      <c r="D14" s="312">
        <v>0</v>
      </c>
      <c r="E14" s="312"/>
      <c r="F14" s="312">
        <v>0</v>
      </c>
      <c r="G14" s="312">
        <v>0.25</v>
      </c>
      <c r="H14" s="312">
        <v>-0.25</v>
      </c>
      <c r="I14" s="313">
        <v>0</v>
      </c>
      <c r="J14" s="314" t="s">
        <v>307</v>
      </c>
    </row>
  </sheetData>
  <mergeCells count="3">
    <mergeCell ref="F3:I3"/>
    <mergeCell ref="C4:D4"/>
    <mergeCell ref="A1:I1"/>
  </mergeCells>
  <conditionalFormatting sqref="F8 F15:F65537">
    <cfRule type="cellIs" dxfId="33" priority="18" stopIfTrue="1" operator="greaterThan">
      <formula>1</formula>
    </cfRule>
  </conditionalFormatting>
  <conditionalFormatting sqref="H5:H7">
    <cfRule type="expression" dxfId="32" priority="14">
      <formula>$H5&gt;0</formula>
    </cfRule>
  </conditionalFormatting>
  <conditionalFormatting sqref="I5:I7">
    <cfRule type="expression" dxfId="31" priority="15">
      <formula>$I5&gt;1</formula>
    </cfRule>
  </conditionalFormatting>
  <conditionalFormatting sqref="B5:B7">
    <cfRule type="expression" dxfId="30" priority="11">
      <formula>OR($J5="NS",$J5="SumaNS",$J5="Účet")</formula>
    </cfRule>
  </conditionalFormatting>
  <conditionalFormatting sqref="B5:D7 F5:I7">
    <cfRule type="expression" dxfId="29" priority="17">
      <formula>AND($J5&lt;&gt;"",$J5&lt;&gt;"mezeraKL")</formula>
    </cfRule>
  </conditionalFormatting>
  <conditionalFormatting sqref="B5:D7 F5:I7">
    <cfRule type="expression" dxfId="28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27" priority="13">
      <formula>OR($J5="SumaNS",$J5="NS")</formula>
    </cfRule>
  </conditionalFormatting>
  <conditionalFormatting sqref="A5:A7">
    <cfRule type="expression" dxfId="26" priority="9">
      <formula>AND($J5&lt;&gt;"mezeraKL",$J5&lt;&gt;"")</formula>
    </cfRule>
  </conditionalFormatting>
  <conditionalFormatting sqref="A5:A7">
    <cfRule type="expression" dxfId="25" priority="10">
      <formula>AND($J5&lt;&gt;"",$J5&lt;&gt;"mezeraKL")</formula>
    </cfRule>
  </conditionalFormatting>
  <conditionalFormatting sqref="H9:H14">
    <cfRule type="expression" dxfId="24" priority="5">
      <formula>$H9&gt;0</formula>
    </cfRule>
  </conditionalFormatting>
  <conditionalFormatting sqref="A9:A14">
    <cfRule type="expression" dxfId="23" priority="2">
      <formula>AND($J9&lt;&gt;"mezeraKL",$J9&lt;&gt;"")</formula>
    </cfRule>
  </conditionalFormatting>
  <conditionalFormatting sqref="I9:I14">
    <cfRule type="expression" dxfId="22" priority="6">
      <formula>$I9&gt;1</formula>
    </cfRule>
  </conditionalFormatting>
  <conditionalFormatting sqref="B9:B14">
    <cfRule type="expression" dxfId="21" priority="1">
      <formula>OR($J9="NS",$J9="SumaNS",$J9="Účet")</formula>
    </cfRule>
  </conditionalFormatting>
  <conditionalFormatting sqref="A9:D14 F9:I14">
    <cfRule type="expression" dxfId="20" priority="8">
      <formula>AND($J9&lt;&gt;"",$J9&lt;&gt;"mezeraKL")</formula>
    </cfRule>
  </conditionalFormatting>
  <conditionalFormatting sqref="B9:D14 F9:I14">
    <cfRule type="expression" dxfId="19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18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3" t="s">
        <v>73</v>
      </c>
      <c r="B1" s="274"/>
      <c r="C1" s="274"/>
      <c r="D1" s="274"/>
      <c r="E1" s="274"/>
      <c r="F1" s="274"/>
      <c r="G1" s="245"/>
      <c r="H1" s="275"/>
      <c r="I1" s="275"/>
    </row>
    <row r="2" spans="1:10" ht="14.4" customHeight="1" thickBot="1" x14ac:dyDescent="0.35">
      <c r="A2" s="174" t="s">
        <v>188</v>
      </c>
      <c r="B2" s="162"/>
      <c r="C2" s="162"/>
      <c r="D2" s="162"/>
      <c r="E2" s="162"/>
      <c r="F2" s="162"/>
    </row>
    <row r="3" spans="1:10" ht="14.4" customHeight="1" thickBot="1" x14ac:dyDescent="0.35">
      <c r="A3" s="174"/>
      <c r="B3" s="162"/>
      <c r="C3" s="232">
        <v>2012</v>
      </c>
      <c r="D3" s="233">
        <v>2013</v>
      </c>
      <c r="E3" s="7"/>
      <c r="F3" s="268">
        <v>2014</v>
      </c>
      <c r="G3" s="269"/>
      <c r="H3" s="269"/>
      <c r="I3" s="270"/>
    </row>
    <row r="4" spans="1:10" ht="14.4" customHeight="1" thickBot="1" x14ac:dyDescent="0.35">
      <c r="A4" s="237" t="s">
        <v>0</v>
      </c>
      <c r="B4" s="238" t="s">
        <v>187</v>
      </c>
      <c r="C4" s="271" t="s">
        <v>51</v>
      </c>
      <c r="D4" s="272"/>
      <c r="E4" s="239"/>
      <c r="F4" s="234" t="s">
        <v>51</v>
      </c>
      <c r="G4" s="235" t="s">
        <v>52</v>
      </c>
      <c r="H4" s="235" t="s">
        <v>48</v>
      </c>
      <c r="I4" s="236" t="s">
        <v>53</v>
      </c>
    </row>
    <row r="5" spans="1:10" ht="14.4" customHeight="1" x14ac:dyDescent="0.3">
      <c r="A5" s="310" t="s">
        <v>303</v>
      </c>
      <c r="B5" s="311" t="s">
        <v>304</v>
      </c>
      <c r="C5" s="312" t="s">
        <v>305</v>
      </c>
      <c r="D5" s="312" t="s">
        <v>305</v>
      </c>
      <c r="E5" s="312"/>
      <c r="F5" s="312" t="s">
        <v>305</v>
      </c>
      <c r="G5" s="312" t="s">
        <v>305</v>
      </c>
      <c r="H5" s="312" t="s">
        <v>305</v>
      </c>
      <c r="I5" s="313" t="s">
        <v>305</v>
      </c>
      <c r="J5" s="314" t="s">
        <v>49</v>
      </c>
    </row>
    <row r="6" spans="1:10" ht="14.4" customHeight="1" x14ac:dyDescent="0.3">
      <c r="A6" s="310" t="s">
        <v>303</v>
      </c>
      <c r="B6" s="311" t="s">
        <v>198</v>
      </c>
      <c r="C6" s="312" t="s">
        <v>305</v>
      </c>
      <c r="D6" s="312">
        <v>0</v>
      </c>
      <c r="E6" s="312"/>
      <c r="F6" s="312">
        <v>14.653099999999998</v>
      </c>
      <c r="G6" s="312">
        <v>15.75</v>
      </c>
      <c r="H6" s="312">
        <v>-1.0969000000000015</v>
      </c>
      <c r="I6" s="313">
        <v>0.93035555555555549</v>
      </c>
      <c r="J6" s="314" t="s">
        <v>1</v>
      </c>
    </row>
    <row r="7" spans="1:10" ht="14.4" customHeight="1" x14ac:dyDescent="0.3">
      <c r="A7" s="310" t="s">
        <v>303</v>
      </c>
      <c r="B7" s="311" t="s">
        <v>199</v>
      </c>
      <c r="C7" s="312" t="s">
        <v>305</v>
      </c>
      <c r="D7" s="312">
        <v>0</v>
      </c>
      <c r="E7" s="312"/>
      <c r="F7" s="312">
        <v>0</v>
      </c>
      <c r="G7" s="312">
        <v>0.75</v>
      </c>
      <c r="H7" s="312">
        <v>-0.75</v>
      </c>
      <c r="I7" s="313">
        <v>0</v>
      </c>
      <c r="J7" s="314" t="s">
        <v>1</v>
      </c>
    </row>
    <row r="8" spans="1:10" ht="14.4" customHeight="1" x14ac:dyDescent="0.3">
      <c r="A8" s="310" t="s">
        <v>303</v>
      </c>
      <c r="B8" s="311" t="s">
        <v>200</v>
      </c>
      <c r="C8" s="312" t="s">
        <v>305</v>
      </c>
      <c r="D8" s="312">
        <v>0</v>
      </c>
      <c r="E8" s="312"/>
      <c r="F8" s="312" t="s">
        <v>305</v>
      </c>
      <c r="G8" s="312" t="s">
        <v>305</v>
      </c>
      <c r="H8" s="312" t="s">
        <v>305</v>
      </c>
      <c r="I8" s="313" t="s">
        <v>305</v>
      </c>
      <c r="J8" s="314" t="s">
        <v>1</v>
      </c>
    </row>
    <row r="9" spans="1:10" ht="14.4" customHeight="1" x14ac:dyDescent="0.3">
      <c r="A9" s="310" t="s">
        <v>303</v>
      </c>
      <c r="B9" s="311" t="s">
        <v>306</v>
      </c>
      <c r="C9" s="312" t="s">
        <v>305</v>
      </c>
      <c r="D9" s="312">
        <v>0</v>
      </c>
      <c r="E9" s="312"/>
      <c r="F9" s="312">
        <v>14.653099999999998</v>
      </c>
      <c r="G9" s="312">
        <v>16.5</v>
      </c>
      <c r="H9" s="312">
        <v>-1.8469000000000015</v>
      </c>
      <c r="I9" s="313">
        <v>0.88806666666666656</v>
      </c>
      <c r="J9" s="314" t="s">
        <v>307</v>
      </c>
    </row>
    <row r="11" spans="1:10" ht="14.4" customHeight="1" x14ac:dyDescent="0.3">
      <c r="A11" s="310" t="s">
        <v>303</v>
      </c>
      <c r="B11" s="311" t="s">
        <v>304</v>
      </c>
      <c r="C11" s="312" t="s">
        <v>305</v>
      </c>
      <c r="D11" s="312" t="s">
        <v>305</v>
      </c>
      <c r="E11" s="312"/>
      <c r="F11" s="312" t="s">
        <v>305</v>
      </c>
      <c r="G11" s="312" t="s">
        <v>305</v>
      </c>
      <c r="H11" s="312" t="s">
        <v>305</v>
      </c>
      <c r="I11" s="313" t="s">
        <v>305</v>
      </c>
      <c r="J11" s="314" t="s">
        <v>49</v>
      </c>
    </row>
    <row r="12" spans="1:10" ht="14.4" customHeight="1" x14ac:dyDescent="0.3">
      <c r="A12" s="310" t="s">
        <v>308</v>
      </c>
      <c r="B12" s="311" t="s">
        <v>304</v>
      </c>
      <c r="C12" s="312" t="s">
        <v>305</v>
      </c>
      <c r="D12" s="312" t="s">
        <v>305</v>
      </c>
      <c r="E12" s="312"/>
      <c r="F12" s="312" t="s">
        <v>305</v>
      </c>
      <c r="G12" s="312" t="s">
        <v>305</v>
      </c>
      <c r="H12" s="312" t="s">
        <v>305</v>
      </c>
      <c r="I12" s="313" t="s">
        <v>305</v>
      </c>
      <c r="J12" s="314" t="s">
        <v>0</v>
      </c>
    </row>
    <row r="13" spans="1:10" ht="14.4" customHeight="1" x14ac:dyDescent="0.3">
      <c r="A13" s="310" t="s">
        <v>308</v>
      </c>
      <c r="B13" s="311" t="s">
        <v>198</v>
      </c>
      <c r="C13" s="312" t="s">
        <v>305</v>
      </c>
      <c r="D13" s="312">
        <v>0</v>
      </c>
      <c r="E13" s="312"/>
      <c r="F13" s="312">
        <v>14.653099999999998</v>
      </c>
      <c r="G13" s="312">
        <v>15.75</v>
      </c>
      <c r="H13" s="312">
        <v>-1.0969000000000015</v>
      </c>
      <c r="I13" s="313">
        <v>0.93035555555555549</v>
      </c>
      <c r="J13" s="314" t="s">
        <v>1</v>
      </c>
    </row>
    <row r="14" spans="1:10" ht="14.4" customHeight="1" x14ac:dyDescent="0.3">
      <c r="A14" s="310" t="s">
        <v>308</v>
      </c>
      <c r="B14" s="311" t="s">
        <v>199</v>
      </c>
      <c r="C14" s="312" t="s">
        <v>305</v>
      </c>
      <c r="D14" s="312">
        <v>0</v>
      </c>
      <c r="E14" s="312"/>
      <c r="F14" s="312">
        <v>0</v>
      </c>
      <c r="G14" s="312">
        <v>0.75</v>
      </c>
      <c r="H14" s="312">
        <v>-0.75</v>
      </c>
      <c r="I14" s="313">
        <v>0</v>
      </c>
      <c r="J14" s="314" t="s">
        <v>1</v>
      </c>
    </row>
    <row r="15" spans="1:10" ht="14.4" customHeight="1" x14ac:dyDescent="0.3">
      <c r="A15" s="310" t="s">
        <v>308</v>
      </c>
      <c r="B15" s="311" t="s">
        <v>200</v>
      </c>
      <c r="C15" s="312" t="s">
        <v>305</v>
      </c>
      <c r="D15" s="312">
        <v>0</v>
      </c>
      <c r="E15" s="312"/>
      <c r="F15" s="312" t="s">
        <v>305</v>
      </c>
      <c r="G15" s="312" t="s">
        <v>305</v>
      </c>
      <c r="H15" s="312" t="s">
        <v>305</v>
      </c>
      <c r="I15" s="313" t="s">
        <v>305</v>
      </c>
      <c r="J15" s="314" t="s">
        <v>1</v>
      </c>
    </row>
    <row r="16" spans="1:10" ht="14.4" customHeight="1" x14ac:dyDescent="0.3">
      <c r="A16" s="310" t="s">
        <v>308</v>
      </c>
      <c r="B16" s="311" t="s">
        <v>306</v>
      </c>
      <c r="C16" s="312" t="s">
        <v>305</v>
      </c>
      <c r="D16" s="312">
        <v>0</v>
      </c>
      <c r="E16" s="312"/>
      <c r="F16" s="312">
        <v>14.653099999999998</v>
      </c>
      <c r="G16" s="312">
        <v>16.5</v>
      </c>
      <c r="H16" s="312">
        <v>-1.8469000000000015</v>
      </c>
      <c r="I16" s="313">
        <v>0.88806666666666656</v>
      </c>
      <c r="J16" s="314" t="s">
        <v>309</v>
      </c>
    </row>
    <row r="17" spans="1:10" ht="14.4" customHeight="1" x14ac:dyDescent="0.3">
      <c r="A17" s="310" t="s">
        <v>305</v>
      </c>
      <c r="B17" s="311" t="s">
        <v>305</v>
      </c>
      <c r="C17" s="312" t="s">
        <v>305</v>
      </c>
      <c r="D17" s="312" t="s">
        <v>305</v>
      </c>
      <c r="E17" s="312"/>
      <c r="F17" s="312" t="s">
        <v>305</v>
      </c>
      <c r="G17" s="312" t="s">
        <v>305</v>
      </c>
      <c r="H17" s="312" t="s">
        <v>305</v>
      </c>
      <c r="I17" s="313" t="s">
        <v>305</v>
      </c>
      <c r="J17" s="314" t="s">
        <v>310</v>
      </c>
    </row>
    <row r="18" spans="1:10" ht="14.4" customHeight="1" x14ac:dyDescent="0.3">
      <c r="A18" s="310" t="s">
        <v>303</v>
      </c>
      <c r="B18" s="311" t="s">
        <v>306</v>
      </c>
      <c r="C18" s="312" t="s">
        <v>305</v>
      </c>
      <c r="D18" s="312">
        <v>0</v>
      </c>
      <c r="E18" s="312"/>
      <c r="F18" s="312">
        <v>14.653099999999998</v>
      </c>
      <c r="G18" s="312">
        <v>16.5</v>
      </c>
      <c r="H18" s="312">
        <v>-1.8469000000000015</v>
      </c>
      <c r="I18" s="313">
        <v>0.88806666666666656</v>
      </c>
      <c r="J18" s="314" t="s">
        <v>307</v>
      </c>
    </row>
  </sheetData>
  <mergeCells count="3">
    <mergeCell ref="A1:I1"/>
    <mergeCell ref="F3:I3"/>
    <mergeCell ref="C4:D4"/>
  </mergeCells>
  <conditionalFormatting sqref="F10 F19:F65537">
    <cfRule type="cellIs" dxfId="17" priority="18" stopIfTrue="1" operator="greaterThan">
      <formula>1</formula>
    </cfRule>
  </conditionalFormatting>
  <conditionalFormatting sqref="H5:H9">
    <cfRule type="expression" dxfId="16" priority="14">
      <formula>$H5&gt;0</formula>
    </cfRule>
  </conditionalFormatting>
  <conditionalFormatting sqref="I5:I9">
    <cfRule type="expression" dxfId="15" priority="15">
      <formula>$I5&gt;1</formula>
    </cfRule>
  </conditionalFormatting>
  <conditionalFormatting sqref="B5:B9">
    <cfRule type="expression" dxfId="14" priority="11">
      <formula>OR($J5="NS",$J5="SumaNS",$J5="Účet")</formula>
    </cfRule>
  </conditionalFormatting>
  <conditionalFormatting sqref="F5:I9 B5:D9">
    <cfRule type="expression" dxfId="13" priority="17">
      <formula>AND($J5&lt;&gt;"",$J5&lt;&gt;"mezeraKL")</formula>
    </cfRule>
  </conditionalFormatting>
  <conditionalFormatting sqref="B5:D9 F5:I9">
    <cfRule type="expression" dxfId="12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1" priority="13">
      <formula>OR($J5="SumaNS",$J5="NS")</formula>
    </cfRule>
  </conditionalFormatting>
  <conditionalFormatting sqref="A5:A9">
    <cfRule type="expression" dxfId="10" priority="9">
      <formula>AND($J5&lt;&gt;"mezeraKL",$J5&lt;&gt;"")</formula>
    </cfRule>
  </conditionalFormatting>
  <conditionalFormatting sqref="A5:A9">
    <cfRule type="expression" dxfId="9" priority="10">
      <formula>AND($J5&lt;&gt;"",$J5&lt;&gt;"mezeraKL")</formula>
    </cfRule>
  </conditionalFormatting>
  <conditionalFormatting sqref="H11:H18">
    <cfRule type="expression" dxfId="8" priority="5">
      <formula>$H11&gt;0</formula>
    </cfRule>
  </conditionalFormatting>
  <conditionalFormatting sqref="A11:A18">
    <cfRule type="expression" dxfId="7" priority="2">
      <formula>AND($J11&lt;&gt;"mezeraKL",$J11&lt;&gt;"")</formula>
    </cfRule>
  </conditionalFormatting>
  <conditionalFormatting sqref="I11:I18">
    <cfRule type="expression" dxfId="6" priority="6">
      <formula>$I11&gt;1</formula>
    </cfRule>
  </conditionalFormatting>
  <conditionalFormatting sqref="B11:B18">
    <cfRule type="expression" dxfId="5" priority="1">
      <formula>OR($J11="NS",$J11="SumaNS",$J11="Účet")</formula>
    </cfRule>
  </conditionalFormatting>
  <conditionalFormatting sqref="A11:D18 F11:I18">
    <cfRule type="expression" dxfId="4" priority="8">
      <formula>AND($J11&lt;&gt;"",$J11&lt;&gt;"mezeraKL")</formula>
    </cfRule>
  </conditionalFormatting>
  <conditionalFormatting sqref="B11:D18 F11:I18">
    <cfRule type="expression" dxfId="3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78" t="s">
        <v>324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4" customHeight="1" thickBot="1" x14ac:dyDescent="0.35">
      <c r="A2" s="174" t="s">
        <v>188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76"/>
      <c r="D3" s="277"/>
      <c r="E3" s="277"/>
      <c r="F3" s="277"/>
      <c r="G3" s="277"/>
      <c r="H3" s="108" t="s">
        <v>70</v>
      </c>
      <c r="I3" s="71">
        <f>IF(J3&lt;&gt;0,K3/J3,0)</f>
        <v>15.424315789473685</v>
      </c>
      <c r="J3" s="71">
        <f>SUBTOTAL(9,J5:J1048576)</f>
        <v>950</v>
      </c>
      <c r="K3" s="72">
        <f>SUBTOTAL(9,K5:K1048576)</f>
        <v>14653.1</v>
      </c>
    </row>
    <row r="4" spans="1:11" s="164" customFormat="1" ht="14.4" customHeight="1" thickBot="1" x14ac:dyDescent="0.35">
      <c r="A4" s="315" t="s">
        <v>3</v>
      </c>
      <c r="B4" s="316" t="s">
        <v>4</v>
      </c>
      <c r="C4" s="316" t="s">
        <v>0</v>
      </c>
      <c r="D4" s="316" t="s">
        <v>5</v>
      </c>
      <c r="E4" s="316" t="s">
        <v>6</v>
      </c>
      <c r="F4" s="316" t="s">
        <v>1</v>
      </c>
      <c r="G4" s="316" t="s">
        <v>50</v>
      </c>
      <c r="H4" s="317" t="s">
        <v>7</v>
      </c>
      <c r="I4" s="318" t="s">
        <v>76</v>
      </c>
      <c r="J4" s="318" t="s">
        <v>8</v>
      </c>
      <c r="K4" s="319" t="s">
        <v>84</v>
      </c>
    </row>
    <row r="5" spans="1:11" ht="14.4" customHeight="1" x14ac:dyDescent="0.3">
      <c r="A5" s="320" t="s">
        <v>303</v>
      </c>
      <c r="B5" s="321" t="s">
        <v>304</v>
      </c>
      <c r="C5" s="322" t="s">
        <v>308</v>
      </c>
      <c r="D5" s="323" t="s">
        <v>304</v>
      </c>
      <c r="E5" s="322" t="s">
        <v>322</v>
      </c>
      <c r="F5" s="323" t="s">
        <v>323</v>
      </c>
      <c r="G5" s="322" t="s">
        <v>311</v>
      </c>
      <c r="H5" s="322" t="s">
        <v>312</v>
      </c>
      <c r="I5" s="324">
        <v>14.88</v>
      </c>
      <c r="J5" s="324">
        <v>200</v>
      </c>
      <c r="K5" s="325">
        <v>2976.6000000000004</v>
      </c>
    </row>
    <row r="6" spans="1:11" ht="14.4" customHeight="1" x14ac:dyDescent="0.3">
      <c r="A6" s="326" t="s">
        <v>303</v>
      </c>
      <c r="B6" s="327" t="s">
        <v>304</v>
      </c>
      <c r="C6" s="328" t="s">
        <v>308</v>
      </c>
      <c r="D6" s="329" t="s">
        <v>304</v>
      </c>
      <c r="E6" s="328" t="s">
        <v>322</v>
      </c>
      <c r="F6" s="329" t="s">
        <v>323</v>
      </c>
      <c r="G6" s="328" t="s">
        <v>313</v>
      </c>
      <c r="H6" s="328" t="s">
        <v>314</v>
      </c>
      <c r="I6" s="330">
        <v>17.543333333333333</v>
      </c>
      <c r="J6" s="330">
        <v>120</v>
      </c>
      <c r="K6" s="331">
        <v>2105.3999999999996</v>
      </c>
    </row>
    <row r="7" spans="1:11" ht="14.4" customHeight="1" x14ac:dyDescent="0.3">
      <c r="A7" s="326" t="s">
        <v>303</v>
      </c>
      <c r="B7" s="327" t="s">
        <v>304</v>
      </c>
      <c r="C7" s="328" t="s">
        <v>308</v>
      </c>
      <c r="D7" s="329" t="s">
        <v>304</v>
      </c>
      <c r="E7" s="328" t="s">
        <v>322</v>
      </c>
      <c r="F7" s="329" t="s">
        <v>323</v>
      </c>
      <c r="G7" s="328" t="s">
        <v>315</v>
      </c>
      <c r="H7" s="328" t="s">
        <v>316</v>
      </c>
      <c r="I7" s="330">
        <v>18.149999999999999</v>
      </c>
      <c r="J7" s="330">
        <v>90</v>
      </c>
      <c r="K7" s="331">
        <v>1633.5</v>
      </c>
    </row>
    <row r="8" spans="1:11" ht="14.4" customHeight="1" x14ac:dyDescent="0.3">
      <c r="A8" s="326" t="s">
        <v>303</v>
      </c>
      <c r="B8" s="327" t="s">
        <v>304</v>
      </c>
      <c r="C8" s="328" t="s">
        <v>308</v>
      </c>
      <c r="D8" s="329" t="s">
        <v>304</v>
      </c>
      <c r="E8" s="328" t="s">
        <v>322</v>
      </c>
      <c r="F8" s="329" t="s">
        <v>323</v>
      </c>
      <c r="G8" s="328" t="s">
        <v>317</v>
      </c>
      <c r="H8" s="328" t="s">
        <v>318</v>
      </c>
      <c r="I8" s="330">
        <v>14.76</v>
      </c>
      <c r="J8" s="330">
        <v>400</v>
      </c>
      <c r="K8" s="331">
        <v>5904.8</v>
      </c>
    </row>
    <row r="9" spans="1:11" ht="14.4" customHeight="1" x14ac:dyDescent="0.3">
      <c r="A9" s="326" t="s">
        <v>303</v>
      </c>
      <c r="B9" s="327" t="s">
        <v>304</v>
      </c>
      <c r="C9" s="328" t="s">
        <v>308</v>
      </c>
      <c r="D9" s="329" t="s">
        <v>304</v>
      </c>
      <c r="E9" s="328" t="s">
        <v>322</v>
      </c>
      <c r="F9" s="329" t="s">
        <v>323</v>
      </c>
      <c r="G9" s="328" t="s">
        <v>319</v>
      </c>
      <c r="H9" s="328" t="s">
        <v>320</v>
      </c>
      <c r="I9" s="330">
        <v>14.52</v>
      </c>
      <c r="J9" s="330">
        <v>60</v>
      </c>
      <c r="K9" s="331">
        <v>871.2</v>
      </c>
    </row>
    <row r="10" spans="1:11" ht="14.4" customHeight="1" thickBot="1" x14ac:dyDescent="0.35">
      <c r="A10" s="332" t="s">
        <v>303</v>
      </c>
      <c r="B10" s="333" t="s">
        <v>304</v>
      </c>
      <c r="C10" s="334" t="s">
        <v>308</v>
      </c>
      <c r="D10" s="335" t="s">
        <v>304</v>
      </c>
      <c r="E10" s="334" t="s">
        <v>322</v>
      </c>
      <c r="F10" s="335" t="s">
        <v>323</v>
      </c>
      <c r="G10" s="334" t="s">
        <v>321</v>
      </c>
      <c r="H10" s="334" t="s">
        <v>320</v>
      </c>
      <c r="I10" s="336">
        <v>14.52</v>
      </c>
      <c r="J10" s="336">
        <v>80</v>
      </c>
      <c r="K10" s="337">
        <v>1161.5999999999999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2" width="13.109375" hidden="1" customWidth="1"/>
    <col min="23" max="23" width="13.109375" customWidth="1"/>
    <col min="24" max="31" width="13.109375" hidden="1" customWidth="1"/>
    <col min="32" max="32" width="13.109375" customWidth="1"/>
    <col min="33" max="33" width="13.109375" hidden="1" customWidth="1"/>
  </cols>
  <sheetData>
    <row r="1" spans="1:34" ht="18.600000000000001" thickBot="1" x14ac:dyDescent="0.4">
      <c r="A1" s="279" t="s">
        <v>57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</row>
    <row r="2" spans="1:34" ht="15" thickBot="1" x14ac:dyDescent="0.35">
      <c r="A2" s="174" t="s">
        <v>188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</row>
    <row r="3" spans="1:34" x14ac:dyDescent="0.3">
      <c r="A3" s="193" t="s">
        <v>148</v>
      </c>
      <c r="B3" s="280" t="s">
        <v>129</v>
      </c>
      <c r="C3" s="176">
        <v>0</v>
      </c>
      <c r="D3" s="177">
        <v>101</v>
      </c>
      <c r="E3" s="177">
        <v>102</v>
      </c>
      <c r="F3" s="196">
        <v>305</v>
      </c>
      <c r="G3" s="196">
        <v>306</v>
      </c>
      <c r="H3" s="196">
        <v>408</v>
      </c>
      <c r="I3" s="196">
        <v>409</v>
      </c>
      <c r="J3" s="196">
        <v>410</v>
      </c>
      <c r="K3" s="196">
        <v>415</v>
      </c>
      <c r="L3" s="196">
        <v>416</v>
      </c>
      <c r="M3" s="196">
        <v>418</v>
      </c>
      <c r="N3" s="196">
        <v>419</v>
      </c>
      <c r="O3" s="196">
        <v>420</v>
      </c>
      <c r="P3" s="196">
        <v>421</v>
      </c>
      <c r="Q3" s="196">
        <v>522</v>
      </c>
      <c r="R3" s="196">
        <v>523</v>
      </c>
      <c r="S3" s="196">
        <v>524</v>
      </c>
      <c r="T3" s="196">
        <v>525</v>
      </c>
      <c r="U3" s="196">
        <v>526</v>
      </c>
      <c r="V3" s="196">
        <v>527</v>
      </c>
      <c r="W3" s="196">
        <v>528</v>
      </c>
      <c r="X3" s="196">
        <v>629</v>
      </c>
      <c r="Y3" s="196">
        <v>630</v>
      </c>
      <c r="Z3" s="196">
        <v>636</v>
      </c>
      <c r="AA3" s="196">
        <v>637</v>
      </c>
      <c r="AB3" s="196">
        <v>640</v>
      </c>
      <c r="AC3" s="196">
        <v>642</v>
      </c>
      <c r="AD3" s="196">
        <v>743</v>
      </c>
      <c r="AE3" s="177">
        <v>745</v>
      </c>
      <c r="AF3" s="177">
        <v>746</v>
      </c>
      <c r="AG3" s="347">
        <v>930</v>
      </c>
      <c r="AH3" s="362"/>
    </row>
    <row r="4" spans="1:34" ht="36.6" outlineLevel="1" thickBot="1" x14ac:dyDescent="0.35">
      <c r="A4" s="194">
        <v>2014</v>
      </c>
      <c r="B4" s="281"/>
      <c r="C4" s="178" t="s">
        <v>130</v>
      </c>
      <c r="D4" s="179" t="s">
        <v>131</v>
      </c>
      <c r="E4" s="179" t="s">
        <v>132</v>
      </c>
      <c r="F4" s="197" t="s">
        <v>160</v>
      </c>
      <c r="G4" s="197" t="s">
        <v>161</v>
      </c>
      <c r="H4" s="197" t="s">
        <v>162</v>
      </c>
      <c r="I4" s="197" t="s">
        <v>163</v>
      </c>
      <c r="J4" s="197" t="s">
        <v>164</v>
      </c>
      <c r="K4" s="197" t="s">
        <v>165</v>
      </c>
      <c r="L4" s="197" t="s">
        <v>166</v>
      </c>
      <c r="M4" s="197" t="s">
        <v>167</v>
      </c>
      <c r="N4" s="197" t="s">
        <v>168</v>
      </c>
      <c r="O4" s="197" t="s">
        <v>169</v>
      </c>
      <c r="P4" s="197" t="s">
        <v>170</v>
      </c>
      <c r="Q4" s="197" t="s">
        <v>171</v>
      </c>
      <c r="R4" s="197" t="s">
        <v>172</v>
      </c>
      <c r="S4" s="197" t="s">
        <v>173</v>
      </c>
      <c r="T4" s="197" t="s">
        <v>174</v>
      </c>
      <c r="U4" s="197" t="s">
        <v>175</v>
      </c>
      <c r="V4" s="197" t="s">
        <v>176</v>
      </c>
      <c r="W4" s="197" t="s">
        <v>185</v>
      </c>
      <c r="X4" s="197" t="s">
        <v>177</v>
      </c>
      <c r="Y4" s="197" t="s">
        <v>186</v>
      </c>
      <c r="Z4" s="197" t="s">
        <v>178</v>
      </c>
      <c r="AA4" s="197" t="s">
        <v>179</v>
      </c>
      <c r="AB4" s="197" t="s">
        <v>180</v>
      </c>
      <c r="AC4" s="197" t="s">
        <v>181</v>
      </c>
      <c r="AD4" s="197" t="s">
        <v>182</v>
      </c>
      <c r="AE4" s="179" t="s">
        <v>183</v>
      </c>
      <c r="AF4" s="179" t="s">
        <v>184</v>
      </c>
      <c r="AG4" s="348" t="s">
        <v>150</v>
      </c>
      <c r="AH4" s="362"/>
    </row>
    <row r="5" spans="1:34" x14ac:dyDescent="0.3">
      <c r="A5" s="180" t="s">
        <v>133</v>
      </c>
      <c r="B5" s="216"/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349"/>
      <c r="AH5" s="362"/>
    </row>
    <row r="6" spans="1:34" ht="15" collapsed="1" thickBot="1" x14ac:dyDescent="0.35">
      <c r="A6" s="181" t="s">
        <v>51</v>
      </c>
      <c r="B6" s="219">
        <f xml:space="preserve">
TRUNC(IF($A$4&lt;=12,SUMIFS('ON Data'!F:F,'ON Data'!$D:$D,$A$4,'ON Data'!$E:$E,1),SUMIFS('ON Data'!F:F,'ON Data'!$E:$E,1)/'ON Data'!$D$3),1)</f>
        <v>4</v>
      </c>
      <c r="C6" s="220">
        <f xml:space="preserve">
TRUNC(IF($A$4&lt;=12,SUMIFS('ON Data'!G:G,'ON Data'!$D:$D,$A$4,'ON Data'!$E:$E,1),SUMIFS('ON Data'!G:G,'ON Data'!$E:$E,1)/'ON Data'!$D$3),1)</f>
        <v>0</v>
      </c>
      <c r="D6" s="221">
        <f xml:space="preserve">
TRUNC(IF($A$4&lt;=12,SUMIFS('ON Data'!H:H,'ON Data'!$D:$D,$A$4,'ON Data'!$E:$E,1),SUMIFS('ON Data'!H:H,'ON Data'!$E:$E,1)/'ON Data'!$D$3),1)</f>
        <v>2</v>
      </c>
      <c r="E6" s="221">
        <f xml:space="preserve">
TRUNC(IF($A$4&lt;=12,SUMIFS('ON Data'!I:I,'ON Data'!$D:$D,$A$4,'ON Data'!$E:$E,1),SUMIFS('ON Data'!I:I,'ON Data'!$E:$E,1)/'ON Data'!$D$3),1)</f>
        <v>0</v>
      </c>
      <c r="F6" s="221">
        <f xml:space="preserve">
TRUNC(IF($A$4&lt;=12,SUMIFS('ON Data'!K:K,'ON Data'!$D:$D,$A$4,'ON Data'!$E:$E,1),SUMIFS('ON Data'!K:K,'ON Data'!$E:$E,1)/'ON Data'!$D$3),1)</f>
        <v>0</v>
      </c>
      <c r="G6" s="221">
        <f xml:space="preserve">
TRUNC(IF($A$4&lt;=12,SUMIFS('ON Data'!L:L,'ON Data'!$D:$D,$A$4,'ON Data'!$E:$E,1),SUMIFS('ON Data'!L:L,'ON Data'!$E:$E,1)/'ON Data'!$D$3),1)</f>
        <v>0</v>
      </c>
      <c r="H6" s="221">
        <f xml:space="preserve">
TRUNC(IF($A$4&lt;=12,SUMIFS('ON Data'!M:M,'ON Data'!$D:$D,$A$4,'ON Data'!$E:$E,1),SUMIFS('ON Data'!M:M,'ON Data'!$E:$E,1)/'ON Data'!$D$3),1)</f>
        <v>0</v>
      </c>
      <c r="I6" s="221">
        <f xml:space="preserve">
TRUNC(IF($A$4&lt;=12,SUMIFS('ON Data'!N:N,'ON Data'!$D:$D,$A$4,'ON Data'!$E:$E,1),SUMIFS('ON Data'!N:N,'ON Data'!$E:$E,1)/'ON Data'!$D$3),1)</f>
        <v>1</v>
      </c>
      <c r="J6" s="221">
        <f xml:space="preserve">
TRUNC(IF($A$4&lt;=12,SUMIFS('ON Data'!O:O,'ON Data'!$D:$D,$A$4,'ON Data'!$E:$E,1),SUMIFS('ON Data'!O:O,'ON Data'!$E:$E,1)/'ON Data'!$D$3),1)</f>
        <v>0</v>
      </c>
      <c r="K6" s="221">
        <f xml:space="preserve">
TRUNC(IF($A$4&lt;=12,SUMIFS('ON Data'!P:P,'ON Data'!$D:$D,$A$4,'ON Data'!$E:$E,1),SUMIFS('ON Data'!P:P,'ON Data'!$E:$E,1)/'ON Data'!$D$3),1)</f>
        <v>0</v>
      </c>
      <c r="L6" s="221">
        <f xml:space="preserve">
TRUNC(IF($A$4&lt;=12,SUMIFS('ON Data'!Q:Q,'ON Data'!$D:$D,$A$4,'ON Data'!$E:$E,1),SUMIFS('ON Data'!Q:Q,'ON Data'!$E:$E,1)/'ON Data'!$D$3),1)</f>
        <v>0</v>
      </c>
      <c r="M6" s="221">
        <f xml:space="preserve">
TRUNC(IF($A$4&lt;=12,SUMIFS('ON Data'!R:R,'ON Data'!$D:$D,$A$4,'ON Data'!$E:$E,1),SUMIFS('ON Data'!R:R,'ON Data'!$E:$E,1)/'ON Data'!$D$3),1)</f>
        <v>0</v>
      </c>
      <c r="N6" s="221">
        <f xml:space="preserve">
TRUNC(IF($A$4&lt;=12,SUMIFS('ON Data'!S:S,'ON Data'!$D:$D,$A$4,'ON Data'!$E:$E,1),SUMIFS('ON Data'!S:S,'ON Data'!$E:$E,1)/'ON Data'!$D$3),1)</f>
        <v>0</v>
      </c>
      <c r="O6" s="221">
        <f xml:space="preserve">
TRUNC(IF($A$4&lt;=12,SUMIFS('ON Data'!T:T,'ON Data'!$D:$D,$A$4,'ON Data'!$E:$E,1),SUMIFS('ON Data'!T:T,'ON Data'!$E:$E,1)/'ON Data'!$D$3),1)</f>
        <v>0</v>
      </c>
      <c r="P6" s="221">
        <f xml:space="preserve">
TRUNC(IF($A$4&lt;=12,SUMIFS('ON Data'!U:U,'ON Data'!$D:$D,$A$4,'ON Data'!$E:$E,1),SUMIFS('ON Data'!U:U,'ON Data'!$E:$E,1)/'ON Data'!$D$3),1)</f>
        <v>0</v>
      </c>
      <c r="Q6" s="221">
        <f xml:space="preserve">
TRUNC(IF($A$4&lt;=12,SUMIFS('ON Data'!V:V,'ON Data'!$D:$D,$A$4,'ON Data'!$E:$E,1),SUMIFS('ON Data'!V:V,'ON Data'!$E:$E,1)/'ON Data'!$D$3),1)</f>
        <v>0</v>
      </c>
      <c r="R6" s="221">
        <f xml:space="preserve">
TRUNC(IF($A$4&lt;=12,SUMIFS('ON Data'!W:W,'ON Data'!$D:$D,$A$4,'ON Data'!$E:$E,1),SUMIFS('ON Data'!W:W,'ON Data'!$E:$E,1)/'ON Data'!$D$3),1)</f>
        <v>0</v>
      </c>
      <c r="S6" s="221">
        <f xml:space="preserve">
TRUNC(IF($A$4&lt;=12,SUMIFS('ON Data'!X:X,'ON Data'!$D:$D,$A$4,'ON Data'!$E:$E,1),SUMIFS('ON Data'!X:X,'ON Data'!$E:$E,1)/'ON Data'!$D$3),1)</f>
        <v>0</v>
      </c>
      <c r="T6" s="221">
        <f xml:space="preserve">
TRUNC(IF($A$4&lt;=12,SUMIFS('ON Data'!Y:Y,'ON Data'!$D:$D,$A$4,'ON Data'!$E:$E,1),SUMIFS('ON Data'!Y:Y,'ON Data'!$E:$E,1)/'ON Data'!$D$3),1)</f>
        <v>0</v>
      </c>
      <c r="U6" s="221">
        <f xml:space="preserve">
TRUNC(IF($A$4&lt;=12,SUMIFS('ON Data'!Z:Z,'ON Data'!$D:$D,$A$4,'ON Data'!$E:$E,1),SUMIFS('ON Data'!Z:Z,'ON Data'!$E:$E,1)/'ON Data'!$D$3),1)</f>
        <v>0</v>
      </c>
      <c r="V6" s="221">
        <f xml:space="preserve">
TRUNC(IF($A$4&lt;=12,SUMIFS('ON Data'!AA:AA,'ON Data'!$D:$D,$A$4,'ON Data'!$E:$E,1),SUMIFS('ON Data'!AA:AA,'ON Data'!$E:$E,1)/'ON Data'!$D$3),1)</f>
        <v>0</v>
      </c>
      <c r="W6" s="221">
        <f xml:space="preserve">
TRUNC(IF($A$4&lt;=12,SUMIFS('ON Data'!AB:AB,'ON Data'!$D:$D,$A$4,'ON Data'!$E:$E,1),SUMIFS('ON Data'!AB:AB,'ON Data'!$E:$E,1)/'ON Data'!$D$3),1)</f>
        <v>1</v>
      </c>
      <c r="X6" s="221">
        <f xml:space="preserve">
TRUNC(IF($A$4&lt;=12,SUMIFS('ON Data'!AC:AC,'ON Data'!$D:$D,$A$4,'ON Data'!$E:$E,1),SUMIFS('ON Data'!AC:AC,'ON Data'!$E:$E,1)/'ON Data'!$D$3),1)</f>
        <v>0</v>
      </c>
      <c r="Y6" s="221">
        <f xml:space="preserve">
TRUNC(IF($A$4&lt;=12,SUMIFS('ON Data'!AD:AD,'ON Data'!$D:$D,$A$4,'ON Data'!$E:$E,1),SUMIFS('ON Data'!AD:AD,'ON Data'!$E:$E,1)/'ON Data'!$D$3),1)</f>
        <v>0</v>
      </c>
      <c r="Z6" s="221">
        <f xml:space="preserve">
TRUNC(IF($A$4&lt;=12,SUMIFS('ON Data'!AE:AE,'ON Data'!$D:$D,$A$4,'ON Data'!$E:$E,1),SUMIFS('ON Data'!AE:AE,'ON Data'!$E:$E,1)/'ON Data'!$D$3),1)</f>
        <v>0</v>
      </c>
      <c r="AA6" s="221">
        <f xml:space="preserve">
TRUNC(IF($A$4&lt;=12,SUMIFS('ON Data'!AF:AF,'ON Data'!$D:$D,$A$4,'ON Data'!$E:$E,1),SUMIFS('ON Data'!AF:AF,'ON Data'!$E:$E,1)/'ON Data'!$D$3),1)</f>
        <v>0</v>
      </c>
      <c r="AB6" s="221">
        <f xml:space="preserve">
TRUNC(IF($A$4&lt;=12,SUMIFS('ON Data'!AG:AG,'ON Data'!$D:$D,$A$4,'ON Data'!$E:$E,1),SUMIFS('ON Data'!AG:AG,'ON Data'!$E:$E,1)/'ON Data'!$D$3),1)</f>
        <v>0</v>
      </c>
      <c r="AC6" s="221">
        <f xml:space="preserve">
TRUNC(IF($A$4&lt;=12,SUMIFS('ON Data'!AH:AH,'ON Data'!$D:$D,$A$4,'ON Data'!$E:$E,1),SUMIFS('ON Data'!AH:AH,'ON Data'!$E:$E,1)/'ON Data'!$D$3),1)</f>
        <v>0</v>
      </c>
      <c r="AD6" s="221">
        <f xml:space="preserve">
TRUNC(IF($A$4&lt;=12,SUMIFS('ON Data'!AI:AI,'ON Data'!$D:$D,$A$4,'ON Data'!$E:$E,1),SUMIFS('ON Data'!AI:AI,'ON Data'!$E:$E,1)/'ON Data'!$D$3),1)</f>
        <v>0</v>
      </c>
      <c r="AE6" s="221">
        <f xml:space="preserve">
TRUNC(IF($A$4&lt;=12,SUMIFS('ON Data'!AJ:AJ,'ON Data'!$D:$D,$A$4,'ON Data'!$E:$E,1),SUMIFS('ON Data'!AJ:AJ,'ON Data'!$E:$E,1)/'ON Data'!$D$3),1)</f>
        <v>0</v>
      </c>
      <c r="AF6" s="221">
        <f xml:space="preserve">
TRUNC(IF($A$4&lt;=12,SUMIFS('ON Data'!AK:AK,'ON Data'!$D:$D,$A$4,'ON Data'!$E:$E,1),SUMIFS('ON Data'!AK:AK,'ON Data'!$E:$E,1)/'ON Data'!$D$3),1)</f>
        <v>0</v>
      </c>
      <c r="AG6" s="350">
        <f xml:space="preserve">
TRUNC(IF($A$4&lt;=12,SUMIFS('ON Data'!AM:AM,'ON Data'!$D:$D,$A$4,'ON Data'!$E:$E,1),SUMIFS('ON Data'!AM:AM,'ON Data'!$E:$E,1)/'ON Data'!$D$3),1)</f>
        <v>0</v>
      </c>
      <c r="AH6" s="362"/>
    </row>
    <row r="7" spans="1:34" ht="15" hidden="1" outlineLevel="1" thickBot="1" x14ac:dyDescent="0.35">
      <c r="A7" s="181" t="s">
        <v>58</v>
      </c>
      <c r="B7" s="219"/>
      <c r="C7" s="222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350"/>
      <c r="AH7" s="362"/>
    </row>
    <row r="8" spans="1:34" ht="15" hidden="1" outlineLevel="1" thickBot="1" x14ac:dyDescent="0.35">
      <c r="A8" s="181" t="s">
        <v>53</v>
      </c>
      <c r="B8" s="219"/>
      <c r="C8" s="222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350"/>
      <c r="AH8" s="362"/>
    </row>
    <row r="9" spans="1:34" ht="15" hidden="1" outlineLevel="1" thickBot="1" x14ac:dyDescent="0.35">
      <c r="A9" s="182" t="s">
        <v>48</v>
      </c>
      <c r="B9" s="223"/>
      <c r="C9" s="224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351"/>
      <c r="AH9" s="362"/>
    </row>
    <row r="10" spans="1:34" x14ac:dyDescent="0.3">
      <c r="A10" s="183" t="s">
        <v>134</v>
      </c>
      <c r="B10" s="198"/>
      <c r="C10" s="199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352"/>
      <c r="AH10" s="362"/>
    </row>
    <row r="11" spans="1:34" x14ac:dyDescent="0.3">
      <c r="A11" s="184" t="s">
        <v>135</v>
      </c>
      <c r="B11" s="201">
        <f xml:space="preserve">
IF($A$4&lt;=12,SUMIFS('ON Data'!F:F,'ON Data'!$D:$D,$A$4,'ON Data'!$E:$E,2),SUMIFS('ON Data'!F:F,'ON Data'!$E:$E,2))</f>
        <v>1962.4</v>
      </c>
      <c r="C11" s="202">
        <f xml:space="preserve">
IF($A$4&lt;=12,SUMIFS('ON Data'!G:G,'ON Data'!$D:$D,$A$4,'ON Data'!$E:$E,2),SUMIFS('ON Data'!G:G,'ON Data'!$E:$E,2))</f>
        <v>0</v>
      </c>
      <c r="D11" s="203">
        <f xml:space="preserve">
IF($A$4&lt;=12,SUMIFS('ON Data'!H:H,'ON Data'!$D:$D,$A$4,'ON Data'!$E:$E,2),SUMIFS('ON Data'!H:H,'ON Data'!$E:$E,2))</f>
        <v>970.4</v>
      </c>
      <c r="E11" s="203">
        <f xml:space="preserve">
IF($A$4&lt;=12,SUMIFS('ON Data'!I:I,'ON Data'!$D:$D,$A$4,'ON Data'!$E:$E,2),SUMIFS('ON Data'!I:I,'ON Data'!$E:$E,2))</f>
        <v>0</v>
      </c>
      <c r="F11" s="203">
        <f xml:space="preserve">
IF($A$4&lt;=12,SUMIFS('ON Data'!K:K,'ON Data'!$D:$D,$A$4,'ON Data'!$E:$E,2),SUMIFS('ON Data'!K:K,'ON Data'!$E:$E,2))</f>
        <v>0</v>
      </c>
      <c r="G11" s="203">
        <f xml:space="preserve">
IF($A$4&lt;=12,SUMIFS('ON Data'!L:L,'ON Data'!$D:$D,$A$4,'ON Data'!$E:$E,2),SUMIFS('ON Data'!L:L,'ON Data'!$E:$E,2))</f>
        <v>0</v>
      </c>
      <c r="H11" s="203">
        <f xml:space="preserve">
IF($A$4&lt;=12,SUMIFS('ON Data'!M:M,'ON Data'!$D:$D,$A$4,'ON Data'!$E:$E,2),SUMIFS('ON Data'!M:M,'ON Data'!$E:$E,2))</f>
        <v>0</v>
      </c>
      <c r="I11" s="203">
        <f xml:space="preserve">
IF($A$4&lt;=12,SUMIFS('ON Data'!N:N,'ON Data'!$D:$D,$A$4,'ON Data'!$E:$E,2),SUMIFS('ON Data'!N:N,'ON Data'!$E:$E,2))</f>
        <v>488</v>
      </c>
      <c r="J11" s="203">
        <f xml:space="preserve">
IF($A$4&lt;=12,SUMIFS('ON Data'!O:O,'ON Data'!$D:$D,$A$4,'ON Data'!$E:$E,2),SUMIFS('ON Data'!O:O,'ON Data'!$E:$E,2))</f>
        <v>0</v>
      </c>
      <c r="K11" s="203">
        <f xml:space="preserve">
IF($A$4&lt;=12,SUMIFS('ON Data'!P:P,'ON Data'!$D:$D,$A$4,'ON Data'!$E:$E,2),SUMIFS('ON Data'!P:P,'ON Data'!$E:$E,2))</f>
        <v>0</v>
      </c>
      <c r="L11" s="203">
        <f xml:space="preserve">
IF($A$4&lt;=12,SUMIFS('ON Data'!Q:Q,'ON Data'!$D:$D,$A$4,'ON Data'!$E:$E,2),SUMIFS('ON Data'!Q:Q,'ON Data'!$E:$E,2))</f>
        <v>0</v>
      </c>
      <c r="M11" s="203">
        <f xml:space="preserve">
IF($A$4&lt;=12,SUMIFS('ON Data'!R:R,'ON Data'!$D:$D,$A$4,'ON Data'!$E:$E,2),SUMIFS('ON Data'!R:R,'ON Data'!$E:$E,2))</f>
        <v>0</v>
      </c>
      <c r="N11" s="203">
        <f xml:space="preserve">
IF($A$4&lt;=12,SUMIFS('ON Data'!S:S,'ON Data'!$D:$D,$A$4,'ON Data'!$E:$E,2),SUMIFS('ON Data'!S:S,'ON Data'!$E:$E,2))</f>
        <v>0</v>
      </c>
      <c r="O11" s="203">
        <f xml:space="preserve">
IF($A$4&lt;=12,SUMIFS('ON Data'!T:T,'ON Data'!$D:$D,$A$4,'ON Data'!$E:$E,2),SUMIFS('ON Data'!T:T,'ON Data'!$E:$E,2))</f>
        <v>0</v>
      </c>
      <c r="P11" s="203">
        <f xml:space="preserve">
IF($A$4&lt;=12,SUMIFS('ON Data'!U:U,'ON Data'!$D:$D,$A$4,'ON Data'!$E:$E,2),SUMIFS('ON Data'!U:U,'ON Data'!$E:$E,2))</f>
        <v>0</v>
      </c>
      <c r="Q11" s="203">
        <f xml:space="preserve">
IF($A$4&lt;=12,SUMIFS('ON Data'!V:V,'ON Data'!$D:$D,$A$4,'ON Data'!$E:$E,2),SUMIFS('ON Data'!V:V,'ON Data'!$E:$E,2))</f>
        <v>0</v>
      </c>
      <c r="R11" s="203">
        <f xml:space="preserve">
IF($A$4&lt;=12,SUMIFS('ON Data'!W:W,'ON Data'!$D:$D,$A$4,'ON Data'!$E:$E,2),SUMIFS('ON Data'!W:W,'ON Data'!$E:$E,2))</f>
        <v>0</v>
      </c>
      <c r="S11" s="203">
        <f xml:space="preserve">
IF($A$4&lt;=12,SUMIFS('ON Data'!X:X,'ON Data'!$D:$D,$A$4,'ON Data'!$E:$E,2),SUMIFS('ON Data'!X:X,'ON Data'!$E:$E,2))</f>
        <v>0</v>
      </c>
      <c r="T11" s="203">
        <f xml:space="preserve">
IF($A$4&lt;=12,SUMIFS('ON Data'!Y:Y,'ON Data'!$D:$D,$A$4,'ON Data'!$E:$E,2),SUMIFS('ON Data'!Y:Y,'ON Data'!$E:$E,2))</f>
        <v>0</v>
      </c>
      <c r="U11" s="203">
        <f xml:space="preserve">
IF($A$4&lt;=12,SUMIFS('ON Data'!Z:Z,'ON Data'!$D:$D,$A$4,'ON Data'!$E:$E,2),SUMIFS('ON Data'!Z:Z,'ON Data'!$E:$E,2))</f>
        <v>0</v>
      </c>
      <c r="V11" s="203">
        <f xml:space="preserve">
IF($A$4&lt;=12,SUMIFS('ON Data'!AA:AA,'ON Data'!$D:$D,$A$4,'ON Data'!$E:$E,2),SUMIFS('ON Data'!AA:AA,'ON Data'!$E:$E,2))</f>
        <v>0</v>
      </c>
      <c r="W11" s="203">
        <f xml:space="preserve">
IF($A$4&lt;=12,SUMIFS('ON Data'!AB:AB,'ON Data'!$D:$D,$A$4,'ON Data'!$E:$E,2),SUMIFS('ON Data'!AB:AB,'ON Data'!$E:$E,2))</f>
        <v>504</v>
      </c>
      <c r="X11" s="203">
        <f xml:space="preserve">
IF($A$4&lt;=12,SUMIFS('ON Data'!AC:AC,'ON Data'!$D:$D,$A$4,'ON Data'!$E:$E,2),SUMIFS('ON Data'!AC:AC,'ON Data'!$E:$E,2))</f>
        <v>0</v>
      </c>
      <c r="Y11" s="203">
        <f xml:space="preserve">
IF($A$4&lt;=12,SUMIFS('ON Data'!AD:AD,'ON Data'!$D:$D,$A$4,'ON Data'!$E:$E,2),SUMIFS('ON Data'!AD:AD,'ON Data'!$E:$E,2))</f>
        <v>0</v>
      </c>
      <c r="Z11" s="203">
        <f xml:space="preserve">
IF($A$4&lt;=12,SUMIFS('ON Data'!AE:AE,'ON Data'!$D:$D,$A$4,'ON Data'!$E:$E,2),SUMIFS('ON Data'!AE:AE,'ON Data'!$E:$E,2))</f>
        <v>0</v>
      </c>
      <c r="AA11" s="203">
        <f xml:space="preserve">
IF($A$4&lt;=12,SUMIFS('ON Data'!AF:AF,'ON Data'!$D:$D,$A$4,'ON Data'!$E:$E,2),SUMIFS('ON Data'!AF:AF,'ON Data'!$E:$E,2))</f>
        <v>0</v>
      </c>
      <c r="AB11" s="203">
        <f xml:space="preserve">
IF($A$4&lt;=12,SUMIFS('ON Data'!AG:AG,'ON Data'!$D:$D,$A$4,'ON Data'!$E:$E,2),SUMIFS('ON Data'!AG:AG,'ON Data'!$E:$E,2))</f>
        <v>0</v>
      </c>
      <c r="AC11" s="203">
        <f xml:space="preserve">
IF($A$4&lt;=12,SUMIFS('ON Data'!AH:AH,'ON Data'!$D:$D,$A$4,'ON Data'!$E:$E,2),SUMIFS('ON Data'!AH:AH,'ON Data'!$E:$E,2))</f>
        <v>0</v>
      </c>
      <c r="AD11" s="203">
        <f xml:space="preserve">
IF($A$4&lt;=12,SUMIFS('ON Data'!AI:AI,'ON Data'!$D:$D,$A$4,'ON Data'!$E:$E,2),SUMIFS('ON Data'!AI:AI,'ON Data'!$E:$E,2))</f>
        <v>0</v>
      </c>
      <c r="AE11" s="203">
        <f xml:space="preserve">
IF($A$4&lt;=12,SUMIFS('ON Data'!AJ:AJ,'ON Data'!$D:$D,$A$4,'ON Data'!$E:$E,2),SUMIFS('ON Data'!AJ:AJ,'ON Data'!$E:$E,2))</f>
        <v>0</v>
      </c>
      <c r="AF11" s="203">
        <f xml:space="preserve">
IF($A$4&lt;=12,SUMIFS('ON Data'!AK:AK,'ON Data'!$D:$D,$A$4,'ON Data'!$E:$E,2),SUMIFS('ON Data'!AK:AK,'ON Data'!$E:$E,2))</f>
        <v>0</v>
      </c>
      <c r="AG11" s="353">
        <f xml:space="preserve">
IF($A$4&lt;=12,SUMIFS('ON Data'!AM:AM,'ON Data'!$D:$D,$A$4,'ON Data'!$E:$E,2),SUMIFS('ON Data'!AM:AM,'ON Data'!$E:$E,2))</f>
        <v>0</v>
      </c>
      <c r="AH11" s="362"/>
    </row>
    <row r="12" spans="1:34" x14ac:dyDescent="0.3">
      <c r="A12" s="184" t="s">
        <v>136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Data'!G:G,'ON Data'!$D:$D,$A$4,'ON Data'!$E:$E,3),SUMIFS('ON Data'!G:G,'ON Data'!$E:$E,3))</f>
        <v>0</v>
      </c>
      <c r="D12" s="203">
        <f xml:space="preserve">
IF($A$4&lt;=12,SUMIFS('ON Data'!H:H,'ON Data'!$D:$D,$A$4,'ON Data'!$E:$E,3),SUMIFS('ON Data'!H:H,'ON Data'!$E:$E,3))</f>
        <v>0</v>
      </c>
      <c r="E12" s="203">
        <f xml:space="preserve">
IF($A$4&lt;=12,SUMIFS('ON Data'!I:I,'ON Data'!$D:$D,$A$4,'ON Data'!$E:$E,3),SUMIFS('ON Data'!I:I,'ON Data'!$E:$E,3))</f>
        <v>0</v>
      </c>
      <c r="F12" s="203">
        <f xml:space="preserve">
IF($A$4&lt;=12,SUMIFS('ON Data'!K:K,'ON Data'!$D:$D,$A$4,'ON Data'!$E:$E,3),SUMIFS('ON Data'!K:K,'ON Data'!$E:$E,3))</f>
        <v>0</v>
      </c>
      <c r="G12" s="203">
        <f xml:space="preserve">
IF($A$4&lt;=12,SUMIFS('ON Data'!L:L,'ON Data'!$D:$D,$A$4,'ON Data'!$E:$E,3),SUMIFS('ON Data'!L:L,'ON Data'!$E:$E,3))</f>
        <v>0</v>
      </c>
      <c r="H12" s="203">
        <f xml:space="preserve">
IF($A$4&lt;=12,SUMIFS('ON Data'!M:M,'ON Data'!$D:$D,$A$4,'ON Data'!$E:$E,3),SUMIFS('ON Data'!M:M,'ON Data'!$E:$E,3))</f>
        <v>0</v>
      </c>
      <c r="I12" s="203">
        <f xml:space="preserve">
IF($A$4&lt;=12,SUMIFS('ON Data'!N:N,'ON Data'!$D:$D,$A$4,'ON Data'!$E:$E,3),SUMIFS('ON Data'!N:N,'ON Data'!$E:$E,3))</f>
        <v>0</v>
      </c>
      <c r="J12" s="203">
        <f xml:space="preserve">
IF($A$4&lt;=12,SUMIFS('ON Data'!O:O,'ON Data'!$D:$D,$A$4,'ON Data'!$E:$E,3),SUMIFS('ON Data'!O:O,'ON Data'!$E:$E,3))</f>
        <v>0</v>
      </c>
      <c r="K12" s="203">
        <f xml:space="preserve">
IF($A$4&lt;=12,SUMIFS('ON Data'!P:P,'ON Data'!$D:$D,$A$4,'ON Data'!$E:$E,3),SUMIFS('ON Data'!P:P,'ON Data'!$E:$E,3))</f>
        <v>0</v>
      </c>
      <c r="L12" s="203">
        <f xml:space="preserve">
IF($A$4&lt;=12,SUMIFS('ON Data'!Q:Q,'ON Data'!$D:$D,$A$4,'ON Data'!$E:$E,3),SUMIFS('ON Data'!Q:Q,'ON Data'!$E:$E,3))</f>
        <v>0</v>
      </c>
      <c r="M12" s="203">
        <f xml:space="preserve">
IF($A$4&lt;=12,SUMIFS('ON Data'!R:R,'ON Data'!$D:$D,$A$4,'ON Data'!$E:$E,3),SUMIFS('ON Data'!R:R,'ON Data'!$E:$E,3))</f>
        <v>0</v>
      </c>
      <c r="N12" s="203">
        <f xml:space="preserve">
IF($A$4&lt;=12,SUMIFS('ON Data'!S:S,'ON Data'!$D:$D,$A$4,'ON Data'!$E:$E,3),SUMIFS('ON Data'!S:S,'ON Data'!$E:$E,3))</f>
        <v>0</v>
      </c>
      <c r="O12" s="203">
        <f xml:space="preserve">
IF($A$4&lt;=12,SUMIFS('ON Data'!T:T,'ON Data'!$D:$D,$A$4,'ON Data'!$E:$E,3),SUMIFS('ON Data'!T:T,'ON Data'!$E:$E,3))</f>
        <v>0</v>
      </c>
      <c r="P12" s="203">
        <f xml:space="preserve">
IF($A$4&lt;=12,SUMIFS('ON Data'!U:U,'ON Data'!$D:$D,$A$4,'ON Data'!$E:$E,3),SUMIFS('ON Data'!U:U,'ON Data'!$E:$E,3))</f>
        <v>0</v>
      </c>
      <c r="Q12" s="203">
        <f xml:space="preserve">
IF($A$4&lt;=12,SUMIFS('ON Data'!V:V,'ON Data'!$D:$D,$A$4,'ON Data'!$E:$E,3),SUMIFS('ON Data'!V:V,'ON Data'!$E:$E,3))</f>
        <v>0</v>
      </c>
      <c r="R12" s="203">
        <f xml:space="preserve">
IF($A$4&lt;=12,SUMIFS('ON Data'!W:W,'ON Data'!$D:$D,$A$4,'ON Data'!$E:$E,3),SUMIFS('ON Data'!W:W,'ON Data'!$E:$E,3))</f>
        <v>0</v>
      </c>
      <c r="S12" s="203">
        <f xml:space="preserve">
IF($A$4&lt;=12,SUMIFS('ON Data'!X:X,'ON Data'!$D:$D,$A$4,'ON Data'!$E:$E,3),SUMIFS('ON Data'!X:X,'ON Data'!$E:$E,3))</f>
        <v>0</v>
      </c>
      <c r="T12" s="203">
        <f xml:space="preserve">
IF($A$4&lt;=12,SUMIFS('ON Data'!Y:Y,'ON Data'!$D:$D,$A$4,'ON Data'!$E:$E,3),SUMIFS('ON Data'!Y:Y,'ON Data'!$E:$E,3))</f>
        <v>0</v>
      </c>
      <c r="U12" s="203">
        <f xml:space="preserve">
IF($A$4&lt;=12,SUMIFS('ON Data'!Z:Z,'ON Data'!$D:$D,$A$4,'ON Data'!$E:$E,3),SUMIFS('ON Data'!Z:Z,'ON Data'!$E:$E,3))</f>
        <v>0</v>
      </c>
      <c r="V12" s="203">
        <f xml:space="preserve">
IF($A$4&lt;=12,SUMIFS('ON Data'!AA:AA,'ON Data'!$D:$D,$A$4,'ON Data'!$E:$E,3),SUMIFS('ON Data'!AA:AA,'ON Data'!$E:$E,3))</f>
        <v>0</v>
      </c>
      <c r="W12" s="203">
        <f xml:space="preserve">
IF($A$4&lt;=12,SUMIFS('ON Data'!AB:AB,'ON Data'!$D:$D,$A$4,'ON Data'!$E:$E,3),SUMIFS('ON Data'!AB:AB,'ON Data'!$E:$E,3))</f>
        <v>0</v>
      </c>
      <c r="X12" s="203">
        <f xml:space="preserve">
IF($A$4&lt;=12,SUMIFS('ON Data'!AC:AC,'ON Data'!$D:$D,$A$4,'ON Data'!$E:$E,3),SUMIFS('ON Data'!AC:AC,'ON Data'!$E:$E,3))</f>
        <v>0</v>
      </c>
      <c r="Y12" s="203">
        <f xml:space="preserve">
IF($A$4&lt;=12,SUMIFS('ON Data'!AD:AD,'ON Data'!$D:$D,$A$4,'ON Data'!$E:$E,3),SUMIFS('ON Data'!AD:AD,'ON Data'!$E:$E,3))</f>
        <v>0</v>
      </c>
      <c r="Z12" s="203">
        <f xml:space="preserve">
IF($A$4&lt;=12,SUMIFS('ON Data'!AE:AE,'ON Data'!$D:$D,$A$4,'ON Data'!$E:$E,3),SUMIFS('ON Data'!AE:AE,'ON Data'!$E:$E,3))</f>
        <v>0</v>
      </c>
      <c r="AA12" s="203">
        <f xml:space="preserve">
IF($A$4&lt;=12,SUMIFS('ON Data'!AF:AF,'ON Data'!$D:$D,$A$4,'ON Data'!$E:$E,3),SUMIFS('ON Data'!AF:AF,'ON Data'!$E:$E,3))</f>
        <v>0</v>
      </c>
      <c r="AB12" s="203">
        <f xml:space="preserve">
IF($A$4&lt;=12,SUMIFS('ON Data'!AG:AG,'ON Data'!$D:$D,$A$4,'ON Data'!$E:$E,3),SUMIFS('ON Data'!AG:AG,'ON Data'!$E:$E,3))</f>
        <v>0</v>
      </c>
      <c r="AC12" s="203">
        <f xml:space="preserve">
IF($A$4&lt;=12,SUMIFS('ON Data'!AH:AH,'ON Data'!$D:$D,$A$4,'ON Data'!$E:$E,3),SUMIFS('ON Data'!AH:AH,'ON Data'!$E:$E,3))</f>
        <v>0</v>
      </c>
      <c r="AD12" s="203">
        <f xml:space="preserve">
IF($A$4&lt;=12,SUMIFS('ON Data'!AI:AI,'ON Data'!$D:$D,$A$4,'ON Data'!$E:$E,3),SUMIFS('ON Data'!AI:AI,'ON Data'!$E:$E,3))</f>
        <v>0</v>
      </c>
      <c r="AE12" s="203">
        <f xml:space="preserve">
IF($A$4&lt;=12,SUMIFS('ON Data'!AJ:AJ,'ON Data'!$D:$D,$A$4,'ON Data'!$E:$E,3),SUMIFS('ON Data'!AJ:AJ,'ON Data'!$E:$E,3))</f>
        <v>0</v>
      </c>
      <c r="AF12" s="203">
        <f xml:space="preserve">
IF($A$4&lt;=12,SUMIFS('ON Data'!AK:AK,'ON Data'!$D:$D,$A$4,'ON Data'!$E:$E,3),SUMIFS('ON Data'!AK:AK,'ON Data'!$E:$E,3))</f>
        <v>0</v>
      </c>
      <c r="AG12" s="353">
        <f xml:space="preserve">
IF($A$4&lt;=12,SUMIFS('ON Data'!AM:AM,'ON Data'!$D:$D,$A$4,'ON Data'!$E:$E,3),SUMIFS('ON Data'!AM:AM,'ON Data'!$E:$E,3))</f>
        <v>0</v>
      </c>
      <c r="AH12" s="362"/>
    </row>
    <row r="13" spans="1:34" x14ac:dyDescent="0.3">
      <c r="A13" s="184" t="s">
        <v>143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Data'!G:G,'ON Data'!$D:$D,$A$4,'ON Data'!$E:$E,4),SUMIFS('ON Data'!G:G,'ON Data'!$E:$E,4))</f>
        <v>0</v>
      </c>
      <c r="D13" s="203">
        <f xml:space="preserve">
IF($A$4&lt;=12,SUMIFS('ON Data'!H:H,'ON Data'!$D:$D,$A$4,'ON Data'!$E:$E,4),SUMIFS('ON Data'!H:H,'ON Data'!$E:$E,4))</f>
        <v>0</v>
      </c>
      <c r="E13" s="203">
        <f xml:space="preserve">
IF($A$4&lt;=12,SUMIFS('ON Data'!I:I,'ON Data'!$D:$D,$A$4,'ON Data'!$E:$E,4),SUMIFS('ON Data'!I:I,'ON Data'!$E:$E,4))</f>
        <v>0</v>
      </c>
      <c r="F13" s="203">
        <f xml:space="preserve">
IF($A$4&lt;=12,SUMIFS('ON Data'!K:K,'ON Data'!$D:$D,$A$4,'ON Data'!$E:$E,4),SUMIFS('ON Data'!K:K,'ON Data'!$E:$E,4))</f>
        <v>0</v>
      </c>
      <c r="G13" s="203">
        <f xml:space="preserve">
IF($A$4&lt;=12,SUMIFS('ON Data'!L:L,'ON Data'!$D:$D,$A$4,'ON Data'!$E:$E,4),SUMIFS('ON Data'!L:L,'ON Data'!$E:$E,4))</f>
        <v>0</v>
      </c>
      <c r="H13" s="203">
        <f xml:space="preserve">
IF($A$4&lt;=12,SUMIFS('ON Data'!M:M,'ON Data'!$D:$D,$A$4,'ON Data'!$E:$E,4),SUMIFS('ON Data'!M:M,'ON Data'!$E:$E,4))</f>
        <v>0</v>
      </c>
      <c r="I13" s="203">
        <f xml:space="preserve">
IF($A$4&lt;=12,SUMIFS('ON Data'!N:N,'ON Data'!$D:$D,$A$4,'ON Data'!$E:$E,4),SUMIFS('ON Data'!N:N,'ON Data'!$E:$E,4))</f>
        <v>0</v>
      </c>
      <c r="J13" s="203">
        <f xml:space="preserve">
IF($A$4&lt;=12,SUMIFS('ON Data'!O:O,'ON Data'!$D:$D,$A$4,'ON Data'!$E:$E,4),SUMIFS('ON Data'!O:O,'ON Data'!$E:$E,4))</f>
        <v>0</v>
      </c>
      <c r="K13" s="203">
        <f xml:space="preserve">
IF($A$4&lt;=12,SUMIFS('ON Data'!P:P,'ON Data'!$D:$D,$A$4,'ON Data'!$E:$E,4),SUMIFS('ON Data'!P:P,'ON Data'!$E:$E,4))</f>
        <v>0</v>
      </c>
      <c r="L13" s="203">
        <f xml:space="preserve">
IF($A$4&lt;=12,SUMIFS('ON Data'!Q:Q,'ON Data'!$D:$D,$A$4,'ON Data'!$E:$E,4),SUMIFS('ON Data'!Q:Q,'ON Data'!$E:$E,4))</f>
        <v>0</v>
      </c>
      <c r="M13" s="203">
        <f xml:space="preserve">
IF($A$4&lt;=12,SUMIFS('ON Data'!R:R,'ON Data'!$D:$D,$A$4,'ON Data'!$E:$E,4),SUMIFS('ON Data'!R:R,'ON Data'!$E:$E,4))</f>
        <v>0</v>
      </c>
      <c r="N13" s="203">
        <f xml:space="preserve">
IF($A$4&lt;=12,SUMIFS('ON Data'!S:S,'ON Data'!$D:$D,$A$4,'ON Data'!$E:$E,4),SUMIFS('ON Data'!S:S,'ON Data'!$E:$E,4))</f>
        <v>0</v>
      </c>
      <c r="O13" s="203">
        <f xml:space="preserve">
IF($A$4&lt;=12,SUMIFS('ON Data'!T:T,'ON Data'!$D:$D,$A$4,'ON Data'!$E:$E,4),SUMIFS('ON Data'!T:T,'ON Data'!$E:$E,4))</f>
        <v>0</v>
      </c>
      <c r="P13" s="203">
        <f xml:space="preserve">
IF($A$4&lt;=12,SUMIFS('ON Data'!U:U,'ON Data'!$D:$D,$A$4,'ON Data'!$E:$E,4),SUMIFS('ON Data'!U:U,'ON Data'!$E:$E,4))</f>
        <v>0</v>
      </c>
      <c r="Q13" s="203">
        <f xml:space="preserve">
IF($A$4&lt;=12,SUMIFS('ON Data'!V:V,'ON Data'!$D:$D,$A$4,'ON Data'!$E:$E,4),SUMIFS('ON Data'!V:V,'ON Data'!$E:$E,4))</f>
        <v>0</v>
      </c>
      <c r="R13" s="203">
        <f xml:space="preserve">
IF($A$4&lt;=12,SUMIFS('ON Data'!W:W,'ON Data'!$D:$D,$A$4,'ON Data'!$E:$E,4),SUMIFS('ON Data'!W:W,'ON Data'!$E:$E,4))</f>
        <v>0</v>
      </c>
      <c r="S13" s="203">
        <f xml:space="preserve">
IF($A$4&lt;=12,SUMIFS('ON Data'!X:X,'ON Data'!$D:$D,$A$4,'ON Data'!$E:$E,4),SUMIFS('ON Data'!X:X,'ON Data'!$E:$E,4))</f>
        <v>0</v>
      </c>
      <c r="T13" s="203">
        <f xml:space="preserve">
IF($A$4&lt;=12,SUMIFS('ON Data'!Y:Y,'ON Data'!$D:$D,$A$4,'ON Data'!$E:$E,4),SUMIFS('ON Data'!Y:Y,'ON Data'!$E:$E,4))</f>
        <v>0</v>
      </c>
      <c r="U13" s="203">
        <f xml:space="preserve">
IF($A$4&lt;=12,SUMIFS('ON Data'!Z:Z,'ON Data'!$D:$D,$A$4,'ON Data'!$E:$E,4),SUMIFS('ON Data'!Z:Z,'ON Data'!$E:$E,4))</f>
        <v>0</v>
      </c>
      <c r="V13" s="203">
        <f xml:space="preserve">
IF($A$4&lt;=12,SUMIFS('ON Data'!AA:AA,'ON Data'!$D:$D,$A$4,'ON Data'!$E:$E,4),SUMIFS('ON Data'!AA:AA,'ON Data'!$E:$E,4))</f>
        <v>0</v>
      </c>
      <c r="W13" s="203">
        <f xml:space="preserve">
IF($A$4&lt;=12,SUMIFS('ON Data'!AB:AB,'ON Data'!$D:$D,$A$4,'ON Data'!$E:$E,4),SUMIFS('ON Data'!AB:AB,'ON Data'!$E:$E,4))</f>
        <v>0</v>
      </c>
      <c r="X13" s="203">
        <f xml:space="preserve">
IF($A$4&lt;=12,SUMIFS('ON Data'!AC:AC,'ON Data'!$D:$D,$A$4,'ON Data'!$E:$E,4),SUMIFS('ON Data'!AC:AC,'ON Data'!$E:$E,4))</f>
        <v>0</v>
      </c>
      <c r="Y13" s="203">
        <f xml:space="preserve">
IF($A$4&lt;=12,SUMIFS('ON Data'!AD:AD,'ON Data'!$D:$D,$A$4,'ON Data'!$E:$E,4),SUMIFS('ON Data'!AD:AD,'ON Data'!$E:$E,4))</f>
        <v>0</v>
      </c>
      <c r="Z13" s="203">
        <f xml:space="preserve">
IF($A$4&lt;=12,SUMIFS('ON Data'!AE:AE,'ON Data'!$D:$D,$A$4,'ON Data'!$E:$E,4),SUMIFS('ON Data'!AE:AE,'ON Data'!$E:$E,4))</f>
        <v>0</v>
      </c>
      <c r="AA13" s="203">
        <f xml:space="preserve">
IF($A$4&lt;=12,SUMIFS('ON Data'!AF:AF,'ON Data'!$D:$D,$A$4,'ON Data'!$E:$E,4),SUMIFS('ON Data'!AF:AF,'ON Data'!$E:$E,4))</f>
        <v>0</v>
      </c>
      <c r="AB13" s="203">
        <f xml:space="preserve">
IF($A$4&lt;=12,SUMIFS('ON Data'!AG:AG,'ON Data'!$D:$D,$A$4,'ON Data'!$E:$E,4),SUMIFS('ON Data'!AG:AG,'ON Data'!$E:$E,4))</f>
        <v>0</v>
      </c>
      <c r="AC13" s="203">
        <f xml:space="preserve">
IF($A$4&lt;=12,SUMIFS('ON Data'!AH:AH,'ON Data'!$D:$D,$A$4,'ON Data'!$E:$E,4),SUMIFS('ON Data'!AH:AH,'ON Data'!$E:$E,4))</f>
        <v>0</v>
      </c>
      <c r="AD13" s="203">
        <f xml:space="preserve">
IF($A$4&lt;=12,SUMIFS('ON Data'!AI:AI,'ON Data'!$D:$D,$A$4,'ON Data'!$E:$E,4),SUMIFS('ON Data'!AI:AI,'ON Data'!$E:$E,4))</f>
        <v>0</v>
      </c>
      <c r="AE13" s="203">
        <f xml:space="preserve">
IF($A$4&lt;=12,SUMIFS('ON Data'!AJ:AJ,'ON Data'!$D:$D,$A$4,'ON Data'!$E:$E,4),SUMIFS('ON Data'!AJ:AJ,'ON Data'!$E:$E,4))</f>
        <v>0</v>
      </c>
      <c r="AF13" s="203">
        <f xml:space="preserve">
IF($A$4&lt;=12,SUMIFS('ON Data'!AK:AK,'ON Data'!$D:$D,$A$4,'ON Data'!$E:$E,4),SUMIFS('ON Data'!AK:AK,'ON Data'!$E:$E,4))</f>
        <v>0</v>
      </c>
      <c r="AG13" s="353">
        <f xml:space="preserve">
IF($A$4&lt;=12,SUMIFS('ON Data'!AM:AM,'ON Data'!$D:$D,$A$4,'ON Data'!$E:$E,4),SUMIFS('ON Data'!AM:AM,'ON Data'!$E:$E,4))</f>
        <v>0</v>
      </c>
      <c r="AH13" s="362"/>
    </row>
    <row r="14" spans="1:34" ht="15" thickBot="1" x14ac:dyDescent="0.35">
      <c r="A14" s="185" t="s">
        <v>137</v>
      </c>
      <c r="B14" s="204">
        <f xml:space="preserve">
IF($A$4&lt;=12,SUMIFS('ON Data'!F:F,'ON Data'!$D:$D,$A$4,'ON Data'!$E:$E,5),SUMIFS('ON Data'!F:F,'ON Data'!$E:$E,5))</f>
        <v>40</v>
      </c>
      <c r="C14" s="205">
        <f xml:space="preserve">
IF($A$4&lt;=12,SUMIFS('ON Data'!G:G,'ON Data'!$D:$D,$A$4,'ON Data'!$E:$E,5),SUMIFS('ON Data'!G:G,'ON Data'!$E:$E,5))</f>
        <v>40</v>
      </c>
      <c r="D14" s="206">
        <f xml:space="preserve">
IF($A$4&lt;=12,SUMIFS('ON Data'!H:H,'ON Data'!$D:$D,$A$4,'ON Data'!$E:$E,5),SUMIFS('ON Data'!H:H,'ON Data'!$E:$E,5))</f>
        <v>0</v>
      </c>
      <c r="E14" s="206">
        <f xml:space="preserve">
IF($A$4&lt;=12,SUMIFS('ON Data'!I:I,'ON Data'!$D:$D,$A$4,'ON Data'!$E:$E,5),SUMIFS('ON Data'!I:I,'ON Data'!$E:$E,5))</f>
        <v>0</v>
      </c>
      <c r="F14" s="206">
        <f xml:space="preserve">
IF($A$4&lt;=12,SUMIFS('ON Data'!K:K,'ON Data'!$D:$D,$A$4,'ON Data'!$E:$E,5),SUMIFS('ON Data'!K:K,'ON Data'!$E:$E,5))</f>
        <v>0</v>
      </c>
      <c r="G14" s="206">
        <f xml:space="preserve">
IF($A$4&lt;=12,SUMIFS('ON Data'!L:L,'ON Data'!$D:$D,$A$4,'ON Data'!$E:$E,5),SUMIFS('ON Data'!L:L,'ON Data'!$E:$E,5))</f>
        <v>0</v>
      </c>
      <c r="H14" s="206">
        <f xml:space="preserve">
IF($A$4&lt;=12,SUMIFS('ON Data'!M:M,'ON Data'!$D:$D,$A$4,'ON Data'!$E:$E,5),SUMIFS('ON Data'!M:M,'ON Data'!$E:$E,5))</f>
        <v>0</v>
      </c>
      <c r="I14" s="206">
        <f xml:space="preserve">
IF($A$4&lt;=12,SUMIFS('ON Data'!N:N,'ON Data'!$D:$D,$A$4,'ON Data'!$E:$E,5),SUMIFS('ON Data'!N:N,'ON Data'!$E:$E,5))</f>
        <v>0</v>
      </c>
      <c r="J14" s="206">
        <f xml:space="preserve">
IF($A$4&lt;=12,SUMIFS('ON Data'!O:O,'ON Data'!$D:$D,$A$4,'ON Data'!$E:$E,5),SUMIFS('ON Data'!O:O,'ON Data'!$E:$E,5))</f>
        <v>0</v>
      </c>
      <c r="K14" s="206">
        <f xml:space="preserve">
IF($A$4&lt;=12,SUMIFS('ON Data'!P:P,'ON Data'!$D:$D,$A$4,'ON Data'!$E:$E,5),SUMIFS('ON Data'!P:P,'ON Data'!$E:$E,5))</f>
        <v>0</v>
      </c>
      <c r="L14" s="206">
        <f xml:space="preserve">
IF($A$4&lt;=12,SUMIFS('ON Data'!Q:Q,'ON Data'!$D:$D,$A$4,'ON Data'!$E:$E,5),SUMIFS('ON Data'!Q:Q,'ON Data'!$E:$E,5))</f>
        <v>0</v>
      </c>
      <c r="M14" s="206">
        <f xml:space="preserve">
IF($A$4&lt;=12,SUMIFS('ON Data'!R:R,'ON Data'!$D:$D,$A$4,'ON Data'!$E:$E,5),SUMIFS('ON Data'!R:R,'ON Data'!$E:$E,5))</f>
        <v>0</v>
      </c>
      <c r="N14" s="206">
        <f xml:space="preserve">
IF($A$4&lt;=12,SUMIFS('ON Data'!S:S,'ON Data'!$D:$D,$A$4,'ON Data'!$E:$E,5),SUMIFS('ON Data'!S:S,'ON Data'!$E:$E,5))</f>
        <v>0</v>
      </c>
      <c r="O14" s="206">
        <f xml:space="preserve">
IF($A$4&lt;=12,SUMIFS('ON Data'!T:T,'ON Data'!$D:$D,$A$4,'ON Data'!$E:$E,5),SUMIFS('ON Data'!T:T,'ON Data'!$E:$E,5))</f>
        <v>0</v>
      </c>
      <c r="P14" s="206">
        <f xml:space="preserve">
IF($A$4&lt;=12,SUMIFS('ON Data'!U:U,'ON Data'!$D:$D,$A$4,'ON Data'!$E:$E,5),SUMIFS('ON Data'!U:U,'ON Data'!$E:$E,5))</f>
        <v>0</v>
      </c>
      <c r="Q14" s="206">
        <f xml:space="preserve">
IF($A$4&lt;=12,SUMIFS('ON Data'!V:V,'ON Data'!$D:$D,$A$4,'ON Data'!$E:$E,5),SUMIFS('ON Data'!V:V,'ON Data'!$E:$E,5))</f>
        <v>0</v>
      </c>
      <c r="R14" s="206">
        <f xml:space="preserve">
IF($A$4&lt;=12,SUMIFS('ON Data'!W:W,'ON Data'!$D:$D,$A$4,'ON Data'!$E:$E,5),SUMIFS('ON Data'!W:W,'ON Data'!$E:$E,5))</f>
        <v>0</v>
      </c>
      <c r="S14" s="206">
        <f xml:space="preserve">
IF($A$4&lt;=12,SUMIFS('ON Data'!X:X,'ON Data'!$D:$D,$A$4,'ON Data'!$E:$E,5),SUMIFS('ON Data'!X:X,'ON Data'!$E:$E,5))</f>
        <v>0</v>
      </c>
      <c r="T14" s="206">
        <f xml:space="preserve">
IF($A$4&lt;=12,SUMIFS('ON Data'!Y:Y,'ON Data'!$D:$D,$A$4,'ON Data'!$E:$E,5),SUMIFS('ON Data'!Y:Y,'ON Data'!$E:$E,5))</f>
        <v>0</v>
      </c>
      <c r="U14" s="206">
        <f xml:space="preserve">
IF($A$4&lt;=12,SUMIFS('ON Data'!Z:Z,'ON Data'!$D:$D,$A$4,'ON Data'!$E:$E,5),SUMIFS('ON Data'!Z:Z,'ON Data'!$E:$E,5))</f>
        <v>0</v>
      </c>
      <c r="V14" s="206">
        <f xml:space="preserve">
IF($A$4&lt;=12,SUMIFS('ON Data'!AA:AA,'ON Data'!$D:$D,$A$4,'ON Data'!$E:$E,5),SUMIFS('ON Data'!AA:AA,'ON Data'!$E:$E,5))</f>
        <v>0</v>
      </c>
      <c r="W14" s="206">
        <f xml:space="preserve">
IF($A$4&lt;=12,SUMIFS('ON Data'!AB:AB,'ON Data'!$D:$D,$A$4,'ON Data'!$E:$E,5),SUMIFS('ON Data'!AB:AB,'ON Data'!$E:$E,5))</f>
        <v>0</v>
      </c>
      <c r="X14" s="206">
        <f xml:space="preserve">
IF($A$4&lt;=12,SUMIFS('ON Data'!AC:AC,'ON Data'!$D:$D,$A$4,'ON Data'!$E:$E,5),SUMIFS('ON Data'!AC:AC,'ON Data'!$E:$E,5))</f>
        <v>0</v>
      </c>
      <c r="Y14" s="206">
        <f xml:space="preserve">
IF($A$4&lt;=12,SUMIFS('ON Data'!AD:AD,'ON Data'!$D:$D,$A$4,'ON Data'!$E:$E,5),SUMIFS('ON Data'!AD:AD,'ON Data'!$E:$E,5))</f>
        <v>0</v>
      </c>
      <c r="Z14" s="206">
        <f xml:space="preserve">
IF($A$4&lt;=12,SUMIFS('ON Data'!AE:AE,'ON Data'!$D:$D,$A$4,'ON Data'!$E:$E,5),SUMIFS('ON Data'!AE:AE,'ON Data'!$E:$E,5))</f>
        <v>0</v>
      </c>
      <c r="AA14" s="206">
        <f xml:space="preserve">
IF($A$4&lt;=12,SUMIFS('ON Data'!AF:AF,'ON Data'!$D:$D,$A$4,'ON Data'!$E:$E,5),SUMIFS('ON Data'!AF:AF,'ON Data'!$E:$E,5))</f>
        <v>0</v>
      </c>
      <c r="AB14" s="206">
        <f xml:space="preserve">
IF($A$4&lt;=12,SUMIFS('ON Data'!AG:AG,'ON Data'!$D:$D,$A$4,'ON Data'!$E:$E,5),SUMIFS('ON Data'!AG:AG,'ON Data'!$E:$E,5))</f>
        <v>0</v>
      </c>
      <c r="AC14" s="206">
        <f xml:space="preserve">
IF($A$4&lt;=12,SUMIFS('ON Data'!AH:AH,'ON Data'!$D:$D,$A$4,'ON Data'!$E:$E,5),SUMIFS('ON Data'!AH:AH,'ON Data'!$E:$E,5))</f>
        <v>0</v>
      </c>
      <c r="AD14" s="206">
        <f xml:space="preserve">
IF($A$4&lt;=12,SUMIFS('ON Data'!AI:AI,'ON Data'!$D:$D,$A$4,'ON Data'!$E:$E,5),SUMIFS('ON Data'!AI:AI,'ON Data'!$E:$E,5))</f>
        <v>0</v>
      </c>
      <c r="AE14" s="206">
        <f xml:space="preserve">
IF($A$4&lt;=12,SUMIFS('ON Data'!AJ:AJ,'ON Data'!$D:$D,$A$4,'ON Data'!$E:$E,5),SUMIFS('ON Data'!AJ:AJ,'ON Data'!$E:$E,5))</f>
        <v>0</v>
      </c>
      <c r="AF14" s="206">
        <f xml:space="preserve">
IF($A$4&lt;=12,SUMIFS('ON Data'!AK:AK,'ON Data'!$D:$D,$A$4,'ON Data'!$E:$E,5),SUMIFS('ON Data'!AK:AK,'ON Data'!$E:$E,5))</f>
        <v>0</v>
      </c>
      <c r="AG14" s="354">
        <f xml:space="preserve">
IF($A$4&lt;=12,SUMIFS('ON Data'!AM:AM,'ON Data'!$D:$D,$A$4,'ON Data'!$E:$E,5),SUMIFS('ON Data'!AM:AM,'ON Data'!$E:$E,5))</f>
        <v>0</v>
      </c>
      <c r="AH14" s="362"/>
    </row>
    <row r="15" spans="1:34" x14ac:dyDescent="0.3">
      <c r="A15" s="126" t="s">
        <v>147</v>
      </c>
      <c r="B15" s="207"/>
      <c r="C15" s="208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355"/>
      <c r="AH15" s="362"/>
    </row>
    <row r="16" spans="1:34" x14ac:dyDescent="0.3">
      <c r="A16" s="186" t="s">
        <v>138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Data'!G:G,'ON Data'!$D:$D,$A$4,'ON Data'!$E:$E,7),SUMIFS('ON Data'!G:G,'ON Data'!$E:$E,7))</f>
        <v>0</v>
      </c>
      <c r="D16" s="203">
        <f xml:space="preserve">
IF($A$4&lt;=12,SUMIFS('ON Data'!H:H,'ON Data'!$D:$D,$A$4,'ON Data'!$E:$E,7),SUMIFS('ON Data'!H:H,'ON Data'!$E:$E,7))</f>
        <v>0</v>
      </c>
      <c r="E16" s="203">
        <f xml:space="preserve">
IF($A$4&lt;=12,SUMIFS('ON Data'!I:I,'ON Data'!$D:$D,$A$4,'ON Data'!$E:$E,7),SUMIFS('ON Data'!I:I,'ON Data'!$E:$E,7))</f>
        <v>0</v>
      </c>
      <c r="F16" s="203">
        <f xml:space="preserve">
IF($A$4&lt;=12,SUMIFS('ON Data'!K:K,'ON Data'!$D:$D,$A$4,'ON Data'!$E:$E,7),SUMIFS('ON Data'!K:K,'ON Data'!$E:$E,7))</f>
        <v>0</v>
      </c>
      <c r="G16" s="203">
        <f xml:space="preserve">
IF($A$4&lt;=12,SUMIFS('ON Data'!L:L,'ON Data'!$D:$D,$A$4,'ON Data'!$E:$E,7),SUMIFS('ON Data'!L:L,'ON Data'!$E:$E,7))</f>
        <v>0</v>
      </c>
      <c r="H16" s="203">
        <f xml:space="preserve">
IF($A$4&lt;=12,SUMIFS('ON Data'!M:M,'ON Data'!$D:$D,$A$4,'ON Data'!$E:$E,7),SUMIFS('ON Data'!M:M,'ON Data'!$E:$E,7))</f>
        <v>0</v>
      </c>
      <c r="I16" s="203">
        <f xml:space="preserve">
IF($A$4&lt;=12,SUMIFS('ON Data'!N:N,'ON Data'!$D:$D,$A$4,'ON Data'!$E:$E,7),SUMIFS('ON Data'!N:N,'ON Data'!$E:$E,7))</f>
        <v>0</v>
      </c>
      <c r="J16" s="203">
        <f xml:space="preserve">
IF($A$4&lt;=12,SUMIFS('ON Data'!O:O,'ON Data'!$D:$D,$A$4,'ON Data'!$E:$E,7),SUMIFS('ON Data'!O:O,'ON Data'!$E:$E,7))</f>
        <v>0</v>
      </c>
      <c r="K16" s="203">
        <f xml:space="preserve">
IF($A$4&lt;=12,SUMIFS('ON Data'!P:P,'ON Data'!$D:$D,$A$4,'ON Data'!$E:$E,7),SUMIFS('ON Data'!P:P,'ON Data'!$E:$E,7))</f>
        <v>0</v>
      </c>
      <c r="L16" s="203">
        <f xml:space="preserve">
IF($A$4&lt;=12,SUMIFS('ON Data'!Q:Q,'ON Data'!$D:$D,$A$4,'ON Data'!$E:$E,7),SUMIFS('ON Data'!Q:Q,'ON Data'!$E:$E,7))</f>
        <v>0</v>
      </c>
      <c r="M16" s="203">
        <f xml:space="preserve">
IF($A$4&lt;=12,SUMIFS('ON Data'!R:R,'ON Data'!$D:$D,$A$4,'ON Data'!$E:$E,7),SUMIFS('ON Data'!R:R,'ON Data'!$E:$E,7))</f>
        <v>0</v>
      </c>
      <c r="N16" s="203">
        <f xml:space="preserve">
IF($A$4&lt;=12,SUMIFS('ON Data'!S:S,'ON Data'!$D:$D,$A$4,'ON Data'!$E:$E,7),SUMIFS('ON Data'!S:S,'ON Data'!$E:$E,7))</f>
        <v>0</v>
      </c>
      <c r="O16" s="203">
        <f xml:space="preserve">
IF($A$4&lt;=12,SUMIFS('ON Data'!T:T,'ON Data'!$D:$D,$A$4,'ON Data'!$E:$E,7),SUMIFS('ON Data'!T:T,'ON Data'!$E:$E,7))</f>
        <v>0</v>
      </c>
      <c r="P16" s="203">
        <f xml:space="preserve">
IF($A$4&lt;=12,SUMIFS('ON Data'!U:U,'ON Data'!$D:$D,$A$4,'ON Data'!$E:$E,7),SUMIFS('ON Data'!U:U,'ON Data'!$E:$E,7))</f>
        <v>0</v>
      </c>
      <c r="Q16" s="203">
        <f xml:space="preserve">
IF($A$4&lt;=12,SUMIFS('ON Data'!V:V,'ON Data'!$D:$D,$A$4,'ON Data'!$E:$E,7),SUMIFS('ON Data'!V:V,'ON Data'!$E:$E,7))</f>
        <v>0</v>
      </c>
      <c r="R16" s="203">
        <f xml:space="preserve">
IF($A$4&lt;=12,SUMIFS('ON Data'!W:W,'ON Data'!$D:$D,$A$4,'ON Data'!$E:$E,7),SUMIFS('ON Data'!W:W,'ON Data'!$E:$E,7))</f>
        <v>0</v>
      </c>
      <c r="S16" s="203">
        <f xml:space="preserve">
IF($A$4&lt;=12,SUMIFS('ON Data'!X:X,'ON Data'!$D:$D,$A$4,'ON Data'!$E:$E,7),SUMIFS('ON Data'!X:X,'ON Data'!$E:$E,7))</f>
        <v>0</v>
      </c>
      <c r="T16" s="203">
        <f xml:space="preserve">
IF($A$4&lt;=12,SUMIFS('ON Data'!Y:Y,'ON Data'!$D:$D,$A$4,'ON Data'!$E:$E,7),SUMIFS('ON Data'!Y:Y,'ON Data'!$E:$E,7))</f>
        <v>0</v>
      </c>
      <c r="U16" s="203">
        <f xml:space="preserve">
IF($A$4&lt;=12,SUMIFS('ON Data'!Z:Z,'ON Data'!$D:$D,$A$4,'ON Data'!$E:$E,7),SUMIFS('ON Data'!Z:Z,'ON Data'!$E:$E,7))</f>
        <v>0</v>
      </c>
      <c r="V16" s="203">
        <f xml:space="preserve">
IF($A$4&lt;=12,SUMIFS('ON Data'!AA:AA,'ON Data'!$D:$D,$A$4,'ON Data'!$E:$E,7),SUMIFS('ON Data'!AA:AA,'ON Data'!$E:$E,7))</f>
        <v>0</v>
      </c>
      <c r="W16" s="203">
        <f xml:space="preserve">
IF($A$4&lt;=12,SUMIFS('ON Data'!AB:AB,'ON Data'!$D:$D,$A$4,'ON Data'!$E:$E,7),SUMIFS('ON Data'!AB:AB,'ON Data'!$E:$E,7))</f>
        <v>0</v>
      </c>
      <c r="X16" s="203">
        <f xml:space="preserve">
IF($A$4&lt;=12,SUMIFS('ON Data'!AC:AC,'ON Data'!$D:$D,$A$4,'ON Data'!$E:$E,7),SUMIFS('ON Data'!AC:AC,'ON Data'!$E:$E,7))</f>
        <v>0</v>
      </c>
      <c r="Y16" s="203">
        <f xml:space="preserve">
IF($A$4&lt;=12,SUMIFS('ON Data'!AD:AD,'ON Data'!$D:$D,$A$4,'ON Data'!$E:$E,7),SUMIFS('ON Data'!AD:AD,'ON Data'!$E:$E,7))</f>
        <v>0</v>
      </c>
      <c r="Z16" s="203">
        <f xml:space="preserve">
IF($A$4&lt;=12,SUMIFS('ON Data'!AE:AE,'ON Data'!$D:$D,$A$4,'ON Data'!$E:$E,7),SUMIFS('ON Data'!AE:AE,'ON Data'!$E:$E,7))</f>
        <v>0</v>
      </c>
      <c r="AA16" s="203">
        <f xml:space="preserve">
IF($A$4&lt;=12,SUMIFS('ON Data'!AF:AF,'ON Data'!$D:$D,$A$4,'ON Data'!$E:$E,7),SUMIFS('ON Data'!AF:AF,'ON Data'!$E:$E,7))</f>
        <v>0</v>
      </c>
      <c r="AB16" s="203">
        <f xml:space="preserve">
IF($A$4&lt;=12,SUMIFS('ON Data'!AG:AG,'ON Data'!$D:$D,$A$4,'ON Data'!$E:$E,7),SUMIFS('ON Data'!AG:AG,'ON Data'!$E:$E,7))</f>
        <v>0</v>
      </c>
      <c r="AC16" s="203">
        <f xml:space="preserve">
IF($A$4&lt;=12,SUMIFS('ON Data'!AH:AH,'ON Data'!$D:$D,$A$4,'ON Data'!$E:$E,7),SUMIFS('ON Data'!AH:AH,'ON Data'!$E:$E,7))</f>
        <v>0</v>
      </c>
      <c r="AD16" s="203">
        <f xml:space="preserve">
IF($A$4&lt;=12,SUMIFS('ON Data'!AI:AI,'ON Data'!$D:$D,$A$4,'ON Data'!$E:$E,7),SUMIFS('ON Data'!AI:AI,'ON Data'!$E:$E,7))</f>
        <v>0</v>
      </c>
      <c r="AE16" s="203">
        <f xml:space="preserve">
IF($A$4&lt;=12,SUMIFS('ON Data'!AJ:AJ,'ON Data'!$D:$D,$A$4,'ON Data'!$E:$E,7),SUMIFS('ON Data'!AJ:AJ,'ON Data'!$E:$E,7))</f>
        <v>0</v>
      </c>
      <c r="AF16" s="203">
        <f xml:space="preserve">
IF($A$4&lt;=12,SUMIFS('ON Data'!AK:AK,'ON Data'!$D:$D,$A$4,'ON Data'!$E:$E,7),SUMIFS('ON Data'!AK:AK,'ON Data'!$E:$E,7))</f>
        <v>0</v>
      </c>
      <c r="AG16" s="353">
        <f xml:space="preserve">
IF($A$4&lt;=12,SUMIFS('ON Data'!AM:AM,'ON Data'!$D:$D,$A$4,'ON Data'!$E:$E,7),SUMIFS('ON Data'!AM:AM,'ON Data'!$E:$E,7))</f>
        <v>0</v>
      </c>
      <c r="AH16" s="362"/>
    </row>
    <row r="17" spans="1:34" x14ac:dyDescent="0.3">
      <c r="A17" s="186" t="s">
        <v>139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Data'!G:G,'ON Data'!$D:$D,$A$4,'ON Data'!$E:$E,8),SUMIFS('ON Data'!G:G,'ON Data'!$E:$E,8))</f>
        <v>0</v>
      </c>
      <c r="D17" s="203">
        <f xml:space="preserve">
IF($A$4&lt;=12,SUMIFS('ON Data'!H:H,'ON Data'!$D:$D,$A$4,'ON Data'!$E:$E,8),SUMIFS('ON Data'!H:H,'ON Data'!$E:$E,8))</f>
        <v>0</v>
      </c>
      <c r="E17" s="203">
        <f xml:space="preserve">
IF($A$4&lt;=12,SUMIFS('ON Data'!I:I,'ON Data'!$D:$D,$A$4,'ON Data'!$E:$E,8),SUMIFS('ON Data'!I:I,'ON Data'!$E:$E,8))</f>
        <v>0</v>
      </c>
      <c r="F17" s="203">
        <f xml:space="preserve">
IF($A$4&lt;=12,SUMIFS('ON Data'!K:K,'ON Data'!$D:$D,$A$4,'ON Data'!$E:$E,8),SUMIFS('ON Data'!K:K,'ON Data'!$E:$E,8))</f>
        <v>0</v>
      </c>
      <c r="G17" s="203">
        <f xml:space="preserve">
IF($A$4&lt;=12,SUMIFS('ON Data'!L:L,'ON Data'!$D:$D,$A$4,'ON Data'!$E:$E,8),SUMIFS('ON Data'!L:L,'ON Data'!$E:$E,8))</f>
        <v>0</v>
      </c>
      <c r="H17" s="203">
        <f xml:space="preserve">
IF($A$4&lt;=12,SUMIFS('ON Data'!M:M,'ON Data'!$D:$D,$A$4,'ON Data'!$E:$E,8),SUMIFS('ON Data'!M:M,'ON Data'!$E:$E,8))</f>
        <v>0</v>
      </c>
      <c r="I17" s="203">
        <f xml:space="preserve">
IF($A$4&lt;=12,SUMIFS('ON Data'!N:N,'ON Data'!$D:$D,$A$4,'ON Data'!$E:$E,8),SUMIFS('ON Data'!N:N,'ON Data'!$E:$E,8))</f>
        <v>0</v>
      </c>
      <c r="J17" s="203">
        <f xml:space="preserve">
IF($A$4&lt;=12,SUMIFS('ON Data'!O:O,'ON Data'!$D:$D,$A$4,'ON Data'!$E:$E,8),SUMIFS('ON Data'!O:O,'ON Data'!$E:$E,8))</f>
        <v>0</v>
      </c>
      <c r="K17" s="203">
        <f xml:space="preserve">
IF($A$4&lt;=12,SUMIFS('ON Data'!P:P,'ON Data'!$D:$D,$A$4,'ON Data'!$E:$E,8),SUMIFS('ON Data'!P:P,'ON Data'!$E:$E,8))</f>
        <v>0</v>
      </c>
      <c r="L17" s="203">
        <f xml:space="preserve">
IF($A$4&lt;=12,SUMIFS('ON Data'!Q:Q,'ON Data'!$D:$D,$A$4,'ON Data'!$E:$E,8),SUMIFS('ON Data'!Q:Q,'ON Data'!$E:$E,8))</f>
        <v>0</v>
      </c>
      <c r="M17" s="203">
        <f xml:space="preserve">
IF($A$4&lt;=12,SUMIFS('ON Data'!R:R,'ON Data'!$D:$D,$A$4,'ON Data'!$E:$E,8),SUMIFS('ON Data'!R:R,'ON Data'!$E:$E,8))</f>
        <v>0</v>
      </c>
      <c r="N17" s="203">
        <f xml:space="preserve">
IF($A$4&lt;=12,SUMIFS('ON Data'!S:S,'ON Data'!$D:$D,$A$4,'ON Data'!$E:$E,8),SUMIFS('ON Data'!S:S,'ON Data'!$E:$E,8))</f>
        <v>0</v>
      </c>
      <c r="O17" s="203">
        <f xml:space="preserve">
IF($A$4&lt;=12,SUMIFS('ON Data'!T:T,'ON Data'!$D:$D,$A$4,'ON Data'!$E:$E,8),SUMIFS('ON Data'!T:T,'ON Data'!$E:$E,8))</f>
        <v>0</v>
      </c>
      <c r="P17" s="203">
        <f xml:space="preserve">
IF($A$4&lt;=12,SUMIFS('ON Data'!U:U,'ON Data'!$D:$D,$A$4,'ON Data'!$E:$E,8),SUMIFS('ON Data'!U:U,'ON Data'!$E:$E,8))</f>
        <v>0</v>
      </c>
      <c r="Q17" s="203">
        <f xml:space="preserve">
IF($A$4&lt;=12,SUMIFS('ON Data'!V:V,'ON Data'!$D:$D,$A$4,'ON Data'!$E:$E,8),SUMIFS('ON Data'!V:V,'ON Data'!$E:$E,8))</f>
        <v>0</v>
      </c>
      <c r="R17" s="203">
        <f xml:space="preserve">
IF($A$4&lt;=12,SUMIFS('ON Data'!W:W,'ON Data'!$D:$D,$A$4,'ON Data'!$E:$E,8),SUMIFS('ON Data'!W:W,'ON Data'!$E:$E,8))</f>
        <v>0</v>
      </c>
      <c r="S17" s="203">
        <f xml:space="preserve">
IF($A$4&lt;=12,SUMIFS('ON Data'!X:X,'ON Data'!$D:$D,$A$4,'ON Data'!$E:$E,8),SUMIFS('ON Data'!X:X,'ON Data'!$E:$E,8))</f>
        <v>0</v>
      </c>
      <c r="T17" s="203">
        <f xml:space="preserve">
IF($A$4&lt;=12,SUMIFS('ON Data'!Y:Y,'ON Data'!$D:$D,$A$4,'ON Data'!$E:$E,8),SUMIFS('ON Data'!Y:Y,'ON Data'!$E:$E,8))</f>
        <v>0</v>
      </c>
      <c r="U17" s="203">
        <f xml:space="preserve">
IF($A$4&lt;=12,SUMIFS('ON Data'!Z:Z,'ON Data'!$D:$D,$A$4,'ON Data'!$E:$E,8),SUMIFS('ON Data'!Z:Z,'ON Data'!$E:$E,8))</f>
        <v>0</v>
      </c>
      <c r="V17" s="203">
        <f xml:space="preserve">
IF($A$4&lt;=12,SUMIFS('ON Data'!AA:AA,'ON Data'!$D:$D,$A$4,'ON Data'!$E:$E,8),SUMIFS('ON Data'!AA:AA,'ON Data'!$E:$E,8))</f>
        <v>0</v>
      </c>
      <c r="W17" s="203">
        <f xml:space="preserve">
IF($A$4&lt;=12,SUMIFS('ON Data'!AB:AB,'ON Data'!$D:$D,$A$4,'ON Data'!$E:$E,8),SUMIFS('ON Data'!AB:AB,'ON Data'!$E:$E,8))</f>
        <v>0</v>
      </c>
      <c r="X17" s="203">
        <f xml:space="preserve">
IF($A$4&lt;=12,SUMIFS('ON Data'!AC:AC,'ON Data'!$D:$D,$A$4,'ON Data'!$E:$E,8),SUMIFS('ON Data'!AC:AC,'ON Data'!$E:$E,8))</f>
        <v>0</v>
      </c>
      <c r="Y17" s="203">
        <f xml:space="preserve">
IF($A$4&lt;=12,SUMIFS('ON Data'!AD:AD,'ON Data'!$D:$D,$A$4,'ON Data'!$E:$E,8),SUMIFS('ON Data'!AD:AD,'ON Data'!$E:$E,8))</f>
        <v>0</v>
      </c>
      <c r="Z17" s="203">
        <f xml:space="preserve">
IF($A$4&lt;=12,SUMIFS('ON Data'!AE:AE,'ON Data'!$D:$D,$A$4,'ON Data'!$E:$E,8),SUMIFS('ON Data'!AE:AE,'ON Data'!$E:$E,8))</f>
        <v>0</v>
      </c>
      <c r="AA17" s="203">
        <f xml:space="preserve">
IF($A$4&lt;=12,SUMIFS('ON Data'!AF:AF,'ON Data'!$D:$D,$A$4,'ON Data'!$E:$E,8),SUMIFS('ON Data'!AF:AF,'ON Data'!$E:$E,8))</f>
        <v>0</v>
      </c>
      <c r="AB17" s="203">
        <f xml:space="preserve">
IF($A$4&lt;=12,SUMIFS('ON Data'!AG:AG,'ON Data'!$D:$D,$A$4,'ON Data'!$E:$E,8),SUMIFS('ON Data'!AG:AG,'ON Data'!$E:$E,8))</f>
        <v>0</v>
      </c>
      <c r="AC17" s="203">
        <f xml:space="preserve">
IF($A$4&lt;=12,SUMIFS('ON Data'!AH:AH,'ON Data'!$D:$D,$A$4,'ON Data'!$E:$E,8),SUMIFS('ON Data'!AH:AH,'ON Data'!$E:$E,8))</f>
        <v>0</v>
      </c>
      <c r="AD17" s="203">
        <f xml:space="preserve">
IF($A$4&lt;=12,SUMIFS('ON Data'!AI:AI,'ON Data'!$D:$D,$A$4,'ON Data'!$E:$E,8),SUMIFS('ON Data'!AI:AI,'ON Data'!$E:$E,8))</f>
        <v>0</v>
      </c>
      <c r="AE17" s="203">
        <f xml:space="preserve">
IF($A$4&lt;=12,SUMIFS('ON Data'!AJ:AJ,'ON Data'!$D:$D,$A$4,'ON Data'!$E:$E,8),SUMIFS('ON Data'!AJ:AJ,'ON Data'!$E:$E,8))</f>
        <v>0</v>
      </c>
      <c r="AF17" s="203">
        <f xml:space="preserve">
IF($A$4&lt;=12,SUMIFS('ON Data'!AK:AK,'ON Data'!$D:$D,$A$4,'ON Data'!$E:$E,8),SUMIFS('ON Data'!AK:AK,'ON Data'!$E:$E,8))</f>
        <v>0</v>
      </c>
      <c r="AG17" s="353">
        <f xml:space="preserve">
IF($A$4&lt;=12,SUMIFS('ON Data'!AM:AM,'ON Data'!$D:$D,$A$4,'ON Data'!$E:$E,8),SUMIFS('ON Data'!AM:AM,'ON Data'!$E:$E,8))</f>
        <v>0</v>
      </c>
      <c r="AH17" s="362"/>
    </row>
    <row r="18" spans="1:34" x14ac:dyDescent="0.3">
      <c r="A18" s="186" t="s">
        <v>140</v>
      </c>
      <c r="B18" s="201">
        <f xml:space="preserve">
B19-B16-B17</f>
        <v>0</v>
      </c>
      <c r="C18" s="202">
        <f t="shared" ref="C18" si="0" xml:space="preserve">
C19-C16-C17</f>
        <v>0</v>
      </c>
      <c r="D18" s="203">
        <f t="shared" ref="D18:AG18" si="1" xml:space="preserve">
D19-D16-D17</f>
        <v>0</v>
      </c>
      <c r="E18" s="203">
        <f t="shared" si="1"/>
        <v>0</v>
      </c>
      <c r="F18" s="203">
        <f t="shared" si="1"/>
        <v>0</v>
      </c>
      <c r="G18" s="203">
        <f t="shared" si="1"/>
        <v>0</v>
      </c>
      <c r="H18" s="203">
        <f t="shared" si="1"/>
        <v>0</v>
      </c>
      <c r="I18" s="203">
        <f t="shared" si="1"/>
        <v>0</v>
      </c>
      <c r="J18" s="203">
        <f t="shared" si="1"/>
        <v>0</v>
      </c>
      <c r="K18" s="203">
        <f t="shared" si="1"/>
        <v>0</v>
      </c>
      <c r="L18" s="203">
        <f t="shared" si="1"/>
        <v>0</v>
      </c>
      <c r="M18" s="203">
        <f t="shared" si="1"/>
        <v>0</v>
      </c>
      <c r="N18" s="203">
        <f t="shared" si="1"/>
        <v>0</v>
      </c>
      <c r="O18" s="203">
        <f t="shared" si="1"/>
        <v>0</v>
      </c>
      <c r="P18" s="203">
        <f t="shared" si="1"/>
        <v>0</v>
      </c>
      <c r="Q18" s="203">
        <f t="shared" si="1"/>
        <v>0</v>
      </c>
      <c r="R18" s="203">
        <f t="shared" si="1"/>
        <v>0</v>
      </c>
      <c r="S18" s="203">
        <f t="shared" si="1"/>
        <v>0</v>
      </c>
      <c r="T18" s="203">
        <f t="shared" si="1"/>
        <v>0</v>
      </c>
      <c r="U18" s="203">
        <f t="shared" si="1"/>
        <v>0</v>
      </c>
      <c r="V18" s="203">
        <f t="shared" si="1"/>
        <v>0</v>
      </c>
      <c r="W18" s="203">
        <f t="shared" si="1"/>
        <v>0</v>
      </c>
      <c r="X18" s="203">
        <f t="shared" si="1"/>
        <v>0</v>
      </c>
      <c r="Y18" s="203">
        <f t="shared" si="1"/>
        <v>0</v>
      </c>
      <c r="Z18" s="203">
        <f t="shared" si="1"/>
        <v>0</v>
      </c>
      <c r="AA18" s="203">
        <f t="shared" si="1"/>
        <v>0</v>
      </c>
      <c r="AB18" s="203">
        <f t="shared" si="1"/>
        <v>0</v>
      </c>
      <c r="AC18" s="203">
        <f t="shared" si="1"/>
        <v>0</v>
      </c>
      <c r="AD18" s="203">
        <f t="shared" si="1"/>
        <v>0</v>
      </c>
      <c r="AE18" s="203">
        <f t="shared" si="1"/>
        <v>0</v>
      </c>
      <c r="AF18" s="203">
        <f t="shared" si="1"/>
        <v>0</v>
      </c>
      <c r="AG18" s="353">
        <f t="shared" si="1"/>
        <v>0</v>
      </c>
      <c r="AH18" s="362"/>
    </row>
    <row r="19" spans="1:34" ht="15" thickBot="1" x14ac:dyDescent="0.35">
      <c r="A19" s="187" t="s">
        <v>141</v>
      </c>
      <c r="B19" s="210">
        <f xml:space="preserve">
IF($A$4&lt;=12,SUMIFS('ON Data'!F:F,'ON Data'!$D:$D,$A$4,'ON Data'!$E:$E,9),SUMIFS('ON Data'!F:F,'ON Data'!$E:$E,9))</f>
        <v>0</v>
      </c>
      <c r="C19" s="211">
        <f xml:space="preserve">
IF($A$4&lt;=12,SUMIFS('ON Data'!G:G,'ON Data'!$D:$D,$A$4,'ON Data'!$E:$E,9),SUMIFS('ON Data'!G:G,'ON Data'!$E:$E,9))</f>
        <v>0</v>
      </c>
      <c r="D19" s="212">
        <f xml:space="preserve">
IF($A$4&lt;=12,SUMIFS('ON Data'!H:H,'ON Data'!$D:$D,$A$4,'ON Data'!$E:$E,9),SUMIFS('ON Data'!H:H,'ON Data'!$E:$E,9))</f>
        <v>0</v>
      </c>
      <c r="E19" s="212">
        <f xml:space="preserve">
IF($A$4&lt;=12,SUMIFS('ON Data'!I:I,'ON Data'!$D:$D,$A$4,'ON Data'!$E:$E,9),SUMIFS('ON Data'!I:I,'ON Data'!$E:$E,9))</f>
        <v>0</v>
      </c>
      <c r="F19" s="212">
        <f xml:space="preserve">
IF($A$4&lt;=12,SUMIFS('ON Data'!K:K,'ON Data'!$D:$D,$A$4,'ON Data'!$E:$E,9),SUMIFS('ON Data'!K:K,'ON Data'!$E:$E,9))</f>
        <v>0</v>
      </c>
      <c r="G19" s="212">
        <f xml:space="preserve">
IF($A$4&lt;=12,SUMIFS('ON Data'!L:L,'ON Data'!$D:$D,$A$4,'ON Data'!$E:$E,9),SUMIFS('ON Data'!L:L,'ON Data'!$E:$E,9))</f>
        <v>0</v>
      </c>
      <c r="H19" s="212">
        <f xml:space="preserve">
IF($A$4&lt;=12,SUMIFS('ON Data'!M:M,'ON Data'!$D:$D,$A$4,'ON Data'!$E:$E,9),SUMIFS('ON Data'!M:M,'ON Data'!$E:$E,9))</f>
        <v>0</v>
      </c>
      <c r="I19" s="212">
        <f xml:space="preserve">
IF($A$4&lt;=12,SUMIFS('ON Data'!N:N,'ON Data'!$D:$D,$A$4,'ON Data'!$E:$E,9),SUMIFS('ON Data'!N:N,'ON Data'!$E:$E,9))</f>
        <v>0</v>
      </c>
      <c r="J19" s="212">
        <f xml:space="preserve">
IF($A$4&lt;=12,SUMIFS('ON Data'!O:O,'ON Data'!$D:$D,$A$4,'ON Data'!$E:$E,9),SUMIFS('ON Data'!O:O,'ON Data'!$E:$E,9))</f>
        <v>0</v>
      </c>
      <c r="K19" s="212">
        <f xml:space="preserve">
IF($A$4&lt;=12,SUMIFS('ON Data'!P:P,'ON Data'!$D:$D,$A$4,'ON Data'!$E:$E,9),SUMIFS('ON Data'!P:P,'ON Data'!$E:$E,9))</f>
        <v>0</v>
      </c>
      <c r="L19" s="212">
        <f xml:space="preserve">
IF($A$4&lt;=12,SUMIFS('ON Data'!Q:Q,'ON Data'!$D:$D,$A$4,'ON Data'!$E:$E,9),SUMIFS('ON Data'!Q:Q,'ON Data'!$E:$E,9))</f>
        <v>0</v>
      </c>
      <c r="M19" s="212">
        <f xml:space="preserve">
IF($A$4&lt;=12,SUMIFS('ON Data'!R:R,'ON Data'!$D:$D,$A$4,'ON Data'!$E:$E,9),SUMIFS('ON Data'!R:R,'ON Data'!$E:$E,9))</f>
        <v>0</v>
      </c>
      <c r="N19" s="212">
        <f xml:space="preserve">
IF($A$4&lt;=12,SUMIFS('ON Data'!S:S,'ON Data'!$D:$D,$A$4,'ON Data'!$E:$E,9),SUMIFS('ON Data'!S:S,'ON Data'!$E:$E,9))</f>
        <v>0</v>
      </c>
      <c r="O19" s="212">
        <f xml:space="preserve">
IF($A$4&lt;=12,SUMIFS('ON Data'!T:T,'ON Data'!$D:$D,$A$4,'ON Data'!$E:$E,9),SUMIFS('ON Data'!T:T,'ON Data'!$E:$E,9))</f>
        <v>0</v>
      </c>
      <c r="P19" s="212">
        <f xml:space="preserve">
IF($A$4&lt;=12,SUMIFS('ON Data'!U:U,'ON Data'!$D:$D,$A$4,'ON Data'!$E:$E,9),SUMIFS('ON Data'!U:U,'ON Data'!$E:$E,9))</f>
        <v>0</v>
      </c>
      <c r="Q19" s="212">
        <f xml:space="preserve">
IF($A$4&lt;=12,SUMIFS('ON Data'!V:V,'ON Data'!$D:$D,$A$4,'ON Data'!$E:$E,9),SUMIFS('ON Data'!V:V,'ON Data'!$E:$E,9))</f>
        <v>0</v>
      </c>
      <c r="R19" s="212">
        <f xml:space="preserve">
IF($A$4&lt;=12,SUMIFS('ON Data'!W:W,'ON Data'!$D:$D,$A$4,'ON Data'!$E:$E,9),SUMIFS('ON Data'!W:W,'ON Data'!$E:$E,9))</f>
        <v>0</v>
      </c>
      <c r="S19" s="212">
        <f xml:space="preserve">
IF($A$4&lt;=12,SUMIFS('ON Data'!X:X,'ON Data'!$D:$D,$A$4,'ON Data'!$E:$E,9),SUMIFS('ON Data'!X:X,'ON Data'!$E:$E,9))</f>
        <v>0</v>
      </c>
      <c r="T19" s="212">
        <f xml:space="preserve">
IF($A$4&lt;=12,SUMIFS('ON Data'!Y:Y,'ON Data'!$D:$D,$A$4,'ON Data'!$E:$E,9),SUMIFS('ON Data'!Y:Y,'ON Data'!$E:$E,9))</f>
        <v>0</v>
      </c>
      <c r="U19" s="212">
        <f xml:space="preserve">
IF($A$4&lt;=12,SUMIFS('ON Data'!Z:Z,'ON Data'!$D:$D,$A$4,'ON Data'!$E:$E,9),SUMIFS('ON Data'!Z:Z,'ON Data'!$E:$E,9))</f>
        <v>0</v>
      </c>
      <c r="V19" s="212">
        <f xml:space="preserve">
IF($A$4&lt;=12,SUMIFS('ON Data'!AA:AA,'ON Data'!$D:$D,$A$4,'ON Data'!$E:$E,9),SUMIFS('ON Data'!AA:AA,'ON Data'!$E:$E,9))</f>
        <v>0</v>
      </c>
      <c r="W19" s="212">
        <f xml:space="preserve">
IF($A$4&lt;=12,SUMIFS('ON Data'!AB:AB,'ON Data'!$D:$D,$A$4,'ON Data'!$E:$E,9),SUMIFS('ON Data'!AB:AB,'ON Data'!$E:$E,9))</f>
        <v>0</v>
      </c>
      <c r="X19" s="212">
        <f xml:space="preserve">
IF($A$4&lt;=12,SUMIFS('ON Data'!AC:AC,'ON Data'!$D:$D,$A$4,'ON Data'!$E:$E,9),SUMIFS('ON Data'!AC:AC,'ON Data'!$E:$E,9))</f>
        <v>0</v>
      </c>
      <c r="Y19" s="212">
        <f xml:space="preserve">
IF($A$4&lt;=12,SUMIFS('ON Data'!AD:AD,'ON Data'!$D:$D,$A$4,'ON Data'!$E:$E,9),SUMIFS('ON Data'!AD:AD,'ON Data'!$E:$E,9))</f>
        <v>0</v>
      </c>
      <c r="Z19" s="212">
        <f xml:space="preserve">
IF($A$4&lt;=12,SUMIFS('ON Data'!AE:AE,'ON Data'!$D:$D,$A$4,'ON Data'!$E:$E,9),SUMIFS('ON Data'!AE:AE,'ON Data'!$E:$E,9))</f>
        <v>0</v>
      </c>
      <c r="AA19" s="212">
        <f xml:space="preserve">
IF($A$4&lt;=12,SUMIFS('ON Data'!AF:AF,'ON Data'!$D:$D,$A$4,'ON Data'!$E:$E,9),SUMIFS('ON Data'!AF:AF,'ON Data'!$E:$E,9))</f>
        <v>0</v>
      </c>
      <c r="AB19" s="212">
        <f xml:space="preserve">
IF($A$4&lt;=12,SUMIFS('ON Data'!AG:AG,'ON Data'!$D:$D,$A$4,'ON Data'!$E:$E,9),SUMIFS('ON Data'!AG:AG,'ON Data'!$E:$E,9))</f>
        <v>0</v>
      </c>
      <c r="AC19" s="212">
        <f xml:space="preserve">
IF($A$4&lt;=12,SUMIFS('ON Data'!AH:AH,'ON Data'!$D:$D,$A$4,'ON Data'!$E:$E,9),SUMIFS('ON Data'!AH:AH,'ON Data'!$E:$E,9))</f>
        <v>0</v>
      </c>
      <c r="AD19" s="212">
        <f xml:space="preserve">
IF($A$4&lt;=12,SUMIFS('ON Data'!AI:AI,'ON Data'!$D:$D,$A$4,'ON Data'!$E:$E,9),SUMIFS('ON Data'!AI:AI,'ON Data'!$E:$E,9))</f>
        <v>0</v>
      </c>
      <c r="AE19" s="212">
        <f xml:space="preserve">
IF($A$4&lt;=12,SUMIFS('ON Data'!AJ:AJ,'ON Data'!$D:$D,$A$4,'ON Data'!$E:$E,9),SUMIFS('ON Data'!AJ:AJ,'ON Data'!$E:$E,9))</f>
        <v>0</v>
      </c>
      <c r="AF19" s="212">
        <f xml:space="preserve">
IF($A$4&lt;=12,SUMIFS('ON Data'!AK:AK,'ON Data'!$D:$D,$A$4,'ON Data'!$E:$E,9),SUMIFS('ON Data'!AK:AK,'ON Data'!$E:$E,9))</f>
        <v>0</v>
      </c>
      <c r="AG19" s="356">
        <f xml:space="preserve">
IF($A$4&lt;=12,SUMIFS('ON Data'!AM:AM,'ON Data'!$D:$D,$A$4,'ON Data'!$E:$E,9),SUMIFS('ON Data'!AM:AM,'ON Data'!$E:$E,9))</f>
        <v>0</v>
      </c>
      <c r="AH19" s="362"/>
    </row>
    <row r="20" spans="1:34" ht="15" collapsed="1" thickBot="1" x14ac:dyDescent="0.35">
      <c r="A20" s="188" t="s">
        <v>51</v>
      </c>
      <c r="B20" s="213">
        <f xml:space="preserve">
IF($A$4&lt;=12,SUMIFS('ON Data'!F:F,'ON Data'!$D:$D,$A$4,'ON Data'!$E:$E,6),SUMIFS('ON Data'!F:F,'ON Data'!$E:$E,6))</f>
        <v>413787</v>
      </c>
      <c r="C20" s="214">
        <f xml:space="preserve">
IF($A$4&lt;=12,SUMIFS('ON Data'!G:G,'ON Data'!$D:$D,$A$4,'ON Data'!$E:$E,6),SUMIFS('ON Data'!G:G,'ON Data'!$E:$E,6))</f>
        <v>10000</v>
      </c>
      <c r="D20" s="215">
        <f xml:space="preserve">
IF($A$4&lt;=12,SUMIFS('ON Data'!H:H,'ON Data'!$D:$D,$A$4,'ON Data'!$E:$E,6),SUMIFS('ON Data'!H:H,'ON Data'!$E:$E,6))</f>
        <v>281974</v>
      </c>
      <c r="E20" s="215">
        <f xml:space="preserve">
IF($A$4&lt;=12,SUMIFS('ON Data'!I:I,'ON Data'!$D:$D,$A$4,'ON Data'!$E:$E,6),SUMIFS('ON Data'!I:I,'ON Data'!$E:$E,6))</f>
        <v>0</v>
      </c>
      <c r="F20" s="215">
        <f xml:space="preserve">
IF($A$4&lt;=12,SUMIFS('ON Data'!K:K,'ON Data'!$D:$D,$A$4,'ON Data'!$E:$E,6),SUMIFS('ON Data'!K:K,'ON Data'!$E:$E,6))</f>
        <v>0</v>
      </c>
      <c r="G20" s="215">
        <f xml:space="preserve">
IF($A$4&lt;=12,SUMIFS('ON Data'!L:L,'ON Data'!$D:$D,$A$4,'ON Data'!$E:$E,6),SUMIFS('ON Data'!L:L,'ON Data'!$E:$E,6))</f>
        <v>0</v>
      </c>
      <c r="H20" s="215">
        <f xml:space="preserve">
IF($A$4&lt;=12,SUMIFS('ON Data'!M:M,'ON Data'!$D:$D,$A$4,'ON Data'!$E:$E,6),SUMIFS('ON Data'!M:M,'ON Data'!$E:$E,6))</f>
        <v>0</v>
      </c>
      <c r="I20" s="215">
        <f xml:space="preserve">
IF($A$4&lt;=12,SUMIFS('ON Data'!N:N,'ON Data'!$D:$D,$A$4,'ON Data'!$E:$E,6),SUMIFS('ON Data'!N:N,'ON Data'!$E:$E,6))</f>
        <v>68154</v>
      </c>
      <c r="J20" s="215">
        <f xml:space="preserve">
IF($A$4&lt;=12,SUMIFS('ON Data'!O:O,'ON Data'!$D:$D,$A$4,'ON Data'!$E:$E,6),SUMIFS('ON Data'!O:O,'ON Data'!$E:$E,6))</f>
        <v>0</v>
      </c>
      <c r="K20" s="215">
        <f xml:space="preserve">
IF($A$4&lt;=12,SUMIFS('ON Data'!P:P,'ON Data'!$D:$D,$A$4,'ON Data'!$E:$E,6),SUMIFS('ON Data'!P:P,'ON Data'!$E:$E,6))</f>
        <v>0</v>
      </c>
      <c r="L20" s="215">
        <f xml:space="preserve">
IF($A$4&lt;=12,SUMIFS('ON Data'!Q:Q,'ON Data'!$D:$D,$A$4,'ON Data'!$E:$E,6),SUMIFS('ON Data'!Q:Q,'ON Data'!$E:$E,6))</f>
        <v>0</v>
      </c>
      <c r="M20" s="215">
        <f xml:space="preserve">
IF($A$4&lt;=12,SUMIFS('ON Data'!R:R,'ON Data'!$D:$D,$A$4,'ON Data'!$E:$E,6),SUMIFS('ON Data'!R:R,'ON Data'!$E:$E,6))</f>
        <v>0</v>
      </c>
      <c r="N20" s="215">
        <f xml:space="preserve">
IF($A$4&lt;=12,SUMIFS('ON Data'!S:S,'ON Data'!$D:$D,$A$4,'ON Data'!$E:$E,6),SUMIFS('ON Data'!S:S,'ON Data'!$E:$E,6))</f>
        <v>0</v>
      </c>
      <c r="O20" s="215">
        <f xml:space="preserve">
IF($A$4&lt;=12,SUMIFS('ON Data'!T:T,'ON Data'!$D:$D,$A$4,'ON Data'!$E:$E,6),SUMIFS('ON Data'!T:T,'ON Data'!$E:$E,6))</f>
        <v>0</v>
      </c>
      <c r="P20" s="215">
        <f xml:space="preserve">
IF($A$4&lt;=12,SUMIFS('ON Data'!U:U,'ON Data'!$D:$D,$A$4,'ON Data'!$E:$E,6),SUMIFS('ON Data'!U:U,'ON Data'!$E:$E,6))</f>
        <v>0</v>
      </c>
      <c r="Q20" s="215">
        <f xml:space="preserve">
IF($A$4&lt;=12,SUMIFS('ON Data'!V:V,'ON Data'!$D:$D,$A$4,'ON Data'!$E:$E,6),SUMIFS('ON Data'!V:V,'ON Data'!$E:$E,6))</f>
        <v>0</v>
      </c>
      <c r="R20" s="215">
        <f xml:space="preserve">
IF($A$4&lt;=12,SUMIFS('ON Data'!W:W,'ON Data'!$D:$D,$A$4,'ON Data'!$E:$E,6),SUMIFS('ON Data'!W:W,'ON Data'!$E:$E,6))</f>
        <v>0</v>
      </c>
      <c r="S20" s="215">
        <f xml:space="preserve">
IF($A$4&lt;=12,SUMIFS('ON Data'!X:X,'ON Data'!$D:$D,$A$4,'ON Data'!$E:$E,6),SUMIFS('ON Data'!X:X,'ON Data'!$E:$E,6))</f>
        <v>0</v>
      </c>
      <c r="T20" s="215">
        <f xml:space="preserve">
IF($A$4&lt;=12,SUMIFS('ON Data'!Y:Y,'ON Data'!$D:$D,$A$4,'ON Data'!$E:$E,6),SUMIFS('ON Data'!Y:Y,'ON Data'!$E:$E,6))</f>
        <v>0</v>
      </c>
      <c r="U20" s="215">
        <f xml:space="preserve">
IF($A$4&lt;=12,SUMIFS('ON Data'!Z:Z,'ON Data'!$D:$D,$A$4,'ON Data'!$E:$E,6),SUMIFS('ON Data'!Z:Z,'ON Data'!$E:$E,6))</f>
        <v>0</v>
      </c>
      <c r="V20" s="215">
        <f xml:space="preserve">
IF($A$4&lt;=12,SUMIFS('ON Data'!AA:AA,'ON Data'!$D:$D,$A$4,'ON Data'!$E:$E,6),SUMIFS('ON Data'!AA:AA,'ON Data'!$E:$E,6))</f>
        <v>0</v>
      </c>
      <c r="W20" s="215">
        <f xml:space="preserve">
IF($A$4&lt;=12,SUMIFS('ON Data'!AB:AB,'ON Data'!$D:$D,$A$4,'ON Data'!$E:$E,6),SUMIFS('ON Data'!AB:AB,'ON Data'!$E:$E,6))</f>
        <v>52002</v>
      </c>
      <c r="X20" s="215">
        <f xml:space="preserve">
IF($A$4&lt;=12,SUMIFS('ON Data'!AC:AC,'ON Data'!$D:$D,$A$4,'ON Data'!$E:$E,6),SUMIFS('ON Data'!AC:AC,'ON Data'!$E:$E,6))</f>
        <v>0</v>
      </c>
      <c r="Y20" s="215">
        <f xml:space="preserve">
IF($A$4&lt;=12,SUMIFS('ON Data'!AD:AD,'ON Data'!$D:$D,$A$4,'ON Data'!$E:$E,6),SUMIFS('ON Data'!AD:AD,'ON Data'!$E:$E,6))</f>
        <v>0</v>
      </c>
      <c r="Z20" s="215">
        <f xml:space="preserve">
IF($A$4&lt;=12,SUMIFS('ON Data'!AE:AE,'ON Data'!$D:$D,$A$4,'ON Data'!$E:$E,6),SUMIFS('ON Data'!AE:AE,'ON Data'!$E:$E,6))</f>
        <v>0</v>
      </c>
      <c r="AA20" s="215">
        <f xml:space="preserve">
IF($A$4&lt;=12,SUMIFS('ON Data'!AF:AF,'ON Data'!$D:$D,$A$4,'ON Data'!$E:$E,6),SUMIFS('ON Data'!AF:AF,'ON Data'!$E:$E,6))</f>
        <v>0</v>
      </c>
      <c r="AB20" s="215">
        <f xml:space="preserve">
IF($A$4&lt;=12,SUMIFS('ON Data'!AG:AG,'ON Data'!$D:$D,$A$4,'ON Data'!$E:$E,6),SUMIFS('ON Data'!AG:AG,'ON Data'!$E:$E,6))</f>
        <v>0</v>
      </c>
      <c r="AC20" s="215">
        <f xml:space="preserve">
IF($A$4&lt;=12,SUMIFS('ON Data'!AH:AH,'ON Data'!$D:$D,$A$4,'ON Data'!$E:$E,6),SUMIFS('ON Data'!AH:AH,'ON Data'!$E:$E,6))</f>
        <v>0</v>
      </c>
      <c r="AD20" s="215">
        <f xml:space="preserve">
IF($A$4&lt;=12,SUMIFS('ON Data'!AI:AI,'ON Data'!$D:$D,$A$4,'ON Data'!$E:$E,6),SUMIFS('ON Data'!AI:AI,'ON Data'!$E:$E,6))</f>
        <v>0</v>
      </c>
      <c r="AE20" s="215">
        <f xml:space="preserve">
IF($A$4&lt;=12,SUMIFS('ON Data'!AJ:AJ,'ON Data'!$D:$D,$A$4,'ON Data'!$E:$E,6),SUMIFS('ON Data'!AJ:AJ,'ON Data'!$E:$E,6))</f>
        <v>0</v>
      </c>
      <c r="AF20" s="215">
        <f xml:space="preserve">
IF($A$4&lt;=12,SUMIFS('ON Data'!AK:AK,'ON Data'!$D:$D,$A$4,'ON Data'!$E:$E,6),SUMIFS('ON Data'!AK:AK,'ON Data'!$E:$E,6))</f>
        <v>1657</v>
      </c>
      <c r="AG20" s="357">
        <f xml:space="preserve">
IF($A$4&lt;=12,SUMIFS('ON Data'!AM:AM,'ON Data'!$D:$D,$A$4,'ON Data'!$E:$E,6),SUMIFS('ON Data'!AM:AM,'ON Data'!$E:$E,6))</f>
        <v>0</v>
      </c>
      <c r="AH20" s="362"/>
    </row>
    <row r="21" spans="1:34" ht="15" hidden="1" outlineLevel="1" thickBot="1" x14ac:dyDescent="0.35">
      <c r="A21" s="181" t="s">
        <v>58</v>
      </c>
      <c r="B21" s="201"/>
      <c r="C21" s="202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353"/>
      <c r="AH21" s="362"/>
    </row>
    <row r="22" spans="1:34" ht="15" hidden="1" outlineLevel="1" thickBot="1" x14ac:dyDescent="0.35">
      <c r="A22" s="181" t="s">
        <v>53</v>
      </c>
      <c r="B22" s="201"/>
      <c r="C22" s="202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353"/>
      <c r="AH22" s="362"/>
    </row>
    <row r="23" spans="1:34" ht="15" hidden="1" outlineLevel="1" thickBot="1" x14ac:dyDescent="0.35">
      <c r="A23" s="189" t="s">
        <v>48</v>
      </c>
      <c r="B23" s="204"/>
      <c r="C23" s="205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354"/>
      <c r="AH23" s="362"/>
    </row>
    <row r="24" spans="1:34" x14ac:dyDescent="0.3">
      <c r="A24" s="183" t="s">
        <v>142</v>
      </c>
      <c r="B24" s="230" t="s">
        <v>2</v>
      </c>
      <c r="C24" s="363" t="s">
        <v>153</v>
      </c>
      <c r="D24" s="338"/>
      <c r="E24" s="339"/>
      <c r="F24" s="339" t="s">
        <v>154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58" t="s">
        <v>155</v>
      </c>
      <c r="AH24" s="362"/>
    </row>
    <row r="25" spans="1:34" x14ac:dyDescent="0.3">
      <c r="A25" s="184" t="s">
        <v>51</v>
      </c>
      <c r="B25" s="201">
        <f xml:space="preserve">
SUM(C25:AG25)</f>
        <v>100</v>
      </c>
      <c r="C25" s="364">
        <f xml:space="preserve">
IF($A$4&lt;=12,SUMIFS('ON Data'!H:H,'ON Data'!$D:$D,$A$4,'ON Data'!$E:$E,10),SUMIFS('ON Data'!H:H,'ON Data'!$E:$E,10))</f>
        <v>100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59">
        <f xml:space="preserve">
IF($A$4&lt;=12,SUMIFS('ON Data'!AM:AM,'ON Data'!$D:$D,$A$4,'ON Data'!$E:$E,10),SUMIFS('ON Data'!AM:AM,'ON Data'!$E:$E,10))</f>
        <v>0</v>
      </c>
      <c r="AH25" s="362"/>
    </row>
    <row r="26" spans="1:34" x14ac:dyDescent="0.3">
      <c r="A26" s="190" t="s">
        <v>152</v>
      </c>
      <c r="B26" s="210">
        <f xml:space="preserve">
SUM(C26:AG26)</f>
        <v>1857.5</v>
      </c>
      <c r="C26" s="364">
        <f xml:space="preserve">
IF($A$4&lt;=12,SUMIFS('ON Data'!H:H,'ON Data'!$D:$D,$A$4,'ON Data'!$E:$E,11),SUMIFS('ON Data'!H:H,'ON Data'!$E:$E,11))</f>
        <v>1857.5</v>
      </c>
      <c r="D26" s="340"/>
      <c r="E26" s="341"/>
      <c r="F26" s="342">
        <f xml:space="preserve">
IF($A$4&lt;=12,SUMIFS('ON Data'!K:K,'ON Data'!$D:$D,$A$4,'ON Data'!$E:$E,11),SUMIFS('ON Data'!K:K,'ON Data'!$E:$E,11))</f>
        <v>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59">
        <f xml:space="preserve">
IF($A$4&lt;=12,SUMIFS('ON Data'!AM:AM,'ON Data'!$D:$D,$A$4,'ON Data'!$E:$E,11),SUMIFS('ON Data'!AM:AM,'ON Data'!$E:$E,11))</f>
        <v>0</v>
      </c>
      <c r="AH26" s="362"/>
    </row>
    <row r="27" spans="1:34" x14ac:dyDescent="0.3">
      <c r="A27" s="190" t="s">
        <v>53</v>
      </c>
      <c r="B27" s="231">
        <f xml:space="preserve">
IF(B26=0,0,B25/B26)</f>
        <v>5.3835800807537013E-2</v>
      </c>
      <c r="C27" s="365">
        <f xml:space="preserve">
IF(C26=0,0,C25/C26)</f>
        <v>5.3835800807537013E-2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60">
        <f xml:space="preserve">
IF(AG26=0,0,AG25/AG26)</f>
        <v>0</v>
      </c>
      <c r="AH27" s="362"/>
    </row>
    <row r="28" spans="1:34" ht="15" thickBot="1" x14ac:dyDescent="0.35">
      <c r="A28" s="190" t="s">
        <v>151</v>
      </c>
      <c r="B28" s="210">
        <f xml:space="preserve">
SUM(C28:AG28)</f>
        <v>1757.5</v>
      </c>
      <c r="C28" s="366">
        <f xml:space="preserve">
C26-C25</f>
        <v>1757.5</v>
      </c>
      <c r="D28" s="345"/>
      <c r="E28" s="346"/>
      <c r="F28" s="346">
        <f xml:space="preserve">
F26-F25</f>
        <v>0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61">
        <f xml:space="preserve">
AG26-AG25</f>
        <v>0</v>
      </c>
      <c r="AH28" s="362"/>
    </row>
    <row r="29" spans="1:34" x14ac:dyDescent="0.3">
      <c r="A29" s="191"/>
      <c r="B29" s="191"/>
      <c r="C29" s="192"/>
      <c r="D29" s="191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1"/>
      <c r="AF29" s="191"/>
      <c r="AG29" s="191"/>
    </row>
    <row r="30" spans="1:34" x14ac:dyDescent="0.3">
      <c r="A30" s="79" t="s">
        <v>85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149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7" t="s">
        <v>146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8"/>
      <c r="Y32" s="228"/>
      <c r="Z32" s="228"/>
      <c r="AA32" s="228"/>
      <c r="AB32" s="228"/>
      <c r="AC32" s="228"/>
      <c r="AD32" s="228"/>
      <c r="AE32" s="228"/>
      <c r="AF32" s="228"/>
    </row>
    <row r="33" spans="1:1" x14ac:dyDescent="0.3">
      <c r="A33" s="229" t="s">
        <v>156</v>
      </c>
    </row>
    <row r="34" spans="1:1" x14ac:dyDescent="0.3">
      <c r="A34" s="229" t="s">
        <v>157</v>
      </c>
    </row>
    <row r="35" spans="1:1" x14ac:dyDescent="0.3">
      <c r="A35" s="229" t="s">
        <v>158</v>
      </c>
    </row>
    <row r="36" spans="1:1" x14ac:dyDescent="0.3">
      <c r="A36" s="229" t="s">
        <v>159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1" priority="2" operator="greaterThan">
      <formula>1</formula>
    </cfRule>
  </conditionalFormatting>
  <conditionalFormatting sqref="C28 AG28 F28">
    <cfRule type="cellIs" dxfId="0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9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0" x14ac:dyDescent="0.3">
      <c r="A1" s="170" t="s">
        <v>325</v>
      </c>
    </row>
    <row r="2" spans="1:40" x14ac:dyDescent="0.3">
      <c r="A2" s="174" t="s">
        <v>188</v>
      </c>
    </row>
    <row r="3" spans="1:40" x14ac:dyDescent="0.3">
      <c r="A3" s="170" t="s">
        <v>116</v>
      </c>
      <c r="B3" s="195">
        <v>2014</v>
      </c>
      <c r="D3" s="171">
        <f>MAX(D5:D1048576)</f>
        <v>3</v>
      </c>
      <c r="F3" s="171">
        <f>SUMIF($E5:$E1048576,"&lt;10",F5:F1048576)</f>
        <v>415801.5</v>
      </c>
      <c r="G3" s="171">
        <f t="shared" ref="G3:AN3" si="0">SUMIF($E5:$E1048576,"&lt;10",G5:G1048576)</f>
        <v>10040</v>
      </c>
      <c r="H3" s="171">
        <f t="shared" si="0"/>
        <v>282950.5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68645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52509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1657</v>
      </c>
      <c r="AL3" s="171">
        <f t="shared" si="0"/>
        <v>0</v>
      </c>
      <c r="AM3" s="171">
        <f t="shared" si="0"/>
        <v>0</v>
      </c>
      <c r="AN3" s="171">
        <f t="shared" si="0"/>
        <v>0</v>
      </c>
    </row>
    <row r="4" spans="1:40" x14ac:dyDescent="0.3">
      <c r="A4" s="170" t="s">
        <v>117</v>
      </c>
      <c r="B4" s="195">
        <v>1</v>
      </c>
      <c r="C4" s="172" t="s">
        <v>4</v>
      </c>
      <c r="D4" s="173" t="s">
        <v>47</v>
      </c>
      <c r="E4" s="173" t="s">
        <v>111</v>
      </c>
      <c r="F4" s="173" t="s">
        <v>2</v>
      </c>
      <c r="G4" s="173" t="s">
        <v>112</v>
      </c>
      <c r="H4" s="173" t="s">
        <v>113</v>
      </c>
      <c r="I4" s="173" t="s">
        <v>114</v>
      </c>
      <c r="J4" s="173" t="s">
        <v>115</v>
      </c>
      <c r="K4" s="173">
        <v>305</v>
      </c>
      <c r="L4" s="173">
        <v>306</v>
      </c>
      <c r="M4" s="173">
        <v>408</v>
      </c>
      <c r="N4" s="173">
        <v>409</v>
      </c>
      <c r="O4" s="173">
        <v>410</v>
      </c>
      <c r="P4" s="173">
        <v>415</v>
      </c>
      <c r="Q4" s="173">
        <v>416</v>
      </c>
      <c r="R4" s="173">
        <v>418</v>
      </c>
      <c r="S4" s="173">
        <v>419</v>
      </c>
      <c r="T4" s="173">
        <v>420</v>
      </c>
      <c r="U4" s="173">
        <v>421</v>
      </c>
      <c r="V4" s="173">
        <v>522</v>
      </c>
      <c r="W4" s="173">
        <v>523</v>
      </c>
      <c r="X4" s="173">
        <v>524</v>
      </c>
      <c r="Y4" s="173">
        <v>525</v>
      </c>
      <c r="Z4" s="173">
        <v>526</v>
      </c>
      <c r="AA4" s="173">
        <v>527</v>
      </c>
      <c r="AB4" s="173">
        <v>528</v>
      </c>
      <c r="AC4" s="173">
        <v>629</v>
      </c>
      <c r="AD4" s="173">
        <v>630</v>
      </c>
      <c r="AE4" s="173">
        <v>636</v>
      </c>
      <c r="AF4" s="173">
        <v>637</v>
      </c>
      <c r="AG4" s="173">
        <v>640</v>
      </c>
      <c r="AH4" s="173">
        <v>642</v>
      </c>
      <c r="AI4" s="173">
        <v>743</v>
      </c>
      <c r="AJ4" s="173">
        <v>745</v>
      </c>
      <c r="AK4" s="173">
        <v>746</v>
      </c>
      <c r="AL4" s="173">
        <v>747</v>
      </c>
      <c r="AM4" s="173">
        <v>930</v>
      </c>
      <c r="AN4" s="173">
        <v>940</v>
      </c>
    </row>
    <row r="5" spans="1:40" x14ac:dyDescent="0.3">
      <c r="A5" s="170" t="s">
        <v>118</v>
      </c>
      <c r="B5" s="195">
        <v>2</v>
      </c>
      <c r="C5" s="170">
        <v>54</v>
      </c>
      <c r="D5" s="170">
        <v>1</v>
      </c>
      <c r="E5" s="170">
        <v>1</v>
      </c>
      <c r="F5" s="170">
        <v>4.0999999999999996</v>
      </c>
      <c r="G5" s="170">
        <v>0</v>
      </c>
      <c r="H5" s="170">
        <v>2.1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1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1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0</v>
      </c>
      <c r="AN5" s="170">
        <v>0</v>
      </c>
    </row>
    <row r="6" spans="1:40" x14ac:dyDescent="0.3">
      <c r="A6" s="170" t="s">
        <v>119</v>
      </c>
      <c r="B6" s="195">
        <v>3</v>
      </c>
      <c r="C6" s="170">
        <v>54</v>
      </c>
      <c r="D6" s="170">
        <v>1</v>
      </c>
      <c r="E6" s="170">
        <v>2</v>
      </c>
      <c r="F6" s="170">
        <v>714.4</v>
      </c>
      <c r="G6" s="170">
        <v>0</v>
      </c>
      <c r="H6" s="170">
        <v>362.4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168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184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0</v>
      </c>
      <c r="AN6" s="170">
        <v>0</v>
      </c>
    </row>
    <row r="7" spans="1:40" x14ac:dyDescent="0.3">
      <c r="A7" s="170" t="s">
        <v>120</v>
      </c>
      <c r="B7" s="195">
        <v>4</v>
      </c>
      <c r="C7" s="170">
        <v>54</v>
      </c>
      <c r="D7" s="170">
        <v>1</v>
      </c>
      <c r="E7" s="170">
        <v>6</v>
      </c>
      <c r="F7" s="170">
        <v>138858</v>
      </c>
      <c r="G7" s="170">
        <v>0</v>
      </c>
      <c r="H7" s="170">
        <v>97900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23018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17340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600</v>
      </c>
      <c r="AL7" s="170">
        <v>0</v>
      </c>
      <c r="AM7" s="170">
        <v>0</v>
      </c>
      <c r="AN7" s="170">
        <v>0</v>
      </c>
    </row>
    <row r="8" spans="1:40" x14ac:dyDescent="0.3">
      <c r="A8" s="170" t="s">
        <v>121</v>
      </c>
      <c r="B8" s="195">
        <v>5</v>
      </c>
      <c r="C8" s="170">
        <v>54</v>
      </c>
      <c r="D8" s="170">
        <v>1</v>
      </c>
      <c r="E8" s="170">
        <v>11</v>
      </c>
      <c r="F8" s="170">
        <v>619.16666666666663</v>
      </c>
      <c r="G8" s="170">
        <v>0</v>
      </c>
      <c r="H8" s="170">
        <v>619.16666666666663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0</v>
      </c>
      <c r="AN8" s="170">
        <v>0</v>
      </c>
    </row>
    <row r="9" spans="1:40" x14ac:dyDescent="0.3">
      <c r="A9" s="170" t="s">
        <v>122</v>
      </c>
      <c r="B9" s="195">
        <v>6</v>
      </c>
      <c r="C9" s="170">
        <v>54</v>
      </c>
      <c r="D9" s="170">
        <v>2</v>
      </c>
      <c r="E9" s="170">
        <v>1</v>
      </c>
      <c r="F9" s="170">
        <v>4</v>
      </c>
      <c r="G9" s="170">
        <v>0</v>
      </c>
      <c r="H9" s="170">
        <v>2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1</v>
      </c>
      <c r="O9" s="170">
        <v>0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1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</row>
    <row r="10" spans="1:40" x14ac:dyDescent="0.3">
      <c r="A10" s="170" t="s">
        <v>123</v>
      </c>
      <c r="B10" s="195">
        <v>7</v>
      </c>
      <c r="C10" s="170">
        <v>54</v>
      </c>
      <c r="D10" s="170">
        <v>2</v>
      </c>
      <c r="E10" s="170">
        <v>2</v>
      </c>
      <c r="F10" s="170">
        <v>624</v>
      </c>
      <c r="G10" s="170">
        <v>0</v>
      </c>
      <c r="H10" s="170">
        <v>304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160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160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</row>
    <row r="11" spans="1:40" x14ac:dyDescent="0.3">
      <c r="A11" s="170" t="s">
        <v>124</v>
      </c>
      <c r="B11" s="195">
        <v>8</v>
      </c>
      <c r="C11" s="170">
        <v>54</v>
      </c>
      <c r="D11" s="170">
        <v>2</v>
      </c>
      <c r="E11" s="170">
        <v>5</v>
      </c>
      <c r="F11" s="170">
        <v>20</v>
      </c>
      <c r="G11" s="170">
        <v>20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0</v>
      </c>
      <c r="AN11" s="170">
        <v>0</v>
      </c>
    </row>
    <row r="12" spans="1:40" x14ac:dyDescent="0.3">
      <c r="A12" s="170" t="s">
        <v>125</v>
      </c>
      <c r="B12" s="195">
        <v>9</v>
      </c>
      <c r="C12" s="170">
        <v>54</v>
      </c>
      <c r="D12" s="170">
        <v>2</v>
      </c>
      <c r="E12" s="170">
        <v>6</v>
      </c>
      <c r="F12" s="170">
        <v>137214</v>
      </c>
      <c r="G12" s="170">
        <v>5000</v>
      </c>
      <c r="H12" s="170">
        <v>91794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22480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17340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600</v>
      </c>
      <c r="AL12" s="170">
        <v>0</v>
      </c>
      <c r="AM12" s="170">
        <v>0</v>
      </c>
      <c r="AN12" s="170">
        <v>0</v>
      </c>
    </row>
    <row r="13" spans="1:40" x14ac:dyDescent="0.3">
      <c r="A13" s="170" t="s">
        <v>126</v>
      </c>
      <c r="B13" s="195">
        <v>10</v>
      </c>
      <c r="C13" s="170">
        <v>54</v>
      </c>
      <c r="D13" s="170">
        <v>2</v>
      </c>
      <c r="E13" s="170">
        <v>11</v>
      </c>
      <c r="F13" s="170">
        <v>619.16666666666663</v>
      </c>
      <c r="G13" s="170">
        <v>0</v>
      </c>
      <c r="H13" s="170">
        <v>619.16666666666663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</row>
    <row r="14" spans="1:40" x14ac:dyDescent="0.3">
      <c r="A14" s="170" t="s">
        <v>127</v>
      </c>
      <c r="B14" s="195">
        <v>11</v>
      </c>
      <c r="C14" s="170">
        <v>54</v>
      </c>
      <c r="D14" s="170">
        <v>3</v>
      </c>
      <c r="E14" s="170">
        <v>1</v>
      </c>
      <c r="F14" s="170">
        <v>4</v>
      </c>
      <c r="G14" s="170">
        <v>0</v>
      </c>
      <c r="H14" s="170">
        <v>2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1</v>
      </c>
      <c r="O14" s="170">
        <v>0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1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</row>
    <row r="15" spans="1:40" x14ac:dyDescent="0.3">
      <c r="A15" s="170" t="s">
        <v>128</v>
      </c>
      <c r="B15" s="195">
        <v>12</v>
      </c>
      <c r="C15" s="170">
        <v>54</v>
      </c>
      <c r="D15" s="170">
        <v>3</v>
      </c>
      <c r="E15" s="170">
        <v>2</v>
      </c>
      <c r="F15" s="170">
        <v>624</v>
      </c>
      <c r="G15" s="170">
        <v>0</v>
      </c>
      <c r="H15" s="170">
        <v>304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160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160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</row>
    <row r="16" spans="1:40" x14ac:dyDescent="0.3">
      <c r="A16" s="170" t="s">
        <v>116</v>
      </c>
      <c r="B16" s="195">
        <v>2014</v>
      </c>
      <c r="C16" s="170">
        <v>54</v>
      </c>
      <c r="D16" s="170">
        <v>3</v>
      </c>
      <c r="E16" s="170">
        <v>5</v>
      </c>
      <c r="F16" s="170">
        <v>20</v>
      </c>
      <c r="G16" s="170">
        <v>20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</row>
    <row r="17" spans="3:40" x14ac:dyDescent="0.3">
      <c r="C17" s="170">
        <v>54</v>
      </c>
      <c r="D17" s="170">
        <v>3</v>
      </c>
      <c r="E17" s="170">
        <v>6</v>
      </c>
      <c r="F17" s="170">
        <v>137715</v>
      </c>
      <c r="G17" s="170">
        <v>5000</v>
      </c>
      <c r="H17" s="170">
        <v>92280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22656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17322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457</v>
      </c>
      <c r="AL17" s="170">
        <v>0</v>
      </c>
      <c r="AM17" s="170">
        <v>0</v>
      </c>
      <c r="AN17" s="170">
        <v>0</v>
      </c>
    </row>
    <row r="18" spans="3:40" x14ac:dyDescent="0.3">
      <c r="C18" s="170">
        <v>54</v>
      </c>
      <c r="D18" s="170">
        <v>3</v>
      </c>
      <c r="E18" s="170">
        <v>10</v>
      </c>
      <c r="F18" s="170">
        <v>100</v>
      </c>
      <c r="G18" s="170">
        <v>0</v>
      </c>
      <c r="H18" s="170">
        <v>100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</row>
    <row r="19" spans="3:40" x14ac:dyDescent="0.3">
      <c r="C19" s="170">
        <v>54</v>
      </c>
      <c r="D19" s="170">
        <v>3</v>
      </c>
      <c r="E19" s="170">
        <v>11</v>
      </c>
      <c r="F19" s="170">
        <v>619.16666666666663</v>
      </c>
      <c r="G19" s="170">
        <v>0</v>
      </c>
      <c r="H19" s="170">
        <v>619.16666666666663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Obsah</vt:lpstr>
      <vt:lpstr>Motivace</vt:lpstr>
      <vt:lpstr>HI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2014-04-25T05:46:19Z</dcterms:modified>
</cp:coreProperties>
</file>