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H22" i="419" l="1"/>
  <c r="T22" i="419"/>
  <c r="AF22" i="419"/>
  <c r="B22" i="419"/>
  <c r="I22" i="419"/>
  <c r="M22" i="419"/>
  <c r="Q22" i="419"/>
  <c r="U22" i="419"/>
  <c r="Y22" i="419"/>
  <c r="AC22" i="419"/>
  <c r="E22" i="419"/>
  <c r="P22" i="419"/>
  <c r="AB22" i="419"/>
  <c r="C22" i="419"/>
  <c r="F22" i="419"/>
  <c r="J22" i="419"/>
  <c r="N22" i="419"/>
  <c r="R22" i="419"/>
  <c r="V22" i="419"/>
  <c r="Z22" i="419"/>
  <c r="AD22" i="419"/>
  <c r="AG22" i="419"/>
  <c r="L22" i="419"/>
  <c r="X22" i="419"/>
  <c r="D22" i="419"/>
  <c r="G22" i="419"/>
  <c r="K22" i="419"/>
  <c r="O22" i="419"/>
  <c r="S22" i="419"/>
  <c r="W22" i="419"/>
  <c r="AA22" i="419"/>
  <c r="AE22" i="419"/>
  <c r="A8" i="414" l="1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2" i="383" l="1"/>
  <c r="A10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C16" i="414"/>
  <c r="D16" i="414"/>
  <c r="D4" i="414"/>
  <c r="C12" i="414" l="1"/>
  <c r="C7" i="414"/>
  <c r="E12" i="414" l="1"/>
  <c r="E7" i="414"/>
  <c r="B15" i="339" l="1"/>
  <c r="K3" i="403" l="1"/>
  <c r="J3" i="403"/>
  <c r="I3" i="403" s="1"/>
  <c r="E12" i="339" l="1"/>
  <c r="C12" i="339"/>
  <c r="B12" i="339"/>
  <c r="F12" i="339" s="1"/>
  <c r="C17" i="414"/>
  <c r="D17" i="414"/>
  <c r="F13" i="339" l="1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<sst xmlns="http://schemas.openxmlformats.org/spreadsheetml/2006/main" count="716" uniqueCount="358">
  <si>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</si>
  <si>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</si>
  <si>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</si>
  <si>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</si>
  <si>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</si>
  <si>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</si>
  <si>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</si>
  <si>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</si>
  <si>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</si>
  <si>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</si>
  <si>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</si>
  <si>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</si>
  <si>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</si>
  <si>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</si>
  <si>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</si>
  <si>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</si>
  <si>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</si>
  <si>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</si>
  <si>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</si>
  <si>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</si>
  <si>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</si>
  <si>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</si>
  <si>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</si>
  <si>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</si>
  <si>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</si>
  <si>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</si>
  <si>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</si>
  <si>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</si>
  <si>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</si>
  <si>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</si>
  <si>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</si>
  <si>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</si>
  <si>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</si>
  <si>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</si>
  <si>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</si>
  <si>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</si>
  <si>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</si>
  <si>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</si>
  <si>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</si>
  <si>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</si>
  <si>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</si>
  <si>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</si>
  <si>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</si>
  <si>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</si>
  <si>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</si>
  <si>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</si>
  <si>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</si>
  <si>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</si>
  <si>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</si>
  <si>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</si>
  <si>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</si>
  <si>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</si>
  <si>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</si>
  <si>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</si>
  <si>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</si>
  <si>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</si>
  <si>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</si>
  <si>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</si>
  <si>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</si>
  <si>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</si>
  <si>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</si>
  <si>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</si>
  <si>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</si>
  <si>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</si>
  <si>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</si>
  <si>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</si>
  <si>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</si>
  <si>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</si>
  <si>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</si>
  <si>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</si>
  <si>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</si>
  <si>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</si>
  <si>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</si>
  <si>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</si>
  <si>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</si>
  <si>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</si>
  <si>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</si>
  <si>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</si>
  <si>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</si>
  <si>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</si>
  <si>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</si>
  <si>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</si>
  <si>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</si>
  <si>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</si>
  <si>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</si>
  <si>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</si>
  <si>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</si>
  <si>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</si>
  <si>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</si>
  <si>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</si>
  <si>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</si>
  <si>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</si>
  <si>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</si>
  <si>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</si>
  <si>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</si>
  <si>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</si>
  <si>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</si>
  <si>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</si>
  <si>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</si>
  <si>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</si>
  <si>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</si>
  <si>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</si>
  <si>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</si>
  <si>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</si>
  <si>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</si>
  <si>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</si>
  <si>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</si>
  <si>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</si>
  <si>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</si>
  <si>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</si>
  <si>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</si>
  <si>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</si>
  <si>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</si>
  <si>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</si>
  <si>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</si>
  <si>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</si>
  <si>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</si>
  <si>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</si>
  <si>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</si>
  <si>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</si>
  <si>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</si>
  <si>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</si>
  <si>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</si>
  <si>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</si>
  <si>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</si>
  <si>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</si>
  <si>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</si>
  <si>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</si>
  <si>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</si>
  <si>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</si>
  <si>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</si>
  <si>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</si>
  <si>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</si>
  <si>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</si>
  <si>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</si>
  <si>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</si>
  <si>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</si>
  <si>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</si>
  <si>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</si>
  <si>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</si>
  <si>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</si>
  <si>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</si>
  <si>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</si>
  <si>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</si>
  <si>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</si>
  <si>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</si>
  <si>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</si>
  <si>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</si>
  <si>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</si>
  <si>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</si>
  <si>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</si>
  <si>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</si>
  <si>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</si>
  <si>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</si>
  <si>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</si>
  <si>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</si>
  <si>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</si>
  <si>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</si>
  <si>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</si>
  <si>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</si>
  <si>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</si>
  <si>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</si>
  <si>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</si>
  <si>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</si>
  <si>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</si>
  <si>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</si>
  <si>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</si>
  <si>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</si>
  <si>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</si>
  <si>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</si>
  <si>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</si>
  <si>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</si>
  <si>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</si>
  <si>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</si>
  <si>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</si>
  <si>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</si>
  <si>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</si>
  <si>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</si>
  <si>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</si>
  <si>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</si>
  <si>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</si>
  <si>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</si>
  <si>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</si>
  <si>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</si>
  <si>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</si>
  <si>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</si>
  <si>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</si>
  <si>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</si>
  <si>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</si>
  <si>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</si>
  <si>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</si>
  <si>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</si>
  <si>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</si>
  <si>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</si>
  <si>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</si>
  <si>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</si>
  <si>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</si>
  <si>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</si>
  <si>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</si>
  <si>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</si>
  <si>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</si>
  <si>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</si>
  <si>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</si>
  <si>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</si>
  <si>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</si>
  <si>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</si>
  <si>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</si>
  <si>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</si>
  <si>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</si>
  <si>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</si>
  <si>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</si>
  <si>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</si>
  <si>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</si>
  <si>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</si>
  <si>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</si>
  <si>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</si>
  <si>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</si>
  <si>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</si>
  <si>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</si>
  <si>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</si>
  <si>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</si>
  <si>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</si>
  <si>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</si>
  <si>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</si>
  <si>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</si>
  <si>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</si>
  <si>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</si>
  <si>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</si>
  <si>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</si>
  <si>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</si>
  <si>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</si>
  <si>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</si>
  <si>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</si>
  <si>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</si>
  <si>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</si>
  <si>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</si>
  <si>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</si>
  <si>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</si>
  <si>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</si>
  <si>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</si>
  <si>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</si>
  <si>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</si>
  <si>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</si>
  <si>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</si>
  <si>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</si>
  <si>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</si>
  <si>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</si>
  <si>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</si>
  <si>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</si>
  <si>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</si>
  <si>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</si>
  <si>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</si>
  <si>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</si>
  <si>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</si>
  <si>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</si>
  <si>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</si>
  <si>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</si>
  <si>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</si>
  <si>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</si>
  <si>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</si>
  <si>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</si>
  <si>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</si>
  <si>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</si>
  <si>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</si>
  <si>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</si>
  <si>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</si>
  <si>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</si>
  <si>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</si>
  <si>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</si>
  <si>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</si>
  <si>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</si>
  <si>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</si>
  <si>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</si>
  <si>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</si>
  <si>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</si>
  <si>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</si>
  <si>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</si>
  <si>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</si>
  <si>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</si>
  <si>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</si>
  <si>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</si>
  <si>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</si>
  <si>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</si>
  <si>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</si>
  <si>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</si>
  <si>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</si>
  <si>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</si>
  <si>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</si>
  <si>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</si>
  <si>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</si>
  <si>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</si>
  <si>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</si>
  <si>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</si>
  <si>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</si>
  <si>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</si>
  <si>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</si>
  <si>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</si>
  <si>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</si>
  <si>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</si>
  <si>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</si>
  <si>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</si>
  <si>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</si>
  <si>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</si>
  <si>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</si>
  <si>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</si>
  <si>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</si>
  <si>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</si>
  <si>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</si>
  <si>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</si>
  <si>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</si>
  <si>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</si>
  <si>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</si>
  <si>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</si>
  <si>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</si>
  <si>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</si>
  <si>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</si>
  <si>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</si>
  <si>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</si>
  <si>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</si>
  <si>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</si>
  <si>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</si>
  <si>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</si>
  <si>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</si>
  <si>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</si>
  <si>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</si>
  <si>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</si>
  <si>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</si>
  <si>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</si>
  <si>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</si>
  <si>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ZI758</t>
  </si>
  <si>
    <t>Rukavice vinyl bez p. M á 100 ks EFEKTVR03</t>
  </si>
  <si>
    <t>DC859</t>
  </si>
  <si>
    <t>COLUMBIA AGAR</t>
  </si>
  <si>
    <t>DD596</t>
  </si>
  <si>
    <t>Sabouraud agar s CMP</t>
  </si>
  <si>
    <t>DD409</t>
  </si>
  <si>
    <t>TRYPTON-SOJOVÝ BUJON</t>
  </si>
  <si>
    <t>DA999</t>
  </si>
  <si>
    <t>Půda s bromkresolem (kontrola sterility)</t>
  </si>
  <si>
    <t>DB001</t>
  </si>
  <si>
    <t>Glukózový bujon (5 ml)</t>
  </si>
  <si>
    <t>DB709</t>
  </si>
  <si>
    <t>ENDO AGAR</t>
  </si>
  <si>
    <t>DD558</t>
  </si>
  <si>
    <t>DE728</t>
  </si>
  <si>
    <t>PASTOREX STAPH PLUS 1x50 testů</t>
  </si>
  <si>
    <t>DA163</t>
  </si>
  <si>
    <t>GD Staphylococcus aureus CCM4516</t>
  </si>
  <si>
    <t>DG379</t>
  </si>
  <si>
    <t>Doprava 21%</t>
  </si>
  <si>
    <t>50115050</t>
  </si>
  <si>
    <t>502 SZM obvazový (112 02 040)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</si>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</sst>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7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177" fontId="35" fillId="9" borderId="97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3" fontId="32" fillId="0" borderId="57" xfId="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3" fontId="32" fillId="0" borderId="60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165" fontId="31" fillId="2" borderId="103" xfId="53" applyNumberFormat="1" applyFont="1" applyFill="1" applyBorder="1" applyAlignment="1">
      <alignment horizontal="left"/>
    </xf>
    <xf numFmtId="165" fontId="31" fillId="2" borderId="104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174" fontId="39" fillId="4" borderId="105" xfId="0" applyNumberFormat="1" applyFont="1" applyFill="1" applyBorder="1" applyAlignment="1">
      <alignment horizontal="center"/>
    </xf>
    <xf numFmtId="174" fontId="39" fillId="4" borderId="106" xfId="0" applyNumberFormat="1" applyFont="1" applyFill="1" applyBorder="1" applyAlignment="1">
      <alignment horizontal="center"/>
    </xf>
    <xf numFmtId="174" fontId="32" fillId="0" borderId="107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 wrapText="1"/>
    </xf>
    <xf numFmtId="176" fontId="32" fillId="0" borderId="107" xfId="0" applyNumberFormat="1" applyFont="1" applyBorder="1" applyAlignment="1">
      <alignment horizontal="right"/>
    </xf>
    <xf numFmtId="176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1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1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2" xfId="0" applyNumberFormat="1" applyFont="1" applyFill="1" applyBorder="1" applyAlignment="1">
      <alignment horizontal="center"/>
    </xf>
    <xf numFmtId="174" fontId="32" fillId="0" borderId="113" xfId="0" applyNumberFormat="1" applyFont="1" applyBorder="1" applyAlignment="1">
      <alignment horizontal="right"/>
    </xf>
    <xf numFmtId="176" fontId="32" fillId="0" borderId="113" xfId="0" applyNumberFormat="1" applyFont="1" applyBorder="1" applyAlignment="1">
      <alignment horizontal="right"/>
    </xf>
    <xf numFmtId="174" fontId="32" fillId="0" borderId="114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59</v>
      </c>
      <c r="B1" s="261"/>
    </row>
    <row r="2" spans="1:3" ht="14.4" customHeight="1" thickBot="1" x14ac:dyDescent="0.35">
      <c r="A2" s="175" t="s">
        <v>199</v>
      </c>
      <c r="B2" s="41"/>
    </row>
    <row r="3" spans="1:3" ht="14.4" customHeight="1" thickBot="1" x14ac:dyDescent="0.35">
      <c r="A3" s="257" t="s">
        <v>74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68</v>
      </c>
      <c r="C4" s="42" t="s">
        <v>69</v>
      </c>
    </row>
    <row r="5" spans="1:3" ht="14.4" customHeight="1" x14ac:dyDescent="0.3">
      <c r="A5" s="110" t="str">
        <f t="shared" si="0"/>
        <v>HI</v>
      </c>
      <c r="B5" s="62" t="s">
        <v>71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201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60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72</v>
      </c>
      <c r="C10" s="42" t="s">
        <v>64</v>
      </c>
    </row>
    <row r="11" spans="1:3" ht="14.4" customHeight="1" x14ac:dyDescent="0.3">
      <c r="A11" s="111" t="str">
        <f t="shared" ref="A11:A14" si="2">HYPERLINK("#'"&amp;C11&amp;"'!A1",C11)</f>
        <v>LŽ Statim</v>
      </c>
      <c r="B11" s="249" t="s">
        <v>187</v>
      </c>
      <c r="C11" s="42" t="s">
        <v>197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73</v>
      </c>
      <c r="C12" s="42" t="s">
        <v>65</v>
      </c>
    </row>
    <row r="13" spans="1:3" ht="14.4" customHeight="1" x14ac:dyDescent="0.3">
      <c r="A13" s="111" t="str">
        <f t="shared" si="2"/>
        <v>MŽ Detail</v>
      </c>
      <c r="B13" s="63" t="s">
        <v>356</v>
      </c>
      <c r="C13" s="42" t="s">
        <v>66</v>
      </c>
    </row>
    <row r="14" spans="1:3" ht="14.4" customHeight="1" thickBot="1" x14ac:dyDescent="0.35">
      <c r="A14" s="113" t="str">
        <f t="shared" si="2"/>
        <v>Osobní náklady</v>
      </c>
      <c r="B14" s="63" t="s">
        <v>57</v>
      </c>
      <c r="C14" s="42" t="s">
        <v>67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60" t="s">
        <v>61</v>
      </c>
      <c r="B16" s="258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2" width="13.109375" hidden="1" customWidth="1"/>
    <col min="23" max="23" width="13.109375" customWidth="1"/>
    <col min="24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303" t="s">
        <v>57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199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147</v>
      </c>
      <c r="B3" s="304" t="s">
        <v>128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89">
        <v>930</v>
      </c>
      <c r="AH3" s="405"/>
    </row>
    <row r="4" spans="1:34" ht="36.6" outlineLevel="1" thickBot="1" x14ac:dyDescent="0.35">
      <c r="A4" s="195">
        <v>2014</v>
      </c>
      <c r="B4" s="305"/>
      <c r="C4" s="179" t="s">
        <v>129</v>
      </c>
      <c r="D4" s="180" t="s">
        <v>130</v>
      </c>
      <c r="E4" s="180" t="s">
        <v>131</v>
      </c>
      <c r="F4" s="198" t="s">
        <v>159</v>
      </c>
      <c r="G4" s="198" t="s">
        <v>160</v>
      </c>
      <c r="H4" s="198" t="s">
        <v>161</v>
      </c>
      <c r="I4" s="198" t="s">
        <v>162</v>
      </c>
      <c r="J4" s="198" t="s">
        <v>163</v>
      </c>
      <c r="K4" s="198" t="s">
        <v>164</v>
      </c>
      <c r="L4" s="198" t="s">
        <v>165</v>
      </c>
      <c r="M4" s="198" t="s">
        <v>166</v>
      </c>
      <c r="N4" s="198" t="s">
        <v>167</v>
      </c>
      <c r="O4" s="198" t="s">
        <v>168</v>
      </c>
      <c r="P4" s="198" t="s">
        <v>169</v>
      </c>
      <c r="Q4" s="198" t="s">
        <v>170</v>
      </c>
      <c r="R4" s="198" t="s">
        <v>171</v>
      </c>
      <c r="S4" s="198" t="s">
        <v>172</v>
      </c>
      <c r="T4" s="198" t="s">
        <v>173</v>
      </c>
      <c r="U4" s="198" t="s">
        <v>174</v>
      </c>
      <c r="V4" s="198" t="s">
        <v>175</v>
      </c>
      <c r="W4" s="198" t="s">
        <v>184</v>
      </c>
      <c r="X4" s="198" t="s">
        <v>176</v>
      </c>
      <c r="Y4" s="198" t="s">
        <v>185</v>
      </c>
      <c r="Z4" s="198" t="s">
        <v>177</v>
      </c>
      <c r="AA4" s="198" t="s">
        <v>178</v>
      </c>
      <c r="AB4" s="198" t="s">
        <v>179</v>
      </c>
      <c r="AC4" s="198" t="s">
        <v>180</v>
      </c>
      <c r="AD4" s="198" t="s">
        <v>181</v>
      </c>
      <c r="AE4" s="180" t="s">
        <v>182</v>
      </c>
      <c r="AF4" s="180" t="s">
        <v>183</v>
      </c>
      <c r="AG4" s="390" t="s">
        <v>149</v>
      </c>
      <c r="AH4" s="405"/>
    </row>
    <row r="5" spans="1:34" x14ac:dyDescent="0.3">
      <c r="A5" s="181" t="s">
        <v>132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1"/>
      <c r="AH5" s="405"/>
    </row>
    <row r="6" spans="1:34" ht="15" collapsed="1" thickBot="1" x14ac:dyDescent="0.35">
      <c r="A6" s="182" t="s">
        <v>51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2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0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1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1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392">
        <f xml:space="preserve">
TRUNC(IF($A$4&lt;=12,SUMIFS('ON Data'!AM:AM,'ON Data'!$D:$D,$A$4,'ON Data'!$E:$E,1),SUMIFS('ON Data'!AM:AM,'ON Data'!$E:$E,1)/'ON Data'!$D$3),1)</f>
        <v>0</v>
      </c>
      <c r="AH6" s="405"/>
    </row>
    <row r="7" spans="1:34" ht="15" hidden="1" outlineLevel="1" thickBot="1" x14ac:dyDescent="0.35">
      <c r="A7" s="182" t="s">
        <v>58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392"/>
      <c r="AH7" s="405"/>
    </row>
    <row r="8" spans="1:34" ht="15" hidden="1" outlineLevel="1" thickBot="1" x14ac:dyDescent="0.35">
      <c r="A8" s="182" t="s">
        <v>53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392"/>
      <c r="AH8" s="405"/>
    </row>
    <row r="9" spans="1:34" ht="15" hidden="1" outlineLevel="1" thickBot="1" x14ac:dyDescent="0.35">
      <c r="A9" s="183" t="s">
        <v>48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393"/>
      <c r="AH9" s="405"/>
    </row>
    <row r="10" spans="1:34" x14ac:dyDescent="0.3">
      <c r="A10" s="184" t="s">
        <v>133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394"/>
      <c r="AH10" s="405"/>
    </row>
    <row r="11" spans="1:34" x14ac:dyDescent="0.3">
      <c r="A11" s="185" t="s">
        <v>134</v>
      </c>
      <c r="B11" s="202">
        <f xml:space="preserve">
IF($A$4&lt;=12,SUMIFS('ON Data'!F:F,'ON Data'!$D:$D,$A$4,'ON Data'!$E:$E,2),SUMIFS('ON Data'!F:F,'ON Data'!$E:$E,2))</f>
        <v>7490.4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3738.4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0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1880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1872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395">
        <f xml:space="preserve">
IF($A$4&lt;=12,SUMIFS('ON Data'!AM:AM,'ON Data'!$D:$D,$A$4,'ON Data'!$E:$E,2),SUMIFS('ON Data'!AM:AM,'ON Data'!$E:$E,2))</f>
        <v>0</v>
      </c>
      <c r="AH11" s="405"/>
    </row>
    <row r="12" spans="1:34" x14ac:dyDescent="0.3">
      <c r="A12" s="185" t="s">
        <v>135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395">
        <f xml:space="preserve">
IF($A$4&lt;=12,SUMIFS('ON Data'!AM:AM,'ON Data'!$D:$D,$A$4,'ON Data'!$E:$E,3),SUMIFS('ON Data'!AM:AM,'ON Data'!$E:$E,3))</f>
        <v>0</v>
      </c>
      <c r="AH12" s="405"/>
    </row>
    <row r="13" spans="1:34" x14ac:dyDescent="0.3">
      <c r="A13" s="185" t="s">
        <v>142</v>
      </c>
      <c r="B13" s="202">
        <f xml:space="preserve">
IF($A$4&lt;=12,SUMIFS('ON Data'!F:F,'ON Data'!$D:$D,$A$4,'ON Data'!$E:$E,4),SUMIFS('ON Data'!F:F,'ON Data'!$E:$E,4))</f>
        <v>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395">
        <f xml:space="preserve">
IF($A$4&lt;=12,SUMIFS('ON Data'!AM:AM,'ON Data'!$D:$D,$A$4,'ON Data'!$E:$E,4),SUMIFS('ON Data'!AM:AM,'ON Data'!$E:$E,4))</f>
        <v>0</v>
      </c>
      <c r="AH13" s="405"/>
    </row>
    <row r="14" spans="1:34" ht="15" thickBot="1" x14ac:dyDescent="0.35">
      <c r="A14" s="186" t="s">
        <v>136</v>
      </c>
      <c r="B14" s="205">
        <f xml:space="preserve">
IF($A$4&lt;=12,SUMIFS('ON Data'!F:F,'ON Data'!$D:$D,$A$4,'ON Data'!$E:$E,5),SUMIFS('ON Data'!F:F,'ON Data'!$E:$E,5))</f>
        <v>220</v>
      </c>
      <c r="C14" s="206">
        <f xml:space="preserve">
IF($A$4&lt;=12,SUMIFS('ON Data'!G:G,'ON Data'!$D:$D,$A$4,'ON Data'!$E:$E,5),SUMIFS('ON Data'!G:G,'ON Data'!$E:$E,5))</f>
        <v>220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396">
        <f xml:space="preserve">
IF($A$4&lt;=12,SUMIFS('ON Data'!AM:AM,'ON Data'!$D:$D,$A$4,'ON Data'!$E:$E,5),SUMIFS('ON Data'!AM:AM,'ON Data'!$E:$E,5))</f>
        <v>0</v>
      </c>
      <c r="AH14" s="405"/>
    </row>
    <row r="15" spans="1:34" x14ac:dyDescent="0.3">
      <c r="A15" s="126" t="s">
        <v>146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397"/>
      <c r="AH15" s="405"/>
    </row>
    <row r="16" spans="1:34" x14ac:dyDescent="0.3">
      <c r="A16" s="187" t="s">
        <v>137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395">
        <f xml:space="preserve">
IF($A$4&lt;=12,SUMIFS('ON Data'!AM:AM,'ON Data'!$D:$D,$A$4,'ON Data'!$E:$E,7),SUMIFS('ON Data'!AM:AM,'ON Data'!$E:$E,7))</f>
        <v>0</v>
      </c>
      <c r="AH16" s="405"/>
    </row>
    <row r="17" spans="1:34" x14ac:dyDescent="0.3">
      <c r="A17" s="187" t="s">
        <v>138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395">
        <f xml:space="preserve">
IF($A$4&lt;=12,SUMIFS('ON Data'!AM:AM,'ON Data'!$D:$D,$A$4,'ON Data'!$E:$E,8),SUMIFS('ON Data'!AM:AM,'ON Data'!$E:$E,8))</f>
        <v>0</v>
      </c>
      <c r="AH17" s="405"/>
    </row>
    <row r="18" spans="1:34" x14ac:dyDescent="0.3">
      <c r="A18" s="187" t="s">
        <v>139</v>
      </c>
      <c r="B18" s="202">
        <f xml:space="preserve">
B19-B16-B17</f>
        <v>148372</v>
      </c>
      <c r="C18" s="203">
        <f t="shared" ref="C18" si="0" xml:space="preserve">
C19-C16-C17</f>
        <v>0</v>
      </c>
      <c r="D18" s="204">
        <f t="shared" ref="D18:AG18" si="1" xml:space="preserve">
D19-D16-D17</f>
        <v>108273</v>
      </c>
      <c r="E18" s="204">
        <f t="shared" si="1"/>
        <v>0</v>
      </c>
      <c r="F18" s="204">
        <f t="shared" si="1"/>
        <v>0</v>
      </c>
      <c r="G18" s="204">
        <f t="shared" si="1"/>
        <v>0</v>
      </c>
      <c r="H18" s="204">
        <f t="shared" si="1"/>
        <v>0</v>
      </c>
      <c r="I18" s="204">
        <f t="shared" si="1"/>
        <v>19690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20409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395">
        <f t="shared" si="1"/>
        <v>0</v>
      </c>
      <c r="AH18" s="405"/>
    </row>
    <row r="19" spans="1:34" ht="15" thickBot="1" x14ac:dyDescent="0.35">
      <c r="A19" s="188" t="s">
        <v>140</v>
      </c>
      <c r="B19" s="211">
        <f xml:space="preserve">
IF($A$4&lt;=12,SUMIFS('ON Data'!F:F,'ON Data'!$D:$D,$A$4,'ON Data'!$E:$E,9),SUMIFS('ON Data'!F:F,'ON Data'!$E:$E,9))</f>
        <v>148372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108273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0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19690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20409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398">
        <f xml:space="preserve">
IF($A$4&lt;=12,SUMIFS('ON Data'!AM:AM,'ON Data'!$D:$D,$A$4,'ON Data'!$E:$E,9),SUMIFS('ON Data'!AM:AM,'ON Data'!$E:$E,9))</f>
        <v>0</v>
      </c>
      <c r="AH19" s="405"/>
    </row>
    <row r="20" spans="1:34" ht="15" collapsed="1" thickBot="1" x14ac:dyDescent="0.35">
      <c r="A20" s="189" t="s">
        <v>51</v>
      </c>
      <c r="B20" s="214">
        <f xml:space="preserve">
IF($A$4&lt;=12,SUMIFS('ON Data'!F:F,'ON Data'!$D:$D,$A$4,'ON Data'!$E:$E,6),SUMIFS('ON Data'!F:F,'ON Data'!$E:$E,6))</f>
        <v>1903769</v>
      </c>
      <c r="C20" s="215">
        <f xml:space="preserve">
IF($A$4&lt;=12,SUMIFS('ON Data'!G:G,'ON Data'!$D:$D,$A$4,'ON Data'!$E:$E,6),SUMIFS('ON Data'!G:G,'ON Data'!$E:$E,6))</f>
        <v>55000</v>
      </c>
      <c r="D20" s="216">
        <f xml:space="preserve">
IF($A$4&lt;=12,SUMIFS('ON Data'!H:H,'ON Data'!$D:$D,$A$4,'ON Data'!$E:$E,6),SUMIFS('ON Data'!H:H,'ON Data'!$E:$E,6))</f>
        <v>1276675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303507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262414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6173</v>
      </c>
      <c r="AG20" s="399">
        <f xml:space="preserve">
IF($A$4&lt;=12,SUMIFS('ON Data'!AM:AM,'ON Data'!$D:$D,$A$4,'ON Data'!$E:$E,6),SUMIFS('ON Data'!AM:AM,'ON Data'!$E:$E,6))</f>
        <v>0</v>
      </c>
      <c r="AH20" s="405"/>
    </row>
    <row r="21" spans="1:34" ht="15" hidden="1" outlineLevel="1" thickBot="1" x14ac:dyDescent="0.35">
      <c r="A21" s="182" t="s">
        <v>58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395">
        <f xml:space="preserve">
IF($A$4&lt;=12,SUMIFS('ON Data'!AM:AM,'ON Data'!$D:$D,$A$4,'ON Data'!$E:$E,12),SUMIFS('ON Data'!AM:AM,'ON Data'!$E:$E,12))</f>
        <v>0</v>
      </c>
      <c r="AH21" s="405"/>
    </row>
    <row r="22" spans="1:34" ht="15" hidden="1" outlineLevel="1" thickBot="1" x14ac:dyDescent="0.35">
      <c r="A22" s="182" t="s">
        <v>53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0" t="str">
        <f t="shared" si="2"/>
        <v/>
      </c>
      <c r="AH22" s="405"/>
    </row>
    <row r="23" spans="1:34" ht="15" hidden="1" outlineLevel="1" thickBot="1" x14ac:dyDescent="0.35">
      <c r="A23" s="190" t="s">
        <v>48</v>
      </c>
      <c r="B23" s="205">
        <f xml:space="preserve">
IF(B21="","",B20-B21)</f>
        <v>1903769</v>
      </c>
      <c r="C23" s="206">
        <f t="shared" ref="C23:AG23" si="3" xml:space="preserve">
IF(C21="","",C20-C21)</f>
        <v>55000</v>
      </c>
      <c r="D23" s="207">
        <f t="shared" si="3"/>
        <v>1276675</v>
      </c>
      <c r="E23" s="207">
        <f t="shared" si="3"/>
        <v>0</v>
      </c>
      <c r="F23" s="207">
        <f t="shared" si="3"/>
        <v>0</v>
      </c>
      <c r="G23" s="207">
        <f t="shared" si="3"/>
        <v>0</v>
      </c>
      <c r="H23" s="207">
        <f t="shared" si="3"/>
        <v>0</v>
      </c>
      <c r="I23" s="207">
        <f t="shared" si="3"/>
        <v>303507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262414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0</v>
      </c>
      <c r="AD23" s="207">
        <f t="shared" si="3"/>
        <v>0</v>
      </c>
      <c r="AE23" s="207">
        <f t="shared" si="3"/>
        <v>0</v>
      </c>
      <c r="AF23" s="207">
        <f t="shared" si="3"/>
        <v>6173</v>
      </c>
      <c r="AG23" s="396">
        <f t="shared" si="3"/>
        <v>0</v>
      </c>
      <c r="AH23" s="405"/>
    </row>
    <row r="24" spans="1:34" x14ac:dyDescent="0.3">
      <c r="A24" s="184" t="s">
        <v>141</v>
      </c>
      <c r="B24" s="231" t="s">
        <v>2</v>
      </c>
      <c r="C24" s="406" t="s">
        <v>152</v>
      </c>
      <c r="D24" s="380"/>
      <c r="E24" s="381"/>
      <c r="F24" s="381" t="s">
        <v>153</v>
      </c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401" t="s">
        <v>154</v>
      </c>
      <c r="AH24" s="405"/>
    </row>
    <row r="25" spans="1:34" x14ac:dyDescent="0.3">
      <c r="A25" s="185" t="s">
        <v>51</v>
      </c>
      <c r="B25" s="202">
        <f xml:space="preserve">
SUM(C25:AG25)</f>
        <v>1550</v>
      </c>
      <c r="C25" s="407">
        <f xml:space="preserve">
IF($A$4&lt;=12,SUMIFS('ON Data'!H:H,'ON Data'!$D:$D,$A$4,'ON Data'!$E:$E,10),SUMIFS('ON Data'!H:H,'ON Data'!$E:$E,10))</f>
        <v>600</v>
      </c>
      <c r="D25" s="382"/>
      <c r="E25" s="383"/>
      <c r="F25" s="383">
        <f xml:space="preserve">
IF($A$4&lt;=12,SUMIFS('ON Data'!K:K,'ON Data'!$D:$D,$A$4,'ON Data'!$E:$E,10),SUMIFS('ON Data'!K:K,'ON Data'!$E:$E,10))</f>
        <v>950</v>
      </c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402">
        <f xml:space="preserve">
IF($A$4&lt;=12,SUMIFS('ON Data'!AM:AM,'ON Data'!$D:$D,$A$4,'ON Data'!$E:$E,10),SUMIFS('ON Data'!AM:AM,'ON Data'!$E:$E,10))</f>
        <v>0</v>
      </c>
      <c r="AH25" s="405"/>
    </row>
    <row r="26" spans="1:34" x14ac:dyDescent="0.3">
      <c r="A26" s="191" t="s">
        <v>151</v>
      </c>
      <c r="B26" s="211">
        <f xml:space="preserve">
SUM(C26:AG26)</f>
        <v>7430.0000000000009</v>
      </c>
      <c r="C26" s="407">
        <f xml:space="preserve">
IF($A$4&lt;=12,SUMIFS('ON Data'!H:H,'ON Data'!$D:$D,$A$4,'ON Data'!$E:$E,11),SUMIFS('ON Data'!H:H,'ON Data'!$E:$E,11))</f>
        <v>7430.0000000000009</v>
      </c>
      <c r="D26" s="382"/>
      <c r="E26" s="383"/>
      <c r="F26" s="384">
        <f xml:space="preserve">
IF($A$4&lt;=12,SUMIFS('ON Data'!K:K,'ON Data'!$D:$D,$A$4,'ON Data'!$E:$E,11),SUMIFS('ON Data'!K:K,'ON Data'!$E:$E,11))</f>
        <v>0</v>
      </c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402">
        <f xml:space="preserve">
IF($A$4&lt;=12,SUMIFS('ON Data'!AM:AM,'ON Data'!$D:$D,$A$4,'ON Data'!$E:$E,11),SUMIFS('ON Data'!AM:AM,'ON Data'!$E:$E,11))</f>
        <v>0</v>
      </c>
      <c r="AH26" s="405"/>
    </row>
    <row r="27" spans="1:34" x14ac:dyDescent="0.3">
      <c r="A27" s="191" t="s">
        <v>53</v>
      </c>
      <c r="B27" s="232">
        <f xml:space="preserve">
IF(B26=0,0,B25/B26)</f>
        <v>0.20861372812920589</v>
      </c>
      <c r="C27" s="408">
        <f xml:space="preserve">
IF(C26=0,0,C25/C26)</f>
        <v>8.0753701211305512E-2</v>
      </c>
      <c r="D27" s="385"/>
      <c r="E27" s="386"/>
      <c r="F27" s="386">
        <f xml:space="preserve">
IF(F26=0,0,F25/F26)</f>
        <v>0</v>
      </c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403">
        <f xml:space="preserve">
IF(AG26=0,0,AG25/AG26)</f>
        <v>0</v>
      </c>
      <c r="AH27" s="405"/>
    </row>
    <row r="28" spans="1:34" ht="15" thickBot="1" x14ac:dyDescent="0.35">
      <c r="A28" s="191" t="s">
        <v>150</v>
      </c>
      <c r="B28" s="211">
        <f xml:space="preserve">
SUM(C28:AG28)</f>
        <v>5880.0000000000009</v>
      </c>
      <c r="C28" s="409">
        <f xml:space="preserve">
C26-C25</f>
        <v>6830.0000000000009</v>
      </c>
      <c r="D28" s="387"/>
      <c r="E28" s="388"/>
      <c r="F28" s="388">
        <f xml:space="preserve">
F26-F25</f>
        <v>-950</v>
      </c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404">
        <f xml:space="preserve">
AG26-AG25</f>
        <v>0</v>
      </c>
      <c r="AH28" s="405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85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148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145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155</v>
      </c>
    </row>
    <row r="34" spans="1:1" x14ac:dyDescent="0.3">
      <c r="A34" s="230" t="s">
        <v>156</v>
      </c>
    </row>
    <row r="35" spans="1:1" x14ac:dyDescent="0.3">
      <c r="A35" s="230" t="s">
        <v>157</v>
      </c>
    </row>
    <row r="36" spans="1:1" x14ac:dyDescent="0.3">
      <c r="A36" s="230" t="s">
        <v>158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357</v>
      </c>
    </row>
    <row r="2" spans="1:40" x14ac:dyDescent="0.3">
      <c r="A2" s="175" t="s">
        <v>199</v>
      </c>
    </row>
    <row r="3" spans="1:40" x14ac:dyDescent="0.3">
      <c r="A3" s="171" t="s">
        <v>115</v>
      </c>
      <c r="B3" s="196">
        <v>2014</v>
      </c>
      <c r="D3" s="172">
        <f>MAX(D5:D1048576)</f>
        <v>12</v>
      </c>
      <c r="F3" s="172">
        <f>SUMIF($E5:$E1048576,"&lt;10",F5:F1048576)</f>
        <v>2059899.5</v>
      </c>
      <c r="G3" s="172">
        <f t="shared" ref="G3:AN3" si="0">SUMIF($E5:$E1048576,"&lt;10",G5:G1048576)</f>
        <v>55220</v>
      </c>
      <c r="H3" s="172">
        <f t="shared" si="0"/>
        <v>1388710.5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325089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284707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0</v>
      </c>
      <c r="AJ3" s="172">
        <f t="shared" si="0"/>
        <v>0</v>
      </c>
      <c r="AK3" s="172">
        <f t="shared" si="0"/>
        <v>6173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116</v>
      </c>
      <c r="B4" s="196">
        <v>1</v>
      </c>
      <c r="C4" s="173" t="s">
        <v>4</v>
      </c>
      <c r="D4" s="174" t="s">
        <v>47</v>
      </c>
      <c r="E4" s="174" t="s">
        <v>110</v>
      </c>
      <c r="F4" s="174" t="s">
        <v>2</v>
      </c>
      <c r="G4" s="174" t="s">
        <v>111</v>
      </c>
      <c r="H4" s="174" t="s">
        <v>112</v>
      </c>
      <c r="I4" s="174" t="s">
        <v>113</v>
      </c>
      <c r="J4" s="174" t="s">
        <v>114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117</v>
      </c>
      <c r="B5" s="196">
        <v>2</v>
      </c>
      <c r="C5" s="171">
        <v>54</v>
      </c>
      <c r="D5" s="171">
        <v>1</v>
      </c>
      <c r="E5" s="171">
        <v>1</v>
      </c>
      <c r="F5" s="171">
        <v>4.0999999999999996</v>
      </c>
      <c r="G5" s="171">
        <v>0</v>
      </c>
      <c r="H5" s="171">
        <v>2.1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1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1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0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118</v>
      </c>
      <c r="B6" s="196">
        <v>3</v>
      </c>
      <c r="C6" s="171">
        <v>54</v>
      </c>
      <c r="D6" s="171">
        <v>1</v>
      </c>
      <c r="E6" s="171">
        <v>2</v>
      </c>
      <c r="F6" s="171">
        <v>714.4</v>
      </c>
      <c r="G6" s="171">
        <v>0</v>
      </c>
      <c r="H6" s="171">
        <v>362.4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168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184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0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119</v>
      </c>
      <c r="B7" s="196">
        <v>4</v>
      </c>
      <c r="C7" s="171">
        <v>54</v>
      </c>
      <c r="D7" s="171">
        <v>1</v>
      </c>
      <c r="E7" s="171">
        <v>3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120</v>
      </c>
      <c r="B8" s="196">
        <v>5</v>
      </c>
      <c r="C8" s="171">
        <v>54</v>
      </c>
      <c r="D8" s="171">
        <v>1</v>
      </c>
      <c r="E8" s="171">
        <v>4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121</v>
      </c>
      <c r="B9" s="196">
        <v>6</v>
      </c>
      <c r="C9" s="171">
        <v>54</v>
      </c>
      <c r="D9" s="171">
        <v>1</v>
      </c>
      <c r="E9" s="171">
        <v>5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122</v>
      </c>
      <c r="B10" s="196">
        <v>7</v>
      </c>
      <c r="C10" s="171">
        <v>54</v>
      </c>
      <c r="D10" s="171">
        <v>1</v>
      </c>
      <c r="E10" s="171">
        <v>6</v>
      </c>
      <c r="F10" s="171">
        <v>138858</v>
      </c>
      <c r="G10" s="171">
        <v>0</v>
      </c>
      <c r="H10" s="171">
        <v>97900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23018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17340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600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123</v>
      </c>
      <c r="B11" s="196">
        <v>8</v>
      </c>
      <c r="C11" s="171">
        <v>54</v>
      </c>
      <c r="D11" s="171">
        <v>1</v>
      </c>
      <c r="E11" s="171">
        <v>7</v>
      </c>
      <c r="F11" s="171">
        <v>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124</v>
      </c>
      <c r="B12" s="196">
        <v>9</v>
      </c>
      <c r="C12" s="171">
        <v>54</v>
      </c>
      <c r="D12" s="171">
        <v>1</v>
      </c>
      <c r="E12" s="171">
        <v>8</v>
      </c>
      <c r="F12" s="171">
        <v>0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125</v>
      </c>
      <c r="B13" s="196">
        <v>10</v>
      </c>
      <c r="C13" s="171">
        <v>54</v>
      </c>
      <c r="D13" s="171">
        <v>1</v>
      </c>
      <c r="E13" s="171">
        <v>9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126</v>
      </c>
      <c r="B14" s="196">
        <v>11</v>
      </c>
      <c r="C14" s="171">
        <v>54</v>
      </c>
      <c r="D14" s="171">
        <v>1</v>
      </c>
      <c r="E14" s="171">
        <v>10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127</v>
      </c>
      <c r="B15" s="196">
        <v>12</v>
      </c>
      <c r="C15" s="171">
        <v>54</v>
      </c>
      <c r="D15" s="171">
        <v>1</v>
      </c>
      <c r="E15" s="171">
        <v>11</v>
      </c>
      <c r="F15" s="171">
        <v>619.16666666666663</v>
      </c>
      <c r="G15" s="171">
        <v>0</v>
      </c>
      <c r="H15" s="171">
        <v>619.16666666666663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115</v>
      </c>
      <c r="B16" s="196">
        <v>2014</v>
      </c>
      <c r="C16" s="171">
        <v>54</v>
      </c>
      <c r="D16" s="171">
        <v>2</v>
      </c>
      <c r="E16" s="171">
        <v>1</v>
      </c>
      <c r="F16" s="171">
        <v>4</v>
      </c>
      <c r="G16" s="171">
        <v>0</v>
      </c>
      <c r="H16" s="171">
        <v>2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1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1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54</v>
      </c>
      <c r="D17" s="171">
        <v>2</v>
      </c>
      <c r="E17" s="171">
        <v>2</v>
      </c>
      <c r="F17" s="171">
        <v>624</v>
      </c>
      <c r="G17" s="171">
        <v>0</v>
      </c>
      <c r="H17" s="171">
        <v>304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160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160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54</v>
      </c>
      <c r="D18" s="171">
        <v>2</v>
      </c>
      <c r="E18" s="171">
        <v>3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54</v>
      </c>
      <c r="D19" s="171">
        <v>2</v>
      </c>
      <c r="E19" s="171">
        <v>4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54</v>
      </c>
      <c r="D20" s="171">
        <v>2</v>
      </c>
      <c r="E20" s="171">
        <v>5</v>
      </c>
      <c r="F20" s="171">
        <v>20</v>
      </c>
      <c r="G20" s="171">
        <v>20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54</v>
      </c>
      <c r="D21" s="171">
        <v>2</v>
      </c>
      <c r="E21" s="171">
        <v>6</v>
      </c>
      <c r="F21" s="171">
        <v>137214</v>
      </c>
      <c r="G21" s="171">
        <v>5000</v>
      </c>
      <c r="H21" s="171">
        <v>91794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22480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17340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0</v>
      </c>
      <c r="AI21" s="171">
        <v>0</v>
      </c>
      <c r="AJ21" s="171">
        <v>0</v>
      </c>
      <c r="AK21" s="171">
        <v>600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54</v>
      </c>
      <c r="D22" s="171">
        <v>2</v>
      </c>
      <c r="E22" s="171">
        <v>7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54</v>
      </c>
      <c r="D23" s="171">
        <v>2</v>
      </c>
      <c r="E23" s="171">
        <v>8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54</v>
      </c>
      <c r="D24" s="171">
        <v>2</v>
      </c>
      <c r="E24" s="171">
        <v>9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54</v>
      </c>
      <c r="D25" s="171">
        <v>2</v>
      </c>
      <c r="E25" s="171">
        <v>10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54</v>
      </c>
      <c r="D26" s="171">
        <v>2</v>
      </c>
      <c r="E26" s="171">
        <v>11</v>
      </c>
      <c r="F26" s="171">
        <v>619.16666666666663</v>
      </c>
      <c r="G26" s="171">
        <v>0</v>
      </c>
      <c r="H26" s="171">
        <v>619.16666666666663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54</v>
      </c>
      <c r="D27" s="171">
        <v>3</v>
      </c>
      <c r="E27" s="171">
        <v>1</v>
      </c>
      <c r="F27" s="171">
        <v>4</v>
      </c>
      <c r="G27" s="171">
        <v>0</v>
      </c>
      <c r="H27" s="171">
        <v>2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1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1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0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54</v>
      </c>
      <c r="D28" s="171">
        <v>3</v>
      </c>
      <c r="E28" s="171">
        <v>2</v>
      </c>
      <c r="F28" s="171">
        <v>624</v>
      </c>
      <c r="G28" s="171">
        <v>0</v>
      </c>
      <c r="H28" s="171">
        <v>304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160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160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54</v>
      </c>
      <c r="D29" s="171">
        <v>3</v>
      </c>
      <c r="E29" s="171">
        <v>3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54</v>
      </c>
      <c r="D30" s="171">
        <v>3</v>
      </c>
      <c r="E30" s="171">
        <v>4</v>
      </c>
      <c r="F30" s="171">
        <v>0</v>
      </c>
      <c r="G30" s="171">
        <v>0</v>
      </c>
      <c r="H30" s="171">
        <v>0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54</v>
      </c>
      <c r="D31" s="171">
        <v>3</v>
      </c>
      <c r="E31" s="171">
        <v>5</v>
      </c>
      <c r="F31" s="171">
        <v>20</v>
      </c>
      <c r="G31" s="171">
        <v>20</v>
      </c>
      <c r="H31" s="171">
        <v>0</v>
      </c>
      <c r="I31" s="171">
        <v>0</v>
      </c>
      <c r="J31" s="171">
        <v>0</v>
      </c>
      <c r="K31" s="171">
        <v>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54</v>
      </c>
      <c r="D32" s="171">
        <v>3</v>
      </c>
      <c r="E32" s="171">
        <v>6</v>
      </c>
      <c r="F32" s="171">
        <v>137715</v>
      </c>
      <c r="G32" s="171">
        <v>5000</v>
      </c>
      <c r="H32" s="171">
        <v>92280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22656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17322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0</v>
      </c>
      <c r="AI32" s="171">
        <v>0</v>
      </c>
      <c r="AJ32" s="171">
        <v>0</v>
      </c>
      <c r="AK32" s="171">
        <v>457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54</v>
      </c>
      <c r="D33" s="171">
        <v>3</v>
      </c>
      <c r="E33" s="171">
        <v>7</v>
      </c>
      <c r="F33" s="171">
        <v>0</v>
      </c>
      <c r="G33" s="171">
        <v>0</v>
      </c>
      <c r="H33" s="171">
        <v>0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54</v>
      </c>
      <c r="D34" s="171">
        <v>3</v>
      </c>
      <c r="E34" s="171">
        <v>8</v>
      </c>
      <c r="F34" s="171">
        <v>0</v>
      </c>
      <c r="G34" s="171">
        <v>0</v>
      </c>
      <c r="H34" s="171">
        <v>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54</v>
      </c>
      <c r="D35" s="171">
        <v>3</v>
      </c>
      <c r="E35" s="171">
        <v>9</v>
      </c>
      <c r="F35" s="171">
        <v>0</v>
      </c>
      <c r="G35" s="171">
        <v>0</v>
      </c>
      <c r="H35" s="171">
        <v>0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0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54</v>
      </c>
      <c r="D36" s="171">
        <v>3</v>
      </c>
      <c r="E36" s="171">
        <v>10</v>
      </c>
      <c r="F36" s="171">
        <v>100</v>
      </c>
      <c r="G36" s="171">
        <v>0</v>
      </c>
      <c r="H36" s="171">
        <v>100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54</v>
      </c>
      <c r="D37" s="171">
        <v>3</v>
      </c>
      <c r="E37" s="171">
        <v>11</v>
      </c>
      <c r="F37" s="171">
        <v>619.16666666666663</v>
      </c>
      <c r="G37" s="171">
        <v>0</v>
      </c>
      <c r="H37" s="171">
        <v>619.16666666666663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54</v>
      </c>
      <c r="D38" s="171">
        <v>4</v>
      </c>
      <c r="E38" s="171">
        <v>1</v>
      </c>
      <c r="F38" s="171">
        <v>4</v>
      </c>
      <c r="G38" s="171">
        <v>0</v>
      </c>
      <c r="H38" s="171">
        <v>2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1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1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0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54</v>
      </c>
      <c r="D39" s="171">
        <v>4</v>
      </c>
      <c r="E39" s="171">
        <v>2</v>
      </c>
      <c r="F39" s="171">
        <v>632</v>
      </c>
      <c r="G39" s="171">
        <v>0</v>
      </c>
      <c r="H39" s="171">
        <v>312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168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152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0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54</v>
      </c>
      <c r="D40" s="171">
        <v>4</v>
      </c>
      <c r="E40" s="171">
        <v>3</v>
      </c>
      <c r="F40" s="171">
        <v>0</v>
      </c>
      <c r="G40" s="171">
        <v>0</v>
      </c>
      <c r="H40" s="171">
        <v>0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54</v>
      </c>
      <c r="D41" s="171">
        <v>4</v>
      </c>
      <c r="E41" s="171">
        <v>4</v>
      </c>
      <c r="F41" s="171">
        <v>0</v>
      </c>
      <c r="G41" s="171">
        <v>0</v>
      </c>
      <c r="H41" s="171">
        <v>0</v>
      </c>
      <c r="I41" s="171">
        <v>0</v>
      </c>
      <c r="J41" s="171">
        <v>0</v>
      </c>
      <c r="K41" s="171">
        <v>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0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54</v>
      </c>
      <c r="D42" s="171">
        <v>4</v>
      </c>
      <c r="E42" s="171">
        <v>5</v>
      </c>
      <c r="F42" s="171">
        <v>20</v>
      </c>
      <c r="G42" s="171">
        <v>20</v>
      </c>
      <c r="H42" s="171">
        <v>0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54</v>
      </c>
      <c r="D43" s="171">
        <v>4</v>
      </c>
      <c r="E43" s="171">
        <v>6</v>
      </c>
      <c r="F43" s="171">
        <v>146395</v>
      </c>
      <c r="G43" s="171">
        <v>5000</v>
      </c>
      <c r="H43" s="171">
        <v>96583</v>
      </c>
      <c r="I43" s="171">
        <v>0</v>
      </c>
      <c r="J43" s="171">
        <v>0</v>
      </c>
      <c r="K43" s="171">
        <v>0</v>
      </c>
      <c r="L43" s="171">
        <v>0</v>
      </c>
      <c r="M43" s="171">
        <v>0</v>
      </c>
      <c r="N43" s="171">
        <v>23928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20393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491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54</v>
      </c>
      <c r="D44" s="171">
        <v>4</v>
      </c>
      <c r="E44" s="171">
        <v>7</v>
      </c>
      <c r="F44" s="171">
        <v>0</v>
      </c>
      <c r="G44" s="171">
        <v>0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0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54</v>
      </c>
      <c r="D45" s="171">
        <v>4</v>
      </c>
      <c r="E45" s="171">
        <v>8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0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54</v>
      </c>
      <c r="D46" s="171">
        <v>4</v>
      </c>
      <c r="E46" s="171">
        <v>9</v>
      </c>
      <c r="F46" s="171">
        <v>0</v>
      </c>
      <c r="G46" s="171">
        <v>0</v>
      </c>
      <c r="H46" s="171">
        <v>0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54</v>
      </c>
      <c r="D47" s="171">
        <v>4</v>
      </c>
      <c r="E47" s="171">
        <v>10</v>
      </c>
      <c r="F47" s="171">
        <v>0</v>
      </c>
      <c r="G47" s="171">
        <v>0</v>
      </c>
      <c r="H47" s="171">
        <v>0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0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54</v>
      </c>
      <c r="D48" s="171">
        <v>4</v>
      </c>
      <c r="E48" s="171">
        <v>11</v>
      </c>
      <c r="F48" s="171">
        <v>619.16666666666663</v>
      </c>
      <c r="G48" s="171">
        <v>0</v>
      </c>
      <c r="H48" s="171">
        <v>619.16666666666663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0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54</v>
      </c>
      <c r="D49" s="171">
        <v>5</v>
      </c>
      <c r="E49" s="171">
        <v>1</v>
      </c>
      <c r="F49" s="171">
        <v>4</v>
      </c>
      <c r="G49" s="171">
        <v>0</v>
      </c>
      <c r="H49" s="171">
        <v>2</v>
      </c>
      <c r="I49" s="171">
        <v>0</v>
      </c>
      <c r="J49" s="171">
        <v>0</v>
      </c>
      <c r="K49" s="171">
        <v>0</v>
      </c>
      <c r="L49" s="171">
        <v>0</v>
      </c>
      <c r="M49" s="171">
        <v>0</v>
      </c>
      <c r="N49" s="171">
        <v>1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1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0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54</v>
      </c>
      <c r="D50" s="171">
        <v>5</v>
      </c>
      <c r="E50" s="171">
        <v>2</v>
      </c>
      <c r="F50" s="171">
        <v>656</v>
      </c>
      <c r="G50" s="171">
        <v>0</v>
      </c>
      <c r="H50" s="171">
        <v>336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160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160</v>
      </c>
      <c r="AC50" s="171">
        <v>0</v>
      </c>
      <c r="AD50" s="171">
        <v>0</v>
      </c>
      <c r="AE50" s="171">
        <v>0</v>
      </c>
      <c r="AF50" s="171">
        <v>0</v>
      </c>
      <c r="AG50" s="171">
        <v>0</v>
      </c>
      <c r="AH50" s="171">
        <v>0</v>
      </c>
      <c r="AI50" s="171">
        <v>0</v>
      </c>
      <c r="AJ50" s="171">
        <v>0</v>
      </c>
      <c r="AK50" s="171">
        <v>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54</v>
      </c>
      <c r="D51" s="171">
        <v>5</v>
      </c>
      <c r="E51" s="171">
        <v>3</v>
      </c>
      <c r="F51" s="171">
        <v>0</v>
      </c>
      <c r="G51" s="171">
        <v>0</v>
      </c>
      <c r="H51" s="171">
        <v>0</v>
      </c>
      <c r="I51" s="171">
        <v>0</v>
      </c>
      <c r="J51" s="171">
        <v>0</v>
      </c>
      <c r="K51" s="171">
        <v>0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0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  <row r="52" spans="3:40" x14ac:dyDescent="0.3">
      <c r="C52" s="171">
        <v>54</v>
      </c>
      <c r="D52" s="171">
        <v>5</v>
      </c>
      <c r="E52" s="171">
        <v>4</v>
      </c>
      <c r="F52" s="171">
        <v>0</v>
      </c>
      <c r="G52" s="171">
        <v>0</v>
      </c>
      <c r="H52" s="171">
        <v>0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  <c r="AG52" s="171">
        <v>0</v>
      </c>
      <c r="AH52" s="171">
        <v>0</v>
      </c>
      <c r="AI52" s="171">
        <v>0</v>
      </c>
      <c r="AJ52" s="171">
        <v>0</v>
      </c>
      <c r="AK52" s="171">
        <v>0</v>
      </c>
      <c r="AL52" s="171">
        <v>0</v>
      </c>
      <c r="AM52" s="171">
        <v>0</v>
      </c>
      <c r="AN52" s="171">
        <v>0</v>
      </c>
    </row>
    <row r="53" spans="3:40" x14ac:dyDescent="0.3">
      <c r="C53" s="171">
        <v>54</v>
      </c>
      <c r="D53" s="171">
        <v>5</v>
      </c>
      <c r="E53" s="171">
        <v>5</v>
      </c>
      <c r="F53" s="171">
        <v>20</v>
      </c>
      <c r="G53" s="171">
        <v>20</v>
      </c>
      <c r="H53" s="171">
        <v>0</v>
      </c>
      <c r="I53" s="171">
        <v>0</v>
      </c>
      <c r="J53" s="171">
        <v>0</v>
      </c>
      <c r="K53" s="171">
        <v>0</v>
      </c>
      <c r="L53" s="171">
        <v>0</v>
      </c>
      <c r="M53" s="171">
        <v>0</v>
      </c>
      <c r="N53" s="171">
        <v>0</v>
      </c>
      <c r="O53" s="171">
        <v>0</v>
      </c>
      <c r="P53" s="171">
        <v>0</v>
      </c>
      <c r="Q53" s="171">
        <v>0</v>
      </c>
      <c r="R53" s="171">
        <v>0</v>
      </c>
      <c r="S53" s="171">
        <v>0</v>
      </c>
      <c r="T53" s="171">
        <v>0</v>
      </c>
      <c r="U53" s="171">
        <v>0</v>
      </c>
      <c r="V53" s="171">
        <v>0</v>
      </c>
      <c r="W53" s="171">
        <v>0</v>
      </c>
      <c r="X53" s="171">
        <v>0</v>
      </c>
      <c r="Y53" s="171">
        <v>0</v>
      </c>
      <c r="Z53" s="171">
        <v>0</v>
      </c>
      <c r="AA53" s="171">
        <v>0</v>
      </c>
      <c r="AB53" s="171">
        <v>0</v>
      </c>
      <c r="AC53" s="171">
        <v>0</v>
      </c>
      <c r="AD53" s="171">
        <v>0</v>
      </c>
      <c r="AE53" s="171">
        <v>0</v>
      </c>
      <c r="AF53" s="171">
        <v>0</v>
      </c>
      <c r="AG53" s="171">
        <v>0</v>
      </c>
      <c r="AH53" s="171">
        <v>0</v>
      </c>
      <c r="AI53" s="171">
        <v>0</v>
      </c>
      <c r="AJ53" s="171">
        <v>0</v>
      </c>
      <c r="AK53" s="171">
        <v>0</v>
      </c>
      <c r="AL53" s="171">
        <v>0</v>
      </c>
      <c r="AM53" s="171">
        <v>0</v>
      </c>
      <c r="AN53" s="171">
        <v>0</v>
      </c>
    </row>
    <row r="54" spans="3:40" x14ac:dyDescent="0.3">
      <c r="C54" s="171">
        <v>54</v>
      </c>
      <c r="D54" s="171">
        <v>5</v>
      </c>
      <c r="E54" s="171">
        <v>6</v>
      </c>
      <c r="F54" s="171">
        <v>146276</v>
      </c>
      <c r="G54" s="171">
        <v>5000</v>
      </c>
      <c r="H54" s="171">
        <v>96221</v>
      </c>
      <c r="I54" s="171">
        <v>0</v>
      </c>
      <c r="J54" s="171">
        <v>0</v>
      </c>
      <c r="K54" s="171">
        <v>0</v>
      </c>
      <c r="L54" s="171">
        <v>0</v>
      </c>
      <c r="M54" s="171">
        <v>0</v>
      </c>
      <c r="N54" s="171">
        <v>23956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20526</v>
      </c>
      <c r="AC54" s="171">
        <v>0</v>
      </c>
      <c r="AD54" s="171">
        <v>0</v>
      </c>
      <c r="AE54" s="171">
        <v>0</v>
      </c>
      <c r="AF54" s="171">
        <v>0</v>
      </c>
      <c r="AG54" s="171">
        <v>0</v>
      </c>
      <c r="AH54" s="171">
        <v>0</v>
      </c>
      <c r="AI54" s="171">
        <v>0</v>
      </c>
      <c r="AJ54" s="171">
        <v>0</v>
      </c>
      <c r="AK54" s="171">
        <v>573</v>
      </c>
      <c r="AL54" s="171">
        <v>0</v>
      </c>
      <c r="AM54" s="171">
        <v>0</v>
      </c>
      <c r="AN54" s="171">
        <v>0</v>
      </c>
    </row>
    <row r="55" spans="3:40" x14ac:dyDescent="0.3">
      <c r="C55" s="171">
        <v>54</v>
      </c>
      <c r="D55" s="171">
        <v>5</v>
      </c>
      <c r="E55" s="171">
        <v>7</v>
      </c>
      <c r="F55" s="171">
        <v>0</v>
      </c>
      <c r="G55" s="171">
        <v>0</v>
      </c>
      <c r="H55" s="171">
        <v>0</v>
      </c>
      <c r="I55" s="171">
        <v>0</v>
      </c>
      <c r="J55" s="171">
        <v>0</v>
      </c>
      <c r="K55" s="171">
        <v>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71">
        <v>0</v>
      </c>
      <c r="V55" s="171">
        <v>0</v>
      </c>
      <c r="W55" s="171">
        <v>0</v>
      </c>
      <c r="X55" s="171">
        <v>0</v>
      </c>
      <c r="Y55" s="171">
        <v>0</v>
      </c>
      <c r="Z55" s="171">
        <v>0</v>
      </c>
      <c r="AA55" s="171">
        <v>0</v>
      </c>
      <c r="AB55" s="171">
        <v>0</v>
      </c>
      <c r="AC55" s="171">
        <v>0</v>
      </c>
      <c r="AD55" s="171">
        <v>0</v>
      </c>
      <c r="AE55" s="171">
        <v>0</v>
      </c>
      <c r="AF55" s="171">
        <v>0</v>
      </c>
      <c r="AG55" s="171">
        <v>0</v>
      </c>
      <c r="AH55" s="171">
        <v>0</v>
      </c>
      <c r="AI55" s="171">
        <v>0</v>
      </c>
      <c r="AJ55" s="171">
        <v>0</v>
      </c>
      <c r="AK55" s="171">
        <v>0</v>
      </c>
      <c r="AL55" s="171">
        <v>0</v>
      </c>
      <c r="AM55" s="171">
        <v>0</v>
      </c>
      <c r="AN55" s="171">
        <v>0</v>
      </c>
    </row>
    <row r="56" spans="3:40" x14ac:dyDescent="0.3">
      <c r="C56" s="171">
        <v>54</v>
      </c>
      <c r="D56" s="171">
        <v>5</v>
      </c>
      <c r="E56" s="171">
        <v>8</v>
      </c>
      <c r="F56" s="171">
        <v>0</v>
      </c>
      <c r="G56" s="171">
        <v>0</v>
      </c>
      <c r="H56" s="171">
        <v>0</v>
      </c>
      <c r="I56" s="171">
        <v>0</v>
      </c>
      <c r="J56" s="171">
        <v>0</v>
      </c>
      <c r="K56" s="171">
        <v>0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</v>
      </c>
      <c r="Z56" s="171">
        <v>0</v>
      </c>
      <c r="AA56" s="171">
        <v>0</v>
      </c>
      <c r="AB56" s="171">
        <v>0</v>
      </c>
      <c r="AC56" s="171">
        <v>0</v>
      </c>
      <c r="AD56" s="171">
        <v>0</v>
      </c>
      <c r="AE56" s="171">
        <v>0</v>
      </c>
      <c r="AF56" s="171">
        <v>0</v>
      </c>
      <c r="AG56" s="171">
        <v>0</v>
      </c>
      <c r="AH56" s="171">
        <v>0</v>
      </c>
      <c r="AI56" s="171">
        <v>0</v>
      </c>
      <c r="AJ56" s="171">
        <v>0</v>
      </c>
      <c r="AK56" s="171">
        <v>0</v>
      </c>
      <c r="AL56" s="171">
        <v>0</v>
      </c>
      <c r="AM56" s="171">
        <v>0</v>
      </c>
      <c r="AN56" s="171">
        <v>0</v>
      </c>
    </row>
    <row r="57" spans="3:40" x14ac:dyDescent="0.3">
      <c r="C57" s="171">
        <v>54</v>
      </c>
      <c r="D57" s="171">
        <v>5</v>
      </c>
      <c r="E57" s="171">
        <v>9</v>
      </c>
      <c r="F57" s="171">
        <v>0</v>
      </c>
      <c r="G57" s="171">
        <v>0</v>
      </c>
      <c r="H57" s="171">
        <v>0</v>
      </c>
      <c r="I57" s="171">
        <v>0</v>
      </c>
      <c r="J57" s="171">
        <v>0</v>
      </c>
      <c r="K57" s="171">
        <v>0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71">
        <v>0</v>
      </c>
      <c r="V57" s="171">
        <v>0</v>
      </c>
      <c r="W57" s="171">
        <v>0</v>
      </c>
      <c r="X57" s="171">
        <v>0</v>
      </c>
      <c r="Y57" s="171">
        <v>0</v>
      </c>
      <c r="Z57" s="171">
        <v>0</v>
      </c>
      <c r="AA57" s="171">
        <v>0</v>
      </c>
      <c r="AB57" s="171">
        <v>0</v>
      </c>
      <c r="AC57" s="171">
        <v>0</v>
      </c>
      <c r="AD57" s="171">
        <v>0</v>
      </c>
      <c r="AE57" s="171">
        <v>0</v>
      </c>
      <c r="AF57" s="171">
        <v>0</v>
      </c>
      <c r="AG57" s="171">
        <v>0</v>
      </c>
      <c r="AH57" s="171">
        <v>0</v>
      </c>
      <c r="AI57" s="171">
        <v>0</v>
      </c>
      <c r="AJ57" s="171">
        <v>0</v>
      </c>
      <c r="AK57" s="171">
        <v>0</v>
      </c>
      <c r="AL57" s="171">
        <v>0</v>
      </c>
      <c r="AM57" s="171">
        <v>0</v>
      </c>
      <c r="AN57" s="171">
        <v>0</v>
      </c>
    </row>
    <row r="58" spans="3:40" x14ac:dyDescent="0.3">
      <c r="C58" s="171">
        <v>54</v>
      </c>
      <c r="D58" s="171">
        <v>5</v>
      </c>
      <c r="E58" s="171">
        <v>10</v>
      </c>
      <c r="F58" s="171">
        <v>0</v>
      </c>
      <c r="G58" s="171">
        <v>0</v>
      </c>
      <c r="H58" s="171">
        <v>0</v>
      </c>
      <c r="I58" s="171">
        <v>0</v>
      </c>
      <c r="J58" s="171">
        <v>0</v>
      </c>
      <c r="K58" s="171">
        <v>0</v>
      </c>
      <c r="L58" s="171">
        <v>0</v>
      </c>
      <c r="M58" s="171">
        <v>0</v>
      </c>
      <c r="N58" s="171">
        <v>0</v>
      </c>
      <c r="O58" s="171">
        <v>0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71">
        <v>0</v>
      </c>
      <c r="V58" s="171">
        <v>0</v>
      </c>
      <c r="W58" s="171">
        <v>0</v>
      </c>
      <c r="X58" s="171">
        <v>0</v>
      </c>
      <c r="Y58" s="171">
        <v>0</v>
      </c>
      <c r="Z58" s="171">
        <v>0</v>
      </c>
      <c r="AA58" s="171">
        <v>0</v>
      </c>
      <c r="AB58" s="171">
        <v>0</v>
      </c>
      <c r="AC58" s="171">
        <v>0</v>
      </c>
      <c r="AD58" s="171">
        <v>0</v>
      </c>
      <c r="AE58" s="171">
        <v>0</v>
      </c>
      <c r="AF58" s="171">
        <v>0</v>
      </c>
      <c r="AG58" s="171">
        <v>0</v>
      </c>
      <c r="AH58" s="171">
        <v>0</v>
      </c>
      <c r="AI58" s="171">
        <v>0</v>
      </c>
      <c r="AJ58" s="171">
        <v>0</v>
      </c>
      <c r="AK58" s="171">
        <v>0</v>
      </c>
      <c r="AL58" s="171">
        <v>0</v>
      </c>
      <c r="AM58" s="171">
        <v>0</v>
      </c>
      <c r="AN58" s="171">
        <v>0</v>
      </c>
    </row>
    <row r="59" spans="3:40" x14ac:dyDescent="0.3">
      <c r="C59" s="171">
        <v>54</v>
      </c>
      <c r="D59" s="171">
        <v>5</v>
      </c>
      <c r="E59" s="171">
        <v>11</v>
      </c>
      <c r="F59" s="171">
        <v>619.16666666666663</v>
      </c>
      <c r="G59" s="171">
        <v>0</v>
      </c>
      <c r="H59" s="171">
        <v>619.16666666666663</v>
      </c>
      <c r="I59" s="171">
        <v>0</v>
      </c>
      <c r="J59" s="171">
        <v>0</v>
      </c>
      <c r="K59" s="171">
        <v>0</v>
      </c>
      <c r="L59" s="171">
        <v>0</v>
      </c>
      <c r="M59" s="171">
        <v>0</v>
      </c>
      <c r="N59" s="171">
        <v>0</v>
      </c>
      <c r="O59" s="171">
        <v>0</v>
      </c>
      <c r="P59" s="171">
        <v>0</v>
      </c>
      <c r="Q59" s="171">
        <v>0</v>
      </c>
      <c r="R59" s="171">
        <v>0</v>
      </c>
      <c r="S59" s="171">
        <v>0</v>
      </c>
      <c r="T59" s="171">
        <v>0</v>
      </c>
      <c r="U59" s="171">
        <v>0</v>
      </c>
      <c r="V59" s="171">
        <v>0</v>
      </c>
      <c r="W59" s="171">
        <v>0</v>
      </c>
      <c r="X59" s="171">
        <v>0</v>
      </c>
      <c r="Y59" s="171">
        <v>0</v>
      </c>
      <c r="Z59" s="171">
        <v>0</v>
      </c>
      <c r="AA59" s="171">
        <v>0</v>
      </c>
      <c r="AB59" s="171">
        <v>0</v>
      </c>
      <c r="AC59" s="171">
        <v>0</v>
      </c>
      <c r="AD59" s="171">
        <v>0</v>
      </c>
      <c r="AE59" s="171">
        <v>0</v>
      </c>
      <c r="AF59" s="171">
        <v>0</v>
      </c>
      <c r="AG59" s="171">
        <v>0</v>
      </c>
      <c r="AH59" s="171">
        <v>0</v>
      </c>
      <c r="AI59" s="171">
        <v>0</v>
      </c>
      <c r="AJ59" s="171">
        <v>0</v>
      </c>
      <c r="AK59" s="171">
        <v>0</v>
      </c>
      <c r="AL59" s="171">
        <v>0</v>
      </c>
      <c r="AM59" s="171">
        <v>0</v>
      </c>
      <c r="AN59" s="171">
        <v>0</v>
      </c>
    </row>
    <row r="60" spans="3:40" x14ac:dyDescent="0.3">
      <c r="C60" s="171">
        <v>54</v>
      </c>
      <c r="D60" s="171">
        <v>6</v>
      </c>
      <c r="E60" s="171">
        <v>1</v>
      </c>
      <c r="F60" s="171">
        <v>4</v>
      </c>
      <c r="G60" s="171">
        <v>0</v>
      </c>
      <c r="H60" s="171">
        <v>2</v>
      </c>
      <c r="I60" s="171">
        <v>0</v>
      </c>
      <c r="J60" s="171">
        <v>0</v>
      </c>
      <c r="K60" s="171">
        <v>0</v>
      </c>
      <c r="L60" s="171">
        <v>0</v>
      </c>
      <c r="M60" s="171">
        <v>0</v>
      </c>
      <c r="N60" s="171">
        <v>1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</v>
      </c>
      <c r="V60" s="171">
        <v>0</v>
      </c>
      <c r="W60" s="171">
        <v>0</v>
      </c>
      <c r="X60" s="171">
        <v>0</v>
      </c>
      <c r="Y60" s="171">
        <v>0</v>
      </c>
      <c r="Z60" s="171">
        <v>0</v>
      </c>
      <c r="AA60" s="171">
        <v>0</v>
      </c>
      <c r="AB60" s="171">
        <v>1</v>
      </c>
      <c r="AC60" s="171">
        <v>0</v>
      </c>
      <c r="AD60" s="171">
        <v>0</v>
      </c>
      <c r="AE60" s="171">
        <v>0</v>
      </c>
      <c r="AF60" s="171">
        <v>0</v>
      </c>
      <c r="AG60" s="171">
        <v>0</v>
      </c>
      <c r="AH60" s="171">
        <v>0</v>
      </c>
      <c r="AI60" s="171">
        <v>0</v>
      </c>
      <c r="AJ60" s="171">
        <v>0</v>
      </c>
      <c r="AK60" s="171">
        <v>0</v>
      </c>
      <c r="AL60" s="171">
        <v>0</v>
      </c>
      <c r="AM60" s="171">
        <v>0</v>
      </c>
      <c r="AN60" s="171">
        <v>0</v>
      </c>
    </row>
    <row r="61" spans="3:40" x14ac:dyDescent="0.3">
      <c r="C61" s="171">
        <v>54</v>
      </c>
      <c r="D61" s="171">
        <v>6</v>
      </c>
      <c r="E61" s="171">
        <v>2</v>
      </c>
      <c r="F61" s="171">
        <v>576</v>
      </c>
      <c r="G61" s="171">
        <v>0</v>
      </c>
      <c r="H61" s="171">
        <v>264</v>
      </c>
      <c r="I61" s="171">
        <v>0</v>
      </c>
      <c r="J61" s="171">
        <v>0</v>
      </c>
      <c r="K61" s="171">
        <v>0</v>
      </c>
      <c r="L61" s="171">
        <v>0</v>
      </c>
      <c r="M61" s="171">
        <v>0</v>
      </c>
      <c r="N61" s="171">
        <v>160</v>
      </c>
      <c r="O61" s="171">
        <v>0</v>
      </c>
      <c r="P61" s="171">
        <v>0</v>
      </c>
      <c r="Q61" s="171">
        <v>0</v>
      </c>
      <c r="R61" s="171">
        <v>0</v>
      </c>
      <c r="S61" s="171">
        <v>0</v>
      </c>
      <c r="T61" s="171">
        <v>0</v>
      </c>
      <c r="U61" s="171">
        <v>0</v>
      </c>
      <c r="V61" s="171">
        <v>0</v>
      </c>
      <c r="W61" s="171">
        <v>0</v>
      </c>
      <c r="X61" s="171">
        <v>0</v>
      </c>
      <c r="Y61" s="171">
        <v>0</v>
      </c>
      <c r="Z61" s="171">
        <v>0</v>
      </c>
      <c r="AA61" s="171">
        <v>0</v>
      </c>
      <c r="AB61" s="171">
        <v>152</v>
      </c>
      <c r="AC61" s="171">
        <v>0</v>
      </c>
      <c r="AD61" s="171">
        <v>0</v>
      </c>
      <c r="AE61" s="171">
        <v>0</v>
      </c>
      <c r="AF61" s="171">
        <v>0</v>
      </c>
      <c r="AG61" s="171">
        <v>0</v>
      </c>
      <c r="AH61" s="171">
        <v>0</v>
      </c>
      <c r="AI61" s="171">
        <v>0</v>
      </c>
      <c r="AJ61" s="171">
        <v>0</v>
      </c>
      <c r="AK61" s="171">
        <v>0</v>
      </c>
      <c r="AL61" s="171">
        <v>0</v>
      </c>
      <c r="AM61" s="171">
        <v>0</v>
      </c>
      <c r="AN61" s="171">
        <v>0</v>
      </c>
    </row>
    <row r="62" spans="3:40" x14ac:dyDescent="0.3">
      <c r="C62" s="171">
        <v>54</v>
      </c>
      <c r="D62" s="171">
        <v>6</v>
      </c>
      <c r="E62" s="171">
        <v>3</v>
      </c>
      <c r="F62" s="171">
        <v>0</v>
      </c>
      <c r="G62" s="171">
        <v>0</v>
      </c>
      <c r="H62" s="171">
        <v>0</v>
      </c>
      <c r="I62" s="171">
        <v>0</v>
      </c>
      <c r="J62" s="171">
        <v>0</v>
      </c>
      <c r="K62" s="171">
        <v>0</v>
      </c>
      <c r="L62" s="171">
        <v>0</v>
      </c>
      <c r="M62" s="171">
        <v>0</v>
      </c>
      <c r="N62" s="171">
        <v>0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71">
        <v>0</v>
      </c>
      <c r="V62" s="171">
        <v>0</v>
      </c>
      <c r="W62" s="171">
        <v>0</v>
      </c>
      <c r="X62" s="171">
        <v>0</v>
      </c>
      <c r="Y62" s="171">
        <v>0</v>
      </c>
      <c r="Z62" s="171">
        <v>0</v>
      </c>
      <c r="AA62" s="171">
        <v>0</v>
      </c>
      <c r="AB62" s="171">
        <v>0</v>
      </c>
      <c r="AC62" s="171">
        <v>0</v>
      </c>
      <c r="AD62" s="171">
        <v>0</v>
      </c>
      <c r="AE62" s="171">
        <v>0</v>
      </c>
      <c r="AF62" s="171">
        <v>0</v>
      </c>
      <c r="AG62" s="171">
        <v>0</v>
      </c>
      <c r="AH62" s="171">
        <v>0</v>
      </c>
      <c r="AI62" s="171">
        <v>0</v>
      </c>
      <c r="AJ62" s="171">
        <v>0</v>
      </c>
      <c r="AK62" s="171">
        <v>0</v>
      </c>
      <c r="AL62" s="171">
        <v>0</v>
      </c>
      <c r="AM62" s="171">
        <v>0</v>
      </c>
      <c r="AN62" s="171">
        <v>0</v>
      </c>
    </row>
    <row r="63" spans="3:40" x14ac:dyDescent="0.3">
      <c r="C63" s="171">
        <v>54</v>
      </c>
      <c r="D63" s="171">
        <v>6</v>
      </c>
      <c r="E63" s="171">
        <v>4</v>
      </c>
      <c r="F63" s="171">
        <v>0</v>
      </c>
      <c r="G63" s="171">
        <v>0</v>
      </c>
      <c r="H63" s="171">
        <v>0</v>
      </c>
      <c r="I63" s="171">
        <v>0</v>
      </c>
      <c r="J63" s="171">
        <v>0</v>
      </c>
      <c r="K63" s="171">
        <v>0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  <c r="Q63" s="171">
        <v>0</v>
      </c>
      <c r="R63" s="171">
        <v>0</v>
      </c>
      <c r="S63" s="171">
        <v>0</v>
      </c>
      <c r="T63" s="171">
        <v>0</v>
      </c>
      <c r="U63" s="171">
        <v>0</v>
      </c>
      <c r="V63" s="171">
        <v>0</v>
      </c>
      <c r="W63" s="171">
        <v>0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  <c r="AC63" s="171">
        <v>0</v>
      </c>
      <c r="AD63" s="171">
        <v>0</v>
      </c>
      <c r="AE63" s="171">
        <v>0</v>
      </c>
      <c r="AF63" s="171">
        <v>0</v>
      </c>
      <c r="AG63" s="171">
        <v>0</v>
      </c>
      <c r="AH63" s="171">
        <v>0</v>
      </c>
      <c r="AI63" s="171">
        <v>0</v>
      </c>
      <c r="AJ63" s="171">
        <v>0</v>
      </c>
      <c r="AK63" s="171">
        <v>0</v>
      </c>
      <c r="AL63" s="171">
        <v>0</v>
      </c>
      <c r="AM63" s="171">
        <v>0</v>
      </c>
      <c r="AN63" s="171">
        <v>0</v>
      </c>
    </row>
    <row r="64" spans="3:40" x14ac:dyDescent="0.3">
      <c r="C64" s="171">
        <v>54</v>
      </c>
      <c r="D64" s="171">
        <v>6</v>
      </c>
      <c r="E64" s="171">
        <v>5</v>
      </c>
      <c r="F64" s="171">
        <v>20</v>
      </c>
      <c r="G64" s="171">
        <v>20</v>
      </c>
      <c r="H64" s="171">
        <v>0</v>
      </c>
      <c r="I64" s="171">
        <v>0</v>
      </c>
      <c r="J64" s="171">
        <v>0</v>
      </c>
      <c r="K64" s="171">
        <v>0</v>
      </c>
      <c r="L64" s="171">
        <v>0</v>
      </c>
      <c r="M64" s="171">
        <v>0</v>
      </c>
      <c r="N64" s="171">
        <v>0</v>
      </c>
      <c r="O64" s="171">
        <v>0</v>
      </c>
      <c r="P64" s="171">
        <v>0</v>
      </c>
      <c r="Q64" s="171">
        <v>0</v>
      </c>
      <c r="R64" s="171">
        <v>0</v>
      </c>
      <c r="S64" s="171">
        <v>0</v>
      </c>
      <c r="T64" s="171">
        <v>0</v>
      </c>
      <c r="U64" s="171">
        <v>0</v>
      </c>
      <c r="V64" s="171">
        <v>0</v>
      </c>
      <c r="W64" s="171">
        <v>0</v>
      </c>
      <c r="X64" s="171">
        <v>0</v>
      </c>
      <c r="Y64" s="171">
        <v>0</v>
      </c>
      <c r="Z64" s="171">
        <v>0</v>
      </c>
      <c r="AA64" s="171">
        <v>0</v>
      </c>
      <c r="AB64" s="171">
        <v>0</v>
      </c>
      <c r="AC64" s="171">
        <v>0</v>
      </c>
      <c r="AD64" s="171">
        <v>0</v>
      </c>
      <c r="AE64" s="171">
        <v>0</v>
      </c>
      <c r="AF64" s="171">
        <v>0</v>
      </c>
      <c r="AG64" s="171">
        <v>0</v>
      </c>
      <c r="AH64" s="171">
        <v>0</v>
      </c>
      <c r="AI64" s="171">
        <v>0</v>
      </c>
      <c r="AJ64" s="171">
        <v>0</v>
      </c>
      <c r="AK64" s="171">
        <v>0</v>
      </c>
      <c r="AL64" s="171">
        <v>0</v>
      </c>
      <c r="AM64" s="171">
        <v>0</v>
      </c>
      <c r="AN64" s="171">
        <v>0</v>
      </c>
    </row>
    <row r="65" spans="3:40" x14ac:dyDescent="0.3">
      <c r="C65" s="171">
        <v>54</v>
      </c>
      <c r="D65" s="171">
        <v>6</v>
      </c>
      <c r="E65" s="171">
        <v>6</v>
      </c>
      <c r="F65" s="171">
        <v>145570</v>
      </c>
      <c r="G65" s="171">
        <v>5000</v>
      </c>
      <c r="H65" s="171">
        <v>95944</v>
      </c>
      <c r="I65" s="171">
        <v>0</v>
      </c>
      <c r="J65" s="171">
        <v>0</v>
      </c>
      <c r="K65" s="171">
        <v>0</v>
      </c>
      <c r="L65" s="171">
        <v>0</v>
      </c>
      <c r="M65" s="171">
        <v>0</v>
      </c>
      <c r="N65" s="171">
        <v>23876</v>
      </c>
      <c r="O65" s="171">
        <v>0</v>
      </c>
      <c r="P65" s="171">
        <v>0</v>
      </c>
      <c r="Q65" s="171">
        <v>0</v>
      </c>
      <c r="R65" s="171">
        <v>0</v>
      </c>
      <c r="S65" s="171">
        <v>0</v>
      </c>
      <c r="T65" s="171">
        <v>0</v>
      </c>
      <c r="U65" s="171">
        <v>0</v>
      </c>
      <c r="V65" s="171">
        <v>0</v>
      </c>
      <c r="W65" s="171">
        <v>0</v>
      </c>
      <c r="X65" s="171">
        <v>0</v>
      </c>
      <c r="Y65" s="171">
        <v>0</v>
      </c>
      <c r="Z65" s="171">
        <v>0</v>
      </c>
      <c r="AA65" s="171">
        <v>0</v>
      </c>
      <c r="AB65" s="171">
        <v>20435</v>
      </c>
      <c r="AC65" s="171">
        <v>0</v>
      </c>
      <c r="AD65" s="171">
        <v>0</v>
      </c>
      <c r="AE65" s="171">
        <v>0</v>
      </c>
      <c r="AF65" s="171">
        <v>0</v>
      </c>
      <c r="AG65" s="171">
        <v>0</v>
      </c>
      <c r="AH65" s="171">
        <v>0</v>
      </c>
      <c r="AI65" s="171">
        <v>0</v>
      </c>
      <c r="AJ65" s="171">
        <v>0</v>
      </c>
      <c r="AK65" s="171">
        <v>315</v>
      </c>
      <c r="AL65" s="171">
        <v>0</v>
      </c>
      <c r="AM65" s="171">
        <v>0</v>
      </c>
      <c r="AN65" s="171">
        <v>0</v>
      </c>
    </row>
    <row r="66" spans="3:40" x14ac:dyDescent="0.3">
      <c r="C66" s="171">
        <v>54</v>
      </c>
      <c r="D66" s="171">
        <v>6</v>
      </c>
      <c r="E66" s="171">
        <v>7</v>
      </c>
      <c r="F66" s="171">
        <v>0</v>
      </c>
      <c r="G66" s="171">
        <v>0</v>
      </c>
      <c r="H66" s="171">
        <v>0</v>
      </c>
      <c r="I66" s="171">
        <v>0</v>
      </c>
      <c r="J66" s="171">
        <v>0</v>
      </c>
      <c r="K66" s="171">
        <v>0</v>
      </c>
      <c r="L66" s="171">
        <v>0</v>
      </c>
      <c r="M66" s="171">
        <v>0</v>
      </c>
      <c r="N66" s="171">
        <v>0</v>
      </c>
      <c r="O66" s="171">
        <v>0</v>
      </c>
      <c r="P66" s="171">
        <v>0</v>
      </c>
      <c r="Q66" s="171">
        <v>0</v>
      </c>
      <c r="R66" s="171">
        <v>0</v>
      </c>
      <c r="S66" s="171">
        <v>0</v>
      </c>
      <c r="T66" s="171">
        <v>0</v>
      </c>
      <c r="U66" s="171">
        <v>0</v>
      </c>
      <c r="V66" s="171">
        <v>0</v>
      </c>
      <c r="W66" s="171">
        <v>0</v>
      </c>
      <c r="X66" s="171">
        <v>0</v>
      </c>
      <c r="Y66" s="171">
        <v>0</v>
      </c>
      <c r="Z66" s="171">
        <v>0</v>
      </c>
      <c r="AA66" s="171">
        <v>0</v>
      </c>
      <c r="AB66" s="171">
        <v>0</v>
      </c>
      <c r="AC66" s="171">
        <v>0</v>
      </c>
      <c r="AD66" s="171">
        <v>0</v>
      </c>
      <c r="AE66" s="171">
        <v>0</v>
      </c>
      <c r="AF66" s="171">
        <v>0</v>
      </c>
      <c r="AG66" s="171">
        <v>0</v>
      </c>
      <c r="AH66" s="171">
        <v>0</v>
      </c>
      <c r="AI66" s="171">
        <v>0</v>
      </c>
      <c r="AJ66" s="171">
        <v>0</v>
      </c>
      <c r="AK66" s="171">
        <v>0</v>
      </c>
      <c r="AL66" s="171">
        <v>0</v>
      </c>
      <c r="AM66" s="171">
        <v>0</v>
      </c>
      <c r="AN66" s="171">
        <v>0</v>
      </c>
    </row>
    <row r="67" spans="3:40" x14ac:dyDescent="0.3">
      <c r="C67" s="171">
        <v>54</v>
      </c>
      <c r="D67" s="171">
        <v>6</v>
      </c>
      <c r="E67" s="171">
        <v>8</v>
      </c>
      <c r="F67" s="171">
        <v>0</v>
      </c>
      <c r="G67" s="171">
        <v>0</v>
      </c>
      <c r="H67" s="171">
        <v>0</v>
      </c>
      <c r="I67" s="171">
        <v>0</v>
      </c>
      <c r="J67" s="171">
        <v>0</v>
      </c>
      <c r="K67" s="171">
        <v>0</v>
      </c>
      <c r="L67" s="171">
        <v>0</v>
      </c>
      <c r="M67" s="171">
        <v>0</v>
      </c>
      <c r="N67" s="171">
        <v>0</v>
      </c>
      <c r="O67" s="171">
        <v>0</v>
      </c>
      <c r="P67" s="171">
        <v>0</v>
      </c>
      <c r="Q67" s="171">
        <v>0</v>
      </c>
      <c r="R67" s="171">
        <v>0</v>
      </c>
      <c r="S67" s="171">
        <v>0</v>
      </c>
      <c r="T67" s="171">
        <v>0</v>
      </c>
      <c r="U67" s="171">
        <v>0</v>
      </c>
      <c r="V67" s="171">
        <v>0</v>
      </c>
      <c r="W67" s="171">
        <v>0</v>
      </c>
      <c r="X67" s="171">
        <v>0</v>
      </c>
      <c r="Y67" s="171">
        <v>0</v>
      </c>
      <c r="Z67" s="171">
        <v>0</v>
      </c>
      <c r="AA67" s="171">
        <v>0</v>
      </c>
      <c r="AB67" s="171">
        <v>0</v>
      </c>
      <c r="AC67" s="171">
        <v>0</v>
      </c>
      <c r="AD67" s="171">
        <v>0</v>
      </c>
      <c r="AE67" s="171">
        <v>0</v>
      </c>
      <c r="AF67" s="171">
        <v>0</v>
      </c>
      <c r="AG67" s="171">
        <v>0</v>
      </c>
      <c r="AH67" s="171">
        <v>0</v>
      </c>
      <c r="AI67" s="171">
        <v>0</v>
      </c>
      <c r="AJ67" s="171">
        <v>0</v>
      </c>
      <c r="AK67" s="171">
        <v>0</v>
      </c>
      <c r="AL67" s="171">
        <v>0</v>
      </c>
      <c r="AM67" s="171">
        <v>0</v>
      </c>
      <c r="AN67" s="171">
        <v>0</v>
      </c>
    </row>
    <row r="68" spans="3:40" x14ac:dyDescent="0.3">
      <c r="C68" s="171">
        <v>54</v>
      </c>
      <c r="D68" s="171">
        <v>6</v>
      </c>
      <c r="E68" s="171">
        <v>9</v>
      </c>
      <c r="F68" s="171">
        <v>250</v>
      </c>
      <c r="G68" s="171">
        <v>0</v>
      </c>
      <c r="H68" s="171">
        <v>250</v>
      </c>
      <c r="I68" s="171">
        <v>0</v>
      </c>
      <c r="J68" s="171">
        <v>0</v>
      </c>
      <c r="K68" s="171">
        <v>0</v>
      </c>
      <c r="L68" s="171">
        <v>0</v>
      </c>
      <c r="M68" s="171">
        <v>0</v>
      </c>
      <c r="N68" s="171">
        <v>0</v>
      </c>
      <c r="O68" s="171">
        <v>0</v>
      </c>
      <c r="P68" s="171">
        <v>0</v>
      </c>
      <c r="Q68" s="171">
        <v>0</v>
      </c>
      <c r="R68" s="171">
        <v>0</v>
      </c>
      <c r="S68" s="171">
        <v>0</v>
      </c>
      <c r="T68" s="171">
        <v>0</v>
      </c>
      <c r="U68" s="171">
        <v>0</v>
      </c>
      <c r="V68" s="171">
        <v>0</v>
      </c>
      <c r="W68" s="171">
        <v>0</v>
      </c>
      <c r="X68" s="171">
        <v>0</v>
      </c>
      <c r="Y68" s="171">
        <v>0</v>
      </c>
      <c r="Z68" s="171">
        <v>0</v>
      </c>
      <c r="AA68" s="171">
        <v>0</v>
      </c>
      <c r="AB68" s="171">
        <v>0</v>
      </c>
      <c r="AC68" s="171">
        <v>0</v>
      </c>
      <c r="AD68" s="171">
        <v>0</v>
      </c>
      <c r="AE68" s="171">
        <v>0</v>
      </c>
      <c r="AF68" s="171">
        <v>0</v>
      </c>
      <c r="AG68" s="171">
        <v>0</v>
      </c>
      <c r="AH68" s="171">
        <v>0</v>
      </c>
      <c r="AI68" s="171">
        <v>0</v>
      </c>
      <c r="AJ68" s="171">
        <v>0</v>
      </c>
      <c r="AK68" s="171">
        <v>0</v>
      </c>
      <c r="AL68" s="171">
        <v>0</v>
      </c>
      <c r="AM68" s="171">
        <v>0</v>
      </c>
      <c r="AN68" s="171">
        <v>0</v>
      </c>
    </row>
    <row r="69" spans="3:40" x14ac:dyDescent="0.3">
      <c r="C69" s="171">
        <v>54</v>
      </c>
      <c r="D69" s="171">
        <v>6</v>
      </c>
      <c r="E69" s="171">
        <v>10</v>
      </c>
      <c r="F69" s="171">
        <v>0</v>
      </c>
      <c r="G69" s="171">
        <v>0</v>
      </c>
      <c r="H69" s="171">
        <v>0</v>
      </c>
      <c r="I69" s="171">
        <v>0</v>
      </c>
      <c r="J69" s="171">
        <v>0</v>
      </c>
      <c r="K69" s="171">
        <v>0</v>
      </c>
      <c r="L69" s="171">
        <v>0</v>
      </c>
      <c r="M69" s="171">
        <v>0</v>
      </c>
      <c r="N69" s="171">
        <v>0</v>
      </c>
      <c r="O69" s="171">
        <v>0</v>
      </c>
      <c r="P69" s="171">
        <v>0</v>
      </c>
      <c r="Q69" s="171">
        <v>0</v>
      </c>
      <c r="R69" s="171">
        <v>0</v>
      </c>
      <c r="S69" s="171">
        <v>0</v>
      </c>
      <c r="T69" s="171">
        <v>0</v>
      </c>
      <c r="U69" s="171">
        <v>0</v>
      </c>
      <c r="V69" s="171">
        <v>0</v>
      </c>
      <c r="W69" s="171">
        <v>0</v>
      </c>
      <c r="X69" s="171">
        <v>0</v>
      </c>
      <c r="Y69" s="171">
        <v>0</v>
      </c>
      <c r="Z69" s="171">
        <v>0</v>
      </c>
      <c r="AA69" s="171">
        <v>0</v>
      </c>
      <c r="AB69" s="171">
        <v>0</v>
      </c>
      <c r="AC69" s="171">
        <v>0</v>
      </c>
      <c r="AD69" s="171">
        <v>0</v>
      </c>
      <c r="AE69" s="171">
        <v>0</v>
      </c>
      <c r="AF69" s="171">
        <v>0</v>
      </c>
      <c r="AG69" s="171">
        <v>0</v>
      </c>
      <c r="AH69" s="171">
        <v>0</v>
      </c>
      <c r="AI69" s="171">
        <v>0</v>
      </c>
      <c r="AJ69" s="171">
        <v>0</v>
      </c>
      <c r="AK69" s="171">
        <v>0</v>
      </c>
      <c r="AL69" s="171">
        <v>0</v>
      </c>
      <c r="AM69" s="171">
        <v>0</v>
      </c>
      <c r="AN69" s="171">
        <v>0</v>
      </c>
    </row>
    <row r="70" spans="3:40" x14ac:dyDescent="0.3">
      <c r="C70" s="171">
        <v>54</v>
      </c>
      <c r="D70" s="171">
        <v>6</v>
      </c>
      <c r="E70" s="171">
        <v>11</v>
      </c>
      <c r="F70" s="171">
        <v>619.16666666666663</v>
      </c>
      <c r="G70" s="171">
        <v>0</v>
      </c>
      <c r="H70" s="171">
        <v>619.16666666666663</v>
      </c>
      <c r="I70" s="171">
        <v>0</v>
      </c>
      <c r="J70" s="171">
        <v>0</v>
      </c>
      <c r="K70" s="171">
        <v>0</v>
      </c>
      <c r="L70" s="171">
        <v>0</v>
      </c>
      <c r="M70" s="171">
        <v>0</v>
      </c>
      <c r="N70" s="171">
        <v>0</v>
      </c>
      <c r="O70" s="171">
        <v>0</v>
      </c>
      <c r="P70" s="171">
        <v>0</v>
      </c>
      <c r="Q70" s="171">
        <v>0</v>
      </c>
      <c r="R70" s="171">
        <v>0</v>
      </c>
      <c r="S70" s="171">
        <v>0</v>
      </c>
      <c r="T70" s="171">
        <v>0</v>
      </c>
      <c r="U70" s="171">
        <v>0</v>
      </c>
      <c r="V70" s="171">
        <v>0</v>
      </c>
      <c r="W70" s="171">
        <v>0</v>
      </c>
      <c r="X70" s="171">
        <v>0</v>
      </c>
      <c r="Y70" s="171">
        <v>0</v>
      </c>
      <c r="Z70" s="171">
        <v>0</v>
      </c>
      <c r="AA70" s="171">
        <v>0</v>
      </c>
      <c r="AB70" s="171">
        <v>0</v>
      </c>
      <c r="AC70" s="171">
        <v>0</v>
      </c>
      <c r="AD70" s="171">
        <v>0</v>
      </c>
      <c r="AE70" s="171">
        <v>0</v>
      </c>
      <c r="AF70" s="171">
        <v>0</v>
      </c>
      <c r="AG70" s="171">
        <v>0</v>
      </c>
      <c r="AH70" s="171">
        <v>0</v>
      </c>
      <c r="AI70" s="171">
        <v>0</v>
      </c>
      <c r="AJ70" s="171">
        <v>0</v>
      </c>
      <c r="AK70" s="171">
        <v>0</v>
      </c>
      <c r="AL70" s="171">
        <v>0</v>
      </c>
      <c r="AM70" s="171">
        <v>0</v>
      </c>
      <c r="AN70" s="171">
        <v>0</v>
      </c>
    </row>
    <row r="71" spans="3:40" x14ac:dyDescent="0.3">
      <c r="C71" s="171">
        <v>54</v>
      </c>
      <c r="D71" s="171">
        <v>7</v>
      </c>
      <c r="E71" s="171">
        <v>1</v>
      </c>
      <c r="F71" s="171">
        <v>4</v>
      </c>
      <c r="G71" s="171">
        <v>0</v>
      </c>
      <c r="H71" s="171">
        <v>2</v>
      </c>
      <c r="I71" s="171">
        <v>0</v>
      </c>
      <c r="J71" s="171">
        <v>0</v>
      </c>
      <c r="K71" s="171">
        <v>0</v>
      </c>
      <c r="L71" s="171">
        <v>0</v>
      </c>
      <c r="M71" s="171">
        <v>0</v>
      </c>
      <c r="N71" s="171">
        <v>1</v>
      </c>
      <c r="O71" s="171">
        <v>0</v>
      </c>
      <c r="P71" s="171">
        <v>0</v>
      </c>
      <c r="Q71" s="171">
        <v>0</v>
      </c>
      <c r="R71" s="171">
        <v>0</v>
      </c>
      <c r="S71" s="171">
        <v>0</v>
      </c>
      <c r="T71" s="171">
        <v>0</v>
      </c>
      <c r="U71" s="171">
        <v>0</v>
      </c>
      <c r="V71" s="171">
        <v>0</v>
      </c>
      <c r="W71" s="171">
        <v>0</v>
      </c>
      <c r="X71" s="171">
        <v>0</v>
      </c>
      <c r="Y71" s="171">
        <v>0</v>
      </c>
      <c r="Z71" s="171">
        <v>0</v>
      </c>
      <c r="AA71" s="171">
        <v>0</v>
      </c>
      <c r="AB71" s="171">
        <v>1</v>
      </c>
      <c r="AC71" s="171">
        <v>0</v>
      </c>
      <c r="AD71" s="171">
        <v>0</v>
      </c>
      <c r="AE71" s="171">
        <v>0</v>
      </c>
      <c r="AF71" s="171">
        <v>0</v>
      </c>
      <c r="AG71" s="171">
        <v>0</v>
      </c>
      <c r="AH71" s="171">
        <v>0</v>
      </c>
      <c r="AI71" s="171">
        <v>0</v>
      </c>
      <c r="AJ71" s="171">
        <v>0</v>
      </c>
      <c r="AK71" s="171">
        <v>0</v>
      </c>
      <c r="AL71" s="171">
        <v>0</v>
      </c>
      <c r="AM71" s="171">
        <v>0</v>
      </c>
      <c r="AN71" s="171">
        <v>0</v>
      </c>
    </row>
    <row r="72" spans="3:40" x14ac:dyDescent="0.3">
      <c r="C72" s="171">
        <v>54</v>
      </c>
      <c r="D72" s="171">
        <v>7</v>
      </c>
      <c r="E72" s="171">
        <v>2</v>
      </c>
      <c r="F72" s="171">
        <v>608</v>
      </c>
      <c r="G72" s="171">
        <v>0</v>
      </c>
      <c r="H72" s="171">
        <v>336</v>
      </c>
      <c r="I72" s="171">
        <v>0</v>
      </c>
      <c r="J72" s="171">
        <v>0</v>
      </c>
      <c r="K72" s="171">
        <v>0</v>
      </c>
      <c r="L72" s="171">
        <v>0</v>
      </c>
      <c r="M72" s="171">
        <v>0</v>
      </c>
      <c r="N72" s="171">
        <v>128</v>
      </c>
      <c r="O72" s="171">
        <v>0</v>
      </c>
      <c r="P72" s="171">
        <v>0</v>
      </c>
      <c r="Q72" s="171">
        <v>0</v>
      </c>
      <c r="R72" s="171">
        <v>0</v>
      </c>
      <c r="S72" s="171">
        <v>0</v>
      </c>
      <c r="T72" s="171">
        <v>0</v>
      </c>
      <c r="U72" s="171">
        <v>0</v>
      </c>
      <c r="V72" s="171">
        <v>0</v>
      </c>
      <c r="W72" s="171">
        <v>0</v>
      </c>
      <c r="X72" s="171">
        <v>0</v>
      </c>
      <c r="Y72" s="171">
        <v>0</v>
      </c>
      <c r="Z72" s="171">
        <v>0</v>
      </c>
      <c r="AA72" s="171">
        <v>0</v>
      </c>
      <c r="AB72" s="171">
        <v>144</v>
      </c>
      <c r="AC72" s="171">
        <v>0</v>
      </c>
      <c r="AD72" s="171">
        <v>0</v>
      </c>
      <c r="AE72" s="171">
        <v>0</v>
      </c>
      <c r="AF72" s="171">
        <v>0</v>
      </c>
      <c r="AG72" s="171">
        <v>0</v>
      </c>
      <c r="AH72" s="171">
        <v>0</v>
      </c>
      <c r="AI72" s="171">
        <v>0</v>
      </c>
      <c r="AJ72" s="171">
        <v>0</v>
      </c>
      <c r="AK72" s="171">
        <v>0</v>
      </c>
      <c r="AL72" s="171">
        <v>0</v>
      </c>
      <c r="AM72" s="171">
        <v>0</v>
      </c>
      <c r="AN72" s="171">
        <v>0</v>
      </c>
    </row>
    <row r="73" spans="3:40" x14ac:dyDescent="0.3">
      <c r="C73" s="171">
        <v>54</v>
      </c>
      <c r="D73" s="171">
        <v>7</v>
      </c>
      <c r="E73" s="171">
        <v>3</v>
      </c>
      <c r="F73" s="171">
        <v>0</v>
      </c>
      <c r="G73" s="171">
        <v>0</v>
      </c>
      <c r="H73" s="171">
        <v>0</v>
      </c>
      <c r="I73" s="171">
        <v>0</v>
      </c>
      <c r="J73" s="171">
        <v>0</v>
      </c>
      <c r="K73" s="171">
        <v>0</v>
      </c>
      <c r="L73" s="171">
        <v>0</v>
      </c>
      <c r="M73" s="171">
        <v>0</v>
      </c>
      <c r="N73" s="171">
        <v>0</v>
      </c>
      <c r="O73" s="171">
        <v>0</v>
      </c>
      <c r="P73" s="171">
        <v>0</v>
      </c>
      <c r="Q73" s="171">
        <v>0</v>
      </c>
      <c r="R73" s="171">
        <v>0</v>
      </c>
      <c r="S73" s="171">
        <v>0</v>
      </c>
      <c r="T73" s="171">
        <v>0</v>
      </c>
      <c r="U73" s="171">
        <v>0</v>
      </c>
      <c r="V73" s="171">
        <v>0</v>
      </c>
      <c r="W73" s="171">
        <v>0</v>
      </c>
      <c r="X73" s="171">
        <v>0</v>
      </c>
      <c r="Y73" s="171">
        <v>0</v>
      </c>
      <c r="Z73" s="171">
        <v>0</v>
      </c>
      <c r="AA73" s="171">
        <v>0</v>
      </c>
      <c r="AB73" s="171">
        <v>0</v>
      </c>
      <c r="AC73" s="171">
        <v>0</v>
      </c>
      <c r="AD73" s="171">
        <v>0</v>
      </c>
      <c r="AE73" s="171">
        <v>0</v>
      </c>
      <c r="AF73" s="171">
        <v>0</v>
      </c>
      <c r="AG73" s="171">
        <v>0</v>
      </c>
      <c r="AH73" s="171">
        <v>0</v>
      </c>
      <c r="AI73" s="171">
        <v>0</v>
      </c>
      <c r="AJ73" s="171">
        <v>0</v>
      </c>
      <c r="AK73" s="171">
        <v>0</v>
      </c>
      <c r="AL73" s="171">
        <v>0</v>
      </c>
      <c r="AM73" s="171">
        <v>0</v>
      </c>
      <c r="AN73" s="171">
        <v>0</v>
      </c>
    </row>
    <row r="74" spans="3:40" x14ac:dyDescent="0.3">
      <c r="C74" s="171">
        <v>54</v>
      </c>
      <c r="D74" s="171">
        <v>7</v>
      </c>
      <c r="E74" s="171">
        <v>4</v>
      </c>
      <c r="F74" s="171">
        <v>0</v>
      </c>
      <c r="G74" s="171">
        <v>0</v>
      </c>
      <c r="H74" s="171">
        <v>0</v>
      </c>
      <c r="I74" s="171">
        <v>0</v>
      </c>
      <c r="J74" s="171">
        <v>0</v>
      </c>
      <c r="K74" s="171">
        <v>0</v>
      </c>
      <c r="L74" s="171">
        <v>0</v>
      </c>
      <c r="M74" s="171">
        <v>0</v>
      </c>
      <c r="N74" s="171">
        <v>0</v>
      </c>
      <c r="O74" s="171">
        <v>0</v>
      </c>
      <c r="P74" s="171">
        <v>0</v>
      </c>
      <c r="Q74" s="171">
        <v>0</v>
      </c>
      <c r="R74" s="171">
        <v>0</v>
      </c>
      <c r="S74" s="171">
        <v>0</v>
      </c>
      <c r="T74" s="171">
        <v>0</v>
      </c>
      <c r="U74" s="171">
        <v>0</v>
      </c>
      <c r="V74" s="171">
        <v>0</v>
      </c>
      <c r="W74" s="171">
        <v>0</v>
      </c>
      <c r="X74" s="171">
        <v>0</v>
      </c>
      <c r="Y74" s="171">
        <v>0</v>
      </c>
      <c r="Z74" s="171">
        <v>0</v>
      </c>
      <c r="AA74" s="171">
        <v>0</v>
      </c>
      <c r="AB74" s="171">
        <v>0</v>
      </c>
      <c r="AC74" s="171">
        <v>0</v>
      </c>
      <c r="AD74" s="171">
        <v>0</v>
      </c>
      <c r="AE74" s="171">
        <v>0</v>
      </c>
      <c r="AF74" s="171">
        <v>0</v>
      </c>
      <c r="AG74" s="171">
        <v>0</v>
      </c>
      <c r="AH74" s="171">
        <v>0</v>
      </c>
      <c r="AI74" s="171">
        <v>0</v>
      </c>
      <c r="AJ74" s="171">
        <v>0</v>
      </c>
      <c r="AK74" s="171">
        <v>0</v>
      </c>
      <c r="AL74" s="171">
        <v>0</v>
      </c>
      <c r="AM74" s="171">
        <v>0</v>
      </c>
      <c r="AN74" s="171">
        <v>0</v>
      </c>
    </row>
    <row r="75" spans="3:40" x14ac:dyDescent="0.3">
      <c r="C75" s="171">
        <v>54</v>
      </c>
      <c r="D75" s="171">
        <v>7</v>
      </c>
      <c r="E75" s="171">
        <v>5</v>
      </c>
      <c r="F75" s="171">
        <v>20</v>
      </c>
      <c r="G75" s="171">
        <v>20</v>
      </c>
      <c r="H75" s="171">
        <v>0</v>
      </c>
      <c r="I75" s="171">
        <v>0</v>
      </c>
      <c r="J75" s="171">
        <v>0</v>
      </c>
      <c r="K75" s="171">
        <v>0</v>
      </c>
      <c r="L75" s="171">
        <v>0</v>
      </c>
      <c r="M75" s="171">
        <v>0</v>
      </c>
      <c r="N75" s="171">
        <v>0</v>
      </c>
      <c r="O75" s="171">
        <v>0</v>
      </c>
      <c r="P75" s="171">
        <v>0</v>
      </c>
      <c r="Q75" s="171">
        <v>0</v>
      </c>
      <c r="R75" s="171">
        <v>0</v>
      </c>
      <c r="S75" s="171">
        <v>0</v>
      </c>
      <c r="T75" s="171">
        <v>0</v>
      </c>
      <c r="U75" s="171">
        <v>0</v>
      </c>
      <c r="V75" s="171">
        <v>0</v>
      </c>
      <c r="W75" s="171">
        <v>0</v>
      </c>
      <c r="X75" s="171">
        <v>0</v>
      </c>
      <c r="Y75" s="171">
        <v>0</v>
      </c>
      <c r="Z75" s="171">
        <v>0</v>
      </c>
      <c r="AA75" s="171">
        <v>0</v>
      </c>
      <c r="AB75" s="171">
        <v>0</v>
      </c>
      <c r="AC75" s="171">
        <v>0</v>
      </c>
      <c r="AD75" s="171">
        <v>0</v>
      </c>
      <c r="AE75" s="171">
        <v>0</v>
      </c>
      <c r="AF75" s="171">
        <v>0</v>
      </c>
      <c r="AG75" s="171">
        <v>0</v>
      </c>
      <c r="AH75" s="171">
        <v>0</v>
      </c>
      <c r="AI75" s="171">
        <v>0</v>
      </c>
      <c r="AJ75" s="171">
        <v>0</v>
      </c>
      <c r="AK75" s="171">
        <v>0</v>
      </c>
      <c r="AL75" s="171">
        <v>0</v>
      </c>
      <c r="AM75" s="171">
        <v>0</v>
      </c>
      <c r="AN75" s="171">
        <v>0</v>
      </c>
    </row>
    <row r="76" spans="3:40" x14ac:dyDescent="0.3">
      <c r="C76" s="171">
        <v>54</v>
      </c>
      <c r="D76" s="171">
        <v>7</v>
      </c>
      <c r="E76" s="171">
        <v>6</v>
      </c>
      <c r="F76" s="171">
        <v>214607</v>
      </c>
      <c r="G76" s="171">
        <v>5000</v>
      </c>
      <c r="H76" s="171">
        <v>145967</v>
      </c>
      <c r="I76" s="171">
        <v>0</v>
      </c>
      <c r="J76" s="171">
        <v>0</v>
      </c>
      <c r="K76" s="171">
        <v>0</v>
      </c>
      <c r="L76" s="171">
        <v>0</v>
      </c>
      <c r="M76" s="171">
        <v>0</v>
      </c>
      <c r="N76" s="171">
        <v>34103</v>
      </c>
      <c r="O76" s="171">
        <v>0</v>
      </c>
      <c r="P76" s="171">
        <v>0</v>
      </c>
      <c r="Q76" s="171">
        <v>0</v>
      </c>
      <c r="R76" s="171">
        <v>0</v>
      </c>
      <c r="S76" s="171">
        <v>0</v>
      </c>
      <c r="T76" s="171">
        <v>0</v>
      </c>
      <c r="U76" s="171">
        <v>0</v>
      </c>
      <c r="V76" s="171">
        <v>0</v>
      </c>
      <c r="W76" s="171">
        <v>0</v>
      </c>
      <c r="X76" s="171">
        <v>0</v>
      </c>
      <c r="Y76" s="171">
        <v>0</v>
      </c>
      <c r="Z76" s="171">
        <v>0</v>
      </c>
      <c r="AA76" s="171">
        <v>0</v>
      </c>
      <c r="AB76" s="171">
        <v>28937</v>
      </c>
      <c r="AC76" s="171">
        <v>0</v>
      </c>
      <c r="AD76" s="171">
        <v>0</v>
      </c>
      <c r="AE76" s="171">
        <v>0</v>
      </c>
      <c r="AF76" s="171">
        <v>0</v>
      </c>
      <c r="AG76" s="171">
        <v>0</v>
      </c>
      <c r="AH76" s="171">
        <v>0</v>
      </c>
      <c r="AI76" s="171">
        <v>0</v>
      </c>
      <c r="AJ76" s="171">
        <v>0</v>
      </c>
      <c r="AK76" s="171">
        <v>600</v>
      </c>
      <c r="AL76" s="171">
        <v>0</v>
      </c>
      <c r="AM76" s="171">
        <v>0</v>
      </c>
      <c r="AN76" s="171">
        <v>0</v>
      </c>
    </row>
    <row r="77" spans="3:40" x14ac:dyDescent="0.3">
      <c r="C77" s="171">
        <v>54</v>
      </c>
      <c r="D77" s="171">
        <v>7</v>
      </c>
      <c r="E77" s="171">
        <v>7</v>
      </c>
      <c r="F77" s="171">
        <v>0</v>
      </c>
      <c r="G77" s="171">
        <v>0</v>
      </c>
      <c r="H77" s="171">
        <v>0</v>
      </c>
      <c r="I77" s="171">
        <v>0</v>
      </c>
      <c r="J77" s="171">
        <v>0</v>
      </c>
      <c r="K77" s="171">
        <v>0</v>
      </c>
      <c r="L77" s="171">
        <v>0</v>
      </c>
      <c r="M77" s="171">
        <v>0</v>
      </c>
      <c r="N77" s="171">
        <v>0</v>
      </c>
      <c r="O77" s="171">
        <v>0</v>
      </c>
      <c r="P77" s="171">
        <v>0</v>
      </c>
      <c r="Q77" s="171">
        <v>0</v>
      </c>
      <c r="R77" s="171">
        <v>0</v>
      </c>
      <c r="S77" s="171">
        <v>0</v>
      </c>
      <c r="T77" s="171">
        <v>0</v>
      </c>
      <c r="U77" s="171">
        <v>0</v>
      </c>
      <c r="V77" s="171">
        <v>0</v>
      </c>
      <c r="W77" s="171">
        <v>0</v>
      </c>
      <c r="X77" s="171">
        <v>0</v>
      </c>
      <c r="Y77" s="171">
        <v>0</v>
      </c>
      <c r="Z77" s="171">
        <v>0</v>
      </c>
      <c r="AA77" s="171">
        <v>0</v>
      </c>
      <c r="AB77" s="171">
        <v>0</v>
      </c>
      <c r="AC77" s="171">
        <v>0</v>
      </c>
      <c r="AD77" s="171">
        <v>0</v>
      </c>
      <c r="AE77" s="171">
        <v>0</v>
      </c>
      <c r="AF77" s="171">
        <v>0</v>
      </c>
      <c r="AG77" s="171">
        <v>0</v>
      </c>
      <c r="AH77" s="171">
        <v>0</v>
      </c>
      <c r="AI77" s="171">
        <v>0</v>
      </c>
      <c r="AJ77" s="171">
        <v>0</v>
      </c>
      <c r="AK77" s="171">
        <v>0</v>
      </c>
      <c r="AL77" s="171">
        <v>0</v>
      </c>
      <c r="AM77" s="171">
        <v>0</v>
      </c>
      <c r="AN77" s="171">
        <v>0</v>
      </c>
    </row>
    <row r="78" spans="3:40" x14ac:dyDescent="0.3">
      <c r="C78" s="171">
        <v>54</v>
      </c>
      <c r="D78" s="171">
        <v>7</v>
      </c>
      <c r="E78" s="171">
        <v>8</v>
      </c>
      <c r="F78" s="171">
        <v>0</v>
      </c>
      <c r="G78" s="171">
        <v>0</v>
      </c>
      <c r="H78" s="171">
        <v>0</v>
      </c>
      <c r="I78" s="171">
        <v>0</v>
      </c>
      <c r="J78" s="171">
        <v>0</v>
      </c>
      <c r="K78" s="171">
        <v>0</v>
      </c>
      <c r="L78" s="171">
        <v>0</v>
      </c>
      <c r="M78" s="171">
        <v>0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1">
        <v>0</v>
      </c>
      <c r="W78" s="171">
        <v>0</v>
      </c>
      <c r="X78" s="171">
        <v>0</v>
      </c>
      <c r="Y78" s="171">
        <v>0</v>
      </c>
      <c r="Z78" s="171">
        <v>0</v>
      </c>
      <c r="AA78" s="171">
        <v>0</v>
      </c>
      <c r="AB78" s="171">
        <v>0</v>
      </c>
      <c r="AC78" s="171">
        <v>0</v>
      </c>
      <c r="AD78" s="171">
        <v>0</v>
      </c>
      <c r="AE78" s="171">
        <v>0</v>
      </c>
      <c r="AF78" s="171">
        <v>0</v>
      </c>
      <c r="AG78" s="171">
        <v>0</v>
      </c>
      <c r="AH78" s="171">
        <v>0</v>
      </c>
      <c r="AI78" s="171">
        <v>0</v>
      </c>
      <c r="AJ78" s="171">
        <v>0</v>
      </c>
      <c r="AK78" s="171">
        <v>0</v>
      </c>
      <c r="AL78" s="171">
        <v>0</v>
      </c>
      <c r="AM78" s="171">
        <v>0</v>
      </c>
      <c r="AN78" s="171">
        <v>0</v>
      </c>
    </row>
    <row r="79" spans="3:40" x14ac:dyDescent="0.3">
      <c r="C79" s="171">
        <v>54</v>
      </c>
      <c r="D79" s="171">
        <v>7</v>
      </c>
      <c r="E79" s="171">
        <v>9</v>
      </c>
      <c r="F79" s="171">
        <v>67295</v>
      </c>
      <c r="G79" s="171">
        <v>0</v>
      </c>
      <c r="H79" s="171">
        <v>49676</v>
      </c>
      <c r="I79" s="171">
        <v>0</v>
      </c>
      <c r="J79" s="171">
        <v>0</v>
      </c>
      <c r="K79" s="171">
        <v>0</v>
      </c>
      <c r="L79" s="171">
        <v>0</v>
      </c>
      <c r="M79" s="171">
        <v>0</v>
      </c>
      <c r="N79" s="171">
        <v>9752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1">
        <v>0</v>
      </c>
      <c r="W79" s="171">
        <v>0</v>
      </c>
      <c r="X79" s="171">
        <v>0</v>
      </c>
      <c r="Y79" s="171">
        <v>0</v>
      </c>
      <c r="Z79" s="171">
        <v>0</v>
      </c>
      <c r="AA79" s="171">
        <v>0</v>
      </c>
      <c r="AB79" s="171">
        <v>7867</v>
      </c>
      <c r="AC79" s="171">
        <v>0</v>
      </c>
      <c r="AD79" s="171">
        <v>0</v>
      </c>
      <c r="AE79" s="171">
        <v>0</v>
      </c>
      <c r="AF79" s="171">
        <v>0</v>
      </c>
      <c r="AG79" s="171">
        <v>0</v>
      </c>
      <c r="AH79" s="171">
        <v>0</v>
      </c>
      <c r="AI79" s="171">
        <v>0</v>
      </c>
      <c r="AJ79" s="171">
        <v>0</v>
      </c>
      <c r="AK79" s="171">
        <v>0</v>
      </c>
      <c r="AL79" s="171">
        <v>0</v>
      </c>
      <c r="AM79" s="171">
        <v>0</v>
      </c>
      <c r="AN79" s="171">
        <v>0</v>
      </c>
    </row>
    <row r="80" spans="3:40" x14ac:dyDescent="0.3">
      <c r="C80" s="171">
        <v>54</v>
      </c>
      <c r="D80" s="171">
        <v>7</v>
      </c>
      <c r="E80" s="171">
        <v>10</v>
      </c>
      <c r="F80" s="171">
        <v>0</v>
      </c>
      <c r="G80" s="171">
        <v>0</v>
      </c>
      <c r="H80" s="171">
        <v>0</v>
      </c>
      <c r="I80" s="171">
        <v>0</v>
      </c>
      <c r="J80" s="171">
        <v>0</v>
      </c>
      <c r="K80" s="171">
        <v>0</v>
      </c>
      <c r="L80" s="171">
        <v>0</v>
      </c>
      <c r="M80" s="171">
        <v>0</v>
      </c>
      <c r="N80" s="171">
        <v>0</v>
      </c>
      <c r="O80" s="171">
        <v>0</v>
      </c>
      <c r="P80" s="171">
        <v>0</v>
      </c>
      <c r="Q80" s="171">
        <v>0</v>
      </c>
      <c r="R80" s="171">
        <v>0</v>
      </c>
      <c r="S80" s="171">
        <v>0</v>
      </c>
      <c r="T80" s="171">
        <v>0</v>
      </c>
      <c r="U80" s="171">
        <v>0</v>
      </c>
      <c r="V80" s="171">
        <v>0</v>
      </c>
      <c r="W80" s="171">
        <v>0</v>
      </c>
      <c r="X80" s="171">
        <v>0</v>
      </c>
      <c r="Y80" s="171">
        <v>0</v>
      </c>
      <c r="Z80" s="171">
        <v>0</v>
      </c>
      <c r="AA80" s="171">
        <v>0</v>
      </c>
      <c r="AB80" s="171">
        <v>0</v>
      </c>
      <c r="AC80" s="171">
        <v>0</v>
      </c>
      <c r="AD80" s="171">
        <v>0</v>
      </c>
      <c r="AE80" s="171">
        <v>0</v>
      </c>
      <c r="AF80" s="171">
        <v>0</v>
      </c>
      <c r="AG80" s="171">
        <v>0</v>
      </c>
      <c r="AH80" s="171">
        <v>0</v>
      </c>
      <c r="AI80" s="171">
        <v>0</v>
      </c>
      <c r="AJ80" s="171">
        <v>0</v>
      </c>
      <c r="AK80" s="171">
        <v>0</v>
      </c>
      <c r="AL80" s="171">
        <v>0</v>
      </c>
      <c r="AM80" s="171">
        <v>0</v>
      </c>
      <c r="AN80" s="171">
        <v>0</v>
      </c>
    </row>
    <row r="81" spans="3:40" x14ac:dyDescent="0.3">
      <c r="C81" s="171">
        <v>54</v>
      </c>
      <c r="D81" s="171">
        <v>7</v>
      </c>
      <c r="E81" s="171">
        <v>11</v>
      </c>
      <c r="F81" s="171">
        <v>619.16666666666663</v>
      </c>
      <c r="G81" s="171">
        <v>0</v>
      </c>
      <c r="H81" s="171">
        <v>619.16666666666663</v>
      </c>
      <c r="I81" s="171">
        <v>0</v>
      </c>
      <c r="J81" s="171">
        <v>0</v>
      </c>
      <c r="K81" s="171">
        <v>0</v>
      </c>
      <c r="L81" s="171">
        <v>0</v>
      </c>
      <c r="M81" s="171">
        <v>0</v>
      </c>
      <c r="N81" s="171">
        <v>0</v>
      </c>
      <c r="O81" s="171">
        <v>0</v>
      </c>
      <c r="P81" s="171">
        <v>0</v>
      </c>
      <c r="Q81" s="171">
        <v>0</v>
      </c>
      <c r="R81" s="171">
        <v>0</v>
      </c>
      <c r="S81" s="171">
        <v>0</v>
      </c>
      <c r="T81" s="171">
        <v>0</v>
      </c>
      <c r="U81" s="171">
        <v>0</v>
      </c>
      <c r="V81" s="171">
        <v>0</v>
      </c>
      <c r="W81" s="171">
        <v>0</v>
      </c>
      <c r="X81" s="171">
        <v>0</v>
      </c>
      <c r="Y81" s="171">
        <v>0</v>
      </c>
      <c r="Z81" s="171">
        <v>0</v>
      </c>
      <c r="AA81" s="171">
        <v>0</v>
      </c>
      <c r="AB81" s="171">
        <v>0</v>
      </c>
      <c r="AC81" s="171">
        <v>0</v>
      </c>
      <c r="AD81" s="171">
        <v>0</v>
      </c>
      <c r="AE81" s="171">
        <v>0</v>
      </c>
      <c r="AF81" s="171">
        <v>0</v>
      </c>
      <c r="AG81" s="171">
        <v>0</v>
      </c>
      <c r="AH81" s="171">
        <v>0</v>
      </c>
      <c r="AI81" s="171">
        <v>0</v>
      </c>
      <c r="AJ81" s="171">
        <v>0</v>
      </c>
      <c r="AK81" s="171">
        <v>0</v>
      </c>
      <c r="AL81" s="171">
        <v>0</v>
      </c>
      <c r="AM81" s="171">
        <v>0</v>
      </c>
      <c r="AN81" s="171">
        <v>0</v>
      </c>
    </row>
    <row r="82" spans="3:40" x14ac:dyDescent="0.3">
      <c r="C82" s="171">
        <v>54</v>
      </c>
      <c r="D82" s="171">
        <v>8</v>
      </c>
      <c r="E82" s="171">
        <v>1</v>
      </c>
      <c r="F82" s="171">
        <v>4</v>
      </c>
      <c r="G82" s="171">
        <v>0</v>
      </c>
      <c r="H82" s="171">
        <v>2</v>
      </c>
      <c r="I82" s="171">
        <v>0</v>
      </c>
      <c r="J82" s="171">
        <v>0</v>
      </c>
      <c r="K82" s="171">
        <v>0</v>
      </c>
      <c r="L82" s="171">
        <v>0</v>
      </c>
      <c r="M82" s="171">
        <v>0</v>
      </c>
      <c r="N82" s="171">
        <v>1</v>
      </c>
      <c r="O82" s="171">
        <v>0</v>
      </c>
      <c r="P82" s="171">
        <v>0</v>
      </c>
      <c r="Q82" s="171">
        <v>0</v>
      </c>
      <c r="R82" s="171">
        <v>0</v>
      </c>
      <c r="S82" s="171">
        <v>0</v>
      </c>
      <c r="T82" s="171">
        <v>0</v>
      </c>
      <c r="U82" s="171">
        <v>0</v>
      </c>
      <c r="V82" s="171">
        <v>0</v>
      </c>
      <c r="W82" s="171">
        <v>0</v>
      </c>
      <c r="X82" s="171">
        <v>0</v>
      </c>
      <c r="Y82" s="171">
        <v>0</v>
      </c>
      <c r="Z82" s="171">
        <v>0</v>
      </c>
      <c r="AA82" s="171">
        <v>0</v>
      </c>
      <c r="AB82" s="171">
        <v>1</v>
      </c>
      <c r="AC82" s="171">
        <v>0</v>
      </c>
      <c r="AD82" s="171">
        <v>0</v>
      </c>
      <c r="AE82" s="171">
        <v>0</v>
      </c>
      <c r="AF82" s="171">
        <v>0</v>
      </c>
      <c r="AG82" s="171">
        <v>0</v>
      </c>
      <c r="AH82" s="171">
        <v>0</v>
      </c>
      <c r="AI82" s="171">
        <v>0</v>
      </c>
      <c r="AJ82" s="171">
        <v>0</v>
      </c>
      <c r="AK82" s="171">
        <v>0</v>
      </c>
      <c r="AL82" s="171">
        <v>0</v>
      </c>
      <c r="AM82" s="171">
        <v>0</v>
      </c>
      <c r="AN82" s="171">
        <v>0</v>
      </c>
    </row>
    <row r="83" spans="3:40" x14ac:dyDescent="0.3">
      <c r="C83" s="171">
        <v>54</v>
      </c>
      <c r="D83" s="171">
        <v>8</v>
      </c>
      <c r="E83" s="171">
        <v>2</v>
      </c>
      <c r="F83" s="171">
        <v>576</v>
      </c>
      <c r="G83" s="171">
        <v>0</v>
      </c>
      <c r="H83" s="171">
        <v>312</v>
      </c>
      <c r="I83" s="171">
        <v>0</v>
      </c>
      <c r="J83" s="171">
        <v>0</v>
      </c>
      <c r="K83" s="171">
        <v>0</v>
      </c>
      <c r="L83" s="171">
        <v>0</v>
      </c>
      <c r="M83" s="171">
        <v>0</v>
      </c>
      <c r="N83" s="171">
        <v>120</v>
      </c>
      <c r="O83" s="171">
        <v>0</v>
      </c>
      <c r="P83" s="171">
        <v>0</v>
      </c>
      <c r="Q83" s="171">
        <v>0</v>
      </c>
      <c r="R83" s="171">
        <v>0</v>
      </c>
      <c r="S83" s="171">
        <v>0</v>
      </c>
      <c r="T83" s="171">
        <v>0</v>
      </c>
      <c r="U83" s="171">
        <v>0</v>
      </c>
      <c r="V83" s="171">
        <v>0</v>
      </c>
      <c r="W83" s="171">
        <v>0</v>
      </c>
      <c r="X83" s="171">
        <v>0</v>
      </c>
      <c r="Y83" s="171">
        <v>0</v>
      </c>
      <c r="Z83" s="171">
        <v>0</v>
      </c>
      <c r="AA83" s="171">
        <v>0</v>
      </c>
      <c r="AB83" s="171">
        <v>144</v>
      </c>
      <c r="AC83" s="171">
        <v>0</v>
      </c>
      <c r="AD83" s="171">
        <v>0</v>
      </c>
      <c r="AE83" s="171">
        <v>0</v>
      </c>
      <c r="AF83" s="171">
        <v>0</v>
      </c>
      <c r="AG83" s="171">
        <v>0</v>
      </c>
      <c r="AH83" s="171">
        <v>0</v>
      </c>
      <c r="AI83" s="171">
        <v>0</v>
      </c>
      <c r="AJ83" s="171">
        <v>0</v>
      </c>
      <c r="AK83" s="171">
        <v>0</v>
      </c>
      <c r="AL83" s="171">
        <v>0</v>
      </c>
      <c r="AM83" s="171">
        <v>0</v>
      </c>
      <c r="AN83" s="171">
        <v>0</v>
      </c>
    </row>
    <row r="84" spans="3:40" x14ac:dyDescent="0.3">
      <c r="C84" s="171">
        <v>54</v>
      </c>
      <c r="D84" s="171">
        <v>8</v>
      </c>
      <c r="E84" s="171">
        <v>3</v>
      </c>
      <c r="F84" s="171">
        <v>0</v>
      </c>
      <c r="G84" s="171">
        <v>0</v>
      </c>
      <c r="H84" s="171">
        <v>0</v>
      </c>
      <c r="I84" s="171">
        <v>0</v>
      </c>
      <c r="J84" s="171">
        <v>0</v>
      </c>
      <c r="K84" s="171">
        <v>0</v>
      </c>
      <c r="L84" s="171">
        <v>0</v>
      </c>
      <c r="M84" s="171">
        <v>0</v>
      </c>
      <c r="N84" s="171">
        <v>0</v>
      </c>
      <c r="O84" s="171">
        <v>0</v>
      </c>
      <c r="P84" s="171">
        <v>0</v>
      </c>
      <c r="Q84" s="171">
        <v>0</v>
      </c>
      <c r="R84" s="171">
        <v>0</v>
      </c>
      <c r="S84" s="171">
        <v>0</v>
      </c>
      <c r="T84" s="171">
        <v>0</v>
      </c>
      <c r="U84" s="171">
        <v>0</v>
      </c>
      <c r="V84" s="171">
        <v>0</v>
      </c>
      <c r="W84" s="171">
        <v>0</v>
      </c>
      <c r="X84" s="171">
        <v>0</v>
      </c>
      <c r="Y84" s="171">
        <v>0</v>
      </c>
      <c r="Z84" s="171">
        <v>0</v>
      </c>
      <c r="AA84" s="171">
        <v>0</v>
      </c>
      <c r="AB84" s="171">
        <v>0</v>
      </c>
      <c r="AC84" s="171">
        <v>0</v>
      </c>
      <c r="AD84" s="171">
        <v>0</v>
      </c>
      <c r="AE84" s="171">
        <v>0</v>
      </c>
      <c r="AF84" s="171">
        <v>0</v>
      </c>
      <c r="AG84" s="171">
        <v>0</v>
      </c>
      <c r="AH84" s="171">
        <v>0</v>
      </c>
      <c r="AI84" s="171">
        <v>0</v>
      </c>
      <c r="AJ84" s="171">
        <v>0</v>
      </c>
      <c r="AK84" s="171">
        <v>0</v>
      </c>
      <c r="AL84" s="171">
        <v>0</v>
      </c>
      <c r="AM84" s="171">
        <v>0</v>
      </c>
      <c r="AN84" s="171">
        <v>0</v>
      </c>
    </row>
    <row r="85" spans="3:40" x14ac:dyDescent="0.3">
      <c r="C85" s="171">
        <v>54</v>
      </c>
      <c r="D85" s="171">
        <v>8</v>
      </c>
      <c r="E85" s="171">
        <v>4</v>
      </c>
      <c r="F85" s="171">
        <v>0</v>
      </c>
      <c r="G85" s="171">
        <v>0</v>
      </c>
      <c r="H85" s="171">
        <v>0</v>
      </c>
      <c r="I85" s="171">
        <v>0</v>
      </c>
      <c r="J85" s="171">
        <v>0</v>
      </c>
      <c r="K85" s="171">
        <v>0</v>
      </c>
      <c r="L85" s="171">
        <v>0</v>
      </c>
      <c r="M85" s="171">
        <v>0</v>
      </c>
      <c r="N85" s="171">
        <v>0</v>
      </c>
      <c r="O85" s="171">
        <v>0</v>
      </c>
      <c r="P85" s="171">
        <v>0</v>
      </c>
      <c r="Q85" s="171">
        <v>0</v>
      </c>
      <c r="R85" s="171">
        <v>0</v>
      </c>
      <c r="S85" s="171">
        <v>0</v>
      </c>
      <c r="T85" s="171">
        <v>0</v>
      </c>
      <c r="U85" s="171">
        <v>0</v>
      </c>
      <c r="V85" s="171">
        <v>0</v>
      </c>
      <c r="W85" s="171">
        <v>0</v>
      </c>
      <c r="X85" s="171">
        <v>0</v>
      </c>
      <c r="Y85" s="171">
        <v>0</v>
      </c>
      <c r="Z85" s="171">
        <v>0</v>
      </c>
      <c r="AA85" s="171">
        <v>0</v>
      </c>
      <c r="AB85" s="171">
        <v>0</v>
      </c>
      <c r="AC85" s="171">
        <v>0</v>
      </c>
      <c r="AD85" s="171">
        <v>0</v>
      </c>
      <c r="AE85" s="171">
        <v>0</v>
      </c>
      <c r="AF85" s="171">
        <v>0</v>
      </c>
      <c r="AG85" s="171">
        <v>0</v>
      </c>
      <c r="AH85" s="171">
        <v>0</v>
      </c>
      <c r="AI85" s="171">
        <v>0</v>
      </c>
      <c r="AJ85" s="171">
        <v>0</v>
      </c>
      <c r="AK85" s="171">
        <v>0</v>
      </c>
      <c r="AL85" s="171">
        <v>0</v>
      </c>
      <c r="AM85" s="171">
        <v>0</v>
      </c>
      <c r="AN85" s="171">
        <v>0</v>
      </c>
    </row>
    <row r="86" spans="3:40" x14ac:dyDescent="0.3">
      <c r="C86" s="171">
        <v>54</v>
      </c>
      <c r="D86" s="171">
        <v>8</v>
      </c>
      <c r="E86" s="171">
        <v>5</v>
      </c>
      <c r="F86" s="171">
        <v>20</v>
      </c>
      <c r="G86" s="171">
        <v>20</v>
      </c>
      <c r="H86" s="171">
        <v>0</v>
      </c>
      <c r="I86" s="171">
        <v>0</v>
      </c>
      <c r="J86" s="171">
        <v>0</v>
      </c>
      <c r="K86" s="171">
        <v>0</v>
      </c>
      <c r="L86" s="171">
        <v>0</v>
      </c>
      <c r="M86" s="171">
        <v>0</v>
      </c>
      <c r="N86" s="171">
        <v>0</v>
      </c>
      <c r="O86" s="171">
        <v>0</v>
      </c>
      <c r="P86" s="171">
        <v>0</v>
      </c>
      <c r="Q86" s="171">
        <v>0</v>
      </c>
      <c r="R86" s="171">
        <v>0</v>
      </c>
      <c r="S86" s="171">
        <v>0</v>
      </c>
      <c r="T86" s="171">
        <v>0</v>
      </c>
      <c r="U86" s="171">
        <v>0</v>
      </c>
      <c r="V86" s="171">
        <v>0</v>
      </c>
      <c r="W86" s="171">
        <v>0</v>
      </c>
      <c r="X86" s="171">
        <v>0</v>
      </c>
      <c r="Y86" s="171">
        <v>0</v>
      </c>
      <c r="Z86" s="171">
        <v>0</v>
      </c>
      <c r="AA86" s="171">
        <v>0</v>
      </c>
      <c r="AB86" s="171">
        <v>0</v>
      </c>
      <c r="AC86" s="171">
        <v>0</v>
      </c>
      <c r="AD86" s="171">
        <v>0</v>
      </c>
      <c r="AE86" s="171">
        <v>0</v>
      </c>
      <c r="AF86" s="171">
        <v>0</v>
      </c>
      <c r="AG86" s="171">
        <v>0</v>
      </c>
      <c r="AH86" s="171">
        <v>0</v>
      </c>
      <c r="AI86" s="171">
        <v>0</v>
      </c>
      <c r="AJ86" s="171">
        <v>0</v>
      </c>
      <c r="AK86" s="171">
        <v>0</v>
      </c>
      <c r="AL86" s="171">
        <v>0</v>
      </c>
      <c r="AM86" s="171">
        <v>0</v>
      </c>
      <c r="AN86" s="171">
        <v>0</v>
      </c>
    </row>
    <row r="87" spans="3:40" x14ac:dyDescent="0.3">
      <c r="C87" s="171">
        <v>54</v>
      </c>
      <c r="D87" s="171">
        <v>8</v>
      </c>
      <c r="E87" s="171">
        <v>6</v>
      </c>
      <c r="F87" s="171">
        <v>146770</v>
      </c>
      <c r="G87" s="171">
        <v>5000</v>
      </c>
      <c r="H87" s="171">
        <v>96922</v>
      </c>
      <c r="I87" s="171">
        <v>0</v>
      </c>
      <c r="J87" s="171">
        <v>0</v>
      </c>
      <c r="K87" s="171">
        <v>0</v>
      </c>
      <c r="L87" s="171">
        <v>0</v>
      </c>
      <c r="M87" s="171">
        <v>0</v>
      </c>
      <c r="N87" s="171">
        <v>23692</v>
      </c>
      <c r="O87" s="171">
        <v>0</v>
      </c>
      <c r="P87" s="171">
        <v>0</v>
      </c>
      <c r="Q87" s="171">
        <v>0</v>
      </c>
      <c r="R87" s="171">
        <v>0</v>
      </c>
      <c r="S87" s="171">
        <v>0</v>
      </c>
      <c r="T87" s="171">
        <v>0</v>
      </c>
      <c r="U87" s="171">
        <v>0</v>
      </c>
      <c r="V87" s="171">
        <v>0</v>
      </c>
      <c r="W87" s="171">
        <v>0</v>
      </c>
      <c r="X87" s="171">
        <v>0</v>
      </c>
      <c r="Y87" s="171">
        <v>0</v>
      </c>
      <c r="Z87" s="171">
        <v>0</v>
      </c>
      <c r="AA87" s="171">
        <v>0</v>
      </c>
      <c r="AB87" s="171">
        <v>20699</v>
      </c>
      <c r="AC87" s="171">
        <v>0</v>
      </c>
      <c r="AD87" s="171">
        <v>0</v>
      </c>
      <c r="AE87" s="171">
        <v>0</v>
      </c>
      <c r="AF87" s="171">
        <v>0</v>
      </c>
      <c r="AG87" s="171">
        <v>0</v>
      </c>
      <c r="AH87" s="171">
        <v>0</v>
      </c>
      <c r="AI87" s="171">
        <v>0</v>
      </c>
      <c r="AJ87" s="171">
        <v>0</v>
      </c>
      <c r="AK87" s="171">
        <v>457</v>
      </c>
      <c r="AL87" s="171">
        <v>0</v>
      </c>
      <c r="AM87" s="171">
        <v>0</v>
      </c>
      <c r="AN87" s="171">
        <v>0</v>
      </c>
    </row>
    <row r="88" spans="3:40" x14ac:dyDescent="0.3">
      <c r="C88" s="171">
        <v>54</v>
      </c>
      <c r="D88" s="171">
        <v>8</v>
      </c>
      <c r="E88" s="171">
        <v>7</v>
      </c>
      <c r="F88" s="171">
        <v>0</v>
      </c>
      <c r="G88" s="171">
        <v>0</v>
      </c>
      <c r="H88" s="171">
        <v>0</v>
      </c>
      <c r="I88" s="171">
        <v>0</v>
      </c>
      <c r="J88" s="171">
        <v>0</v>
      </c>
      <c r="K88" s="171">
        <v>0</v>
      </c>
      <c r="L88" s="171">
        <v>0</v>
      </c>
      <c r="M88" s="171">
        <v>0</v>
      </c>
      <c r="N88" s="171">
        <v>0</v>
      </c>
      <c r="O88" s="171">
        <v>0</v>
      </c>
      <c r="P88" s="171">
        <v>0</v>
      </c>
      <c r="Q88" s="171">
        <v>0</v>
      </c>
      <c r="R88" s="171">
        <v>0</v>
      </c>
      <c r="S88" s="171">
        <v>0</v>
      </c>
      <c r="T88" s="171">
        <v>0</v>
      </c>
      <c r="U88" s="171">
        <v>0</v>
      </c>
      <c r="V88" s="171">
        <v>0</v>
      </c>
      <c r="W88" s="171">
        <v>0</v>
      </c>
      <c r="X88" s="171">
        <v>0</v>
      </c>
      <c r="Y88" s="171">
        <v>0</v>
      </c>
      <c r="Z88" s="171">
        <v>0</v>
      </c>
      <c r="AA88" s="171">
        <v>0</v>
      </c>
      <c r="AB88" s="171">
        <v>0</v>
      </c>
      <c r="AC88" s="171">
        <v>0</v>
      </c>
      <c r="AD88" s="171">
        <v>0</v>
      </c>
      <c r="AE88" s="171">
        <v>0</v>
      </c>
      <c r="AF88" s="171">
        <v>0</v>
      </c>
      <c r="AG88" s="171">
        <v>0</v>
      </c>
      <c r="AH88" s="171">
        <v>0</v>
      </c>
      <c r="AI88" s="171">
        <v>0</v>
      </c>
      <c r="AJ88" s="171">
        <v>0</v>
      </c>
      <c r="AK88" s="171">
        <v>0</v>
      </c>
      <c r="AL88" s="171">
        <v>0</v>
      </c>
      <c r="AM88" s="171">
        <v>0</v>
      </c>
      <c r="AN88" s="171">
        <v>0</v>
      </c>
    </row>
    <row r="89" spans="3:40" x14ac:dyDescent="0.3">
      <c r="C89" s="171">
        <v>54</v>
      </c>
      <c r="D89" s="171">
        <v>8</v>
      </c>
      <c r="E89" s="171">
        <v>8</v>
      </c>
      <c r="F89" s="171">
        <v>0</v>
      </c>
      <c r="G89" s="171">
        <v>0</v>
      </c>
      <c r="H89" s="171">
        <v>0</v>
      </c>
      <c r="I89" s="171">
        <v>0</v>
      </c>
      <c r="J89" s="171">
        <v>0</v>
      </c>
      <c r="K89" s="171">
        <v>0</v>
      </c>
      <c r="L89" s="171">
        <v>0</v>
      </c>
      <c r="M89" s="171">
        <v>0</v>
      </c>
      <c r="N89" s="171">
        <v>0</v>
      </c>
      <c r="O89" s="171">
        <v>0</v>
      </c>
      <c r="P89" s="171">
        <v>0</v>
      </c>
      <c r="Q89" s="171">
        <v>0</v>
      </c>
      <c r="R89" s="171">
        <v>0</v>
      </c>
      <c r="S89" s="171">
        <v>0</v>
      </c>
      <c r="T89" s="171">
        <v>0</v>
      </c>
      <c r="U89" s="171">
        <v>0</v>
      </c>
      <c r="V89" s="171">
        <v>0</v>
      </c>
      <c r="W89" s="171">
        <v>0</v>
      </c>
      <c r="X89" s="171">
        <v>0</v>
      </c>
      <c r="Y89" s="171">
        <v>0</v>
      </c>
      <c r="Z89" s="171">
        <v>0</v>
      </c>
      <c r="AA89" s="171">
        <v>0</v>
      </c>
      <c r="AB89" s="171">
        <v>0</v>
      </c>
      <c r="AC89" s="171">
        <v>0</v>
      </c>
      <c r="AD89" s="171">
        <v>0</v>
      </c>
      <c r="AE89" s="171">
        <v>0</v>
      </c>
      <c r="AF89" s="171">
        <v>0</v>
      </c>
      <c r="AG89" s="171">
        <v>0</v>
      </c>
      <c r="AH89" s="171">
        <v>0</v>
      </c>
      <c r="AI89" s="171">
        <v>0</v>
      </c>
      <c r="AJ89" s="171">
        <v>0</v>
      </c>
      <c r="AK89" s="171">
        <v>0</v>
      </c>
      <c r="AL89" s="171">
        <v>0</v>
      </c>
      <c r="AM89" s="171">
        <v>0</v>
      </c>
      <c r="AN89" s="171">
        <v>0</v>
      </c>
    </row>
    <row r="90" spans="3:40" x14ac:dyDescent="0.3">
      <c r="C90" s="171">
        <v>54</v>
      </c>
      <c r="D90" s="171">
        <v>8</v>
      </c>
      <c r="E90" s="171">
        <v>9</v>
      </c>
      <c r="F90" s="171">
        <v>0</v>
      </c>
      <c r="G90" s="171">
        <v>0</v>
      </c>
      <c r="H90" s="171">
        <v>0</v>
      </c>
      <c r="I90" s="171">
        <v>0</v>
      </c>
      <c r="J90" s="171">
        <v>0</v>
      </c>
      <c r="K90" s="171">
        <v>0</v>
      </c>
      <c r="L90" s="171">
        <v>0</v>
      </c>
      <c r="M90" s="171">
        <v>0</v>
      </c>
      <c r="N90" s="171">
        <v>0</v>
      </c>
      <c r="O90" s="171">
        <v>0</v>
      </c>
      <c r="P90" s="171">
        <v>0</v>
      </c>
      <c r="Q90" s="171">
        <v>0</v>
      </c>
      <c r="R90" s="171">
        <v>0</v>
      </c>
      <c r="S90" s="171">
        <v>0</v>
      </c>
      <c r="T90" s="171">
        <v>0</v>
      </c>
      <c r="U90" s="171">
        <v>0</v>
      </c>
      <c r="V90" s="171">
        <v>0</v>
      </c>
      <c r="W90" s="171">
        <v>0</v>
      </c>
      <c r="X90" s="171">
        <v>0</v>
      </c>
      <c r="Y90" s="171">
        <v>0</v>
      </c>
      <c r="Z90" s="171">
        <v>0</v>
      </c>
      <c r="AA90" s="171">
        <v>0</v>
      </c>
      <c r="AB90" s="171">
        <v>0</v>
      </c>
      <c r="AC90" s="171">
        <v>0</v>
      </c>
      <c r="AD90" s="171">
        <v>0</v>
      </c>
      <c r="AE90" s="171">
        <v>0</v>
      </c>
      <c r="AF90" s="171">
        <v>0</v>
      </c>
      <c r="AG90" s="171">
        <v>0</v>
      </c>
      <c r="AH90" s="171">
        <v>0</v>
      </c>
      <c r="AI90" s="171">
        <v>0</v>
      </c>
      <c r="AJ90" s="171">
        <v>0</v>
      </c>
      <c r="AK90" s="171">
        <v>0</v>
      </c>
      <c r="AL90" s="171">
        <v>0</v>
      </c>
      <c r="AM90" s="171">
        <v>0</v>
      </c>
      <c r="AN90" s="171">
        <v>0</v>
      </c>
    </row>
    <row r="91" spans="3:40" x14ac:dyDescent="0.3">
      <c r="C91" s="171">
        <v>54</v>
      </c>
      <c r="D91" s="171">
        <v>8</v>
      </c>
      <c r="E91" s="171">
        <v>10</v>
      </c>
      <c r="F91" s="171">
        <v>0</v>
      </c>
      <c r="G91" s="171">
        <v>0</v>
      </c>
      <c r="H91" s="171">
        <v>0</v>
      </c>
      <c r="I91" s="171">
        <v>0</v>
      </c>
      <c r="J91" s="171">
        <v>0</v>
      </c>
      <c r="K91" s="171">
        <v>0</v>
      </c>
      <c r="L91" s="171">
        <v>0</v>
      </c>
      <c r="M91" s="171">
        <v>0</v>
      </c>
      <c r="N91" s="171">
        <v>0</v>
      </c>
      <c r="O91" s="171">
        <v>0</v>
      </c>
      <c r="P91" s="171">
        <v>0</v>
      </c>
      <c r="Q91" s="171">
        <v>0</v>
      </c>
      <c r="R91" s="171">
        <v>0</v>
      </c>
      <c r="S91" s="171">
        <v>0</v>
      </c>
      <c r="T91" s="171">
        <v>0</v>
      </c>
      <c r="U91" s="171">
        <v>0</v>
      </c>
      <c r="V91" s="171">
        <v>0</v>
      </c>
      <c r="W91" s="171">
        <v>0</v>
      </c>
      <c r="X91" s="171">
        <v>0</v>
      </c>
      <c r="Y91" s="171">
        <v>0</v>
      </c>
      <c r="Z91" s="171">
        <v>0</v>
      </c>
      <c r="AA91" s="171">
        <v>0</v>
      </c>
      <c r="AB91" s="171">
        <v>0</v>
      </c>
      <c r="AC91" s="171">
        <v>0</v>
      </c>
      <c r="AD91" s="171">
        <v>0</v>
      </c>
      <c r="AE91" s="171">
        <v>0</v>
      </c>
      <c r="AF91" s="171">
        <v>0</v>
      </c>
      <c r="AG91" s="171">
        <v>0</v>
      </c>
      <c r="AH91" s="171">
        <v>0</v>
      </c>
      <c r="AI91" s="171">
        <v>0</v>
      </c>
      <c r="AJ91" s="171">
        <v>0</v>
      </c>
      <c r="AK91" s="171">
        <v>0</v>
      </c>
      <c r="AL91" s="171">
        <v>0</v>
      </c>
      <c r="AM91" s="171">
        <v>0</v>
      </c>
      <c r="AN91" s="171">
        <v>0</v>
      </c>
    </row>
    <row r="92" spans="3:40" x14ac:dyDescent="0.3">
      <c r="C92" s="171">
        <v>54</v>
      </c>
      <c r="D92" s="171">
        <v>8</v>
      </c>
      <c r="E92" s="171">
        <v>11</v>
      </c>
      <c r="F92" s="171">
        <v>619.16666666666663</v>
      </c>
      <c r="G92" s="171">
        <v>0</v>
      </c>
      <c r="H92" s="171">
        <v>619.16666666666663</v>
      </c>
      <c r="I92" s="171">
        <v>0</v>
      </c>
      <c r="J92" s="171">
        <v>0</v>
      </c>
      <c r="K92" s="171">
        <v>0</v>
      </c>
      <c r="L92" s="171">
        <v>0</v>
      </c>
      <c r="M92" s="171">
        <v>0</v>
      </c>
      <c r="N92" s="171">
        <v>0</v>
      </c>
      <c r="O92" s="171">
        <v>0</v>
      </c>
      <c r="P92" s="171">
        <v>0</v>
      </c>
      <c r="Q92" s="171">
        <v>0</v>
      </c>
      <c r="R92" s="171">
        <v>0</v>
      </c>
      <c r="S92" s="171">
        <v>0</v>
      </c>
      <c r="T92" s="171">
        <v>0</v>
      </c>
      <c r="U92" s="171">
        <v>0</v>
      </c>
      <c r="V92" s="171">
        <v>0</v>
      </c>
      <c r="W92" s="171">
        <v>0</v>
      </c>
      <c r="X92" s="171">
        <v>0</v>
      </c>
      <c r="Y92" s="171">
        <v>0</v>
      </c>
      <c r="Z92" s="171">
        <v>0</v>
      </c>
      <c r="AA92" s="171">
        <v>0</v>
      </c>
      <c r="AB92" s="171">
        <v>0</v>
      </c>
      <c r="AC92" s="171">
        <v>0</v>
      </c>
      <c r="AD92" s="171">
        <v>0</v>
      </c>
      <c r="AE92" s="171">
        <v>0</v>
      </c>
      <c r="AF92" s="171">
        <v>0</v>
      </c>
      <c r="AG92" s="171">
        <v>0</v>
      </c>
      <c r="AH92" s="171">
        <v>0</v>
      </c>
      <c r="AI92" s="171">
        <v>0</v>
      </c>
      <c r="AJ92" s="171">
        <v>0</v>
      </c>
      <c r="AK92" s="171">
        <v>0</v>
      </c>
      <c r="AL92" s="171">
        <v>0</v>
      </c>
      <c r="AM92" s="171">
        <v>0</v>
      </c>
      <c r="AN92" s="171">
        <v>0</v>
      </c>
    </row>
    <row r="93" spans="3:40" x14ac:dyDescent="0.3">
      <c r="C93" s="171">
        <v>54</v>
      </c>
      <c r="D93" s="171">
        <v>9</v>
      </c>
      <c r="E93" s="171">
        <v>1</v>
      </c>
      <c r="F93" s="171">
        <v>4</v>
      </c>
      <c r="G93" s="171">
        <v>0</v>
      </c>
      <c r="H93" s="171">
        <v>2</v>
      </c>
      <c r="I93" s="171">
        <v>0</v>
      </c>
      <c r="J93" s="171">
        <v>0</v>
      </c>
      <c r="K93" s="171">
        <v>0</v>
      </c>
      <c r="L93" s="171">
        <v>0</v>
      </c>
      <c r="M93" s="171">
        <v>0</v>
      </c>
      <c r="N93" s="171">
        <v>1</v>
      </c>
      <c r="O93" s="171">
        <v>0</v>
      </c>
      <c r="P93" s="171">
        <v>0</v>
      </c>
      <c r="Q93" s="171">
        <v>0</v>
      </c>
      <c r="R93" s="171">
        <v>0</v>
      </c>
      <c r="S93" s="171">
        <v>0</v>
      </c>
      <c r="T93" s="171">
        <v>0</v>
      </c>
      <c r="U93" s="171">
        <v>0</v>
      </c>
      <c r="V93" s="171">
        <v>0</v>
      </c>
      <c r="W93" s="171">
        <v>0</v>
      </c>
      <c r="X93" s="171">
        <v>0</v>
      </c>
      <c r="Y93" s="171">
        <v>0</v>
      </c>
      <c r="Z93" s="171">
        <v>0</v>
      </c>
      <c r="AA93" s="171">
        <v>0</v>
      </c>
      <c r="AB93" s="171">
        <v>1</v>
      </c>
      <c r="AC93" s="171">
        <v>0</v>
      </c>
      <c r="AD93" s="171">
        <v>0</v>
      </c>
      <c r="AE93" s="171">
        <v>0</v>
      </c>
      <c r="AF93" s="171">
        <v>0</v>
      </c>
      <c r="AG93" s="171">
        <v>0</v>
      </c>
      <c r="AH93" s="171">
        <v>0</v>
      </c>
      <c r="AI93" s="171">
        <v>0</v>
      </c>
      <c r="AJ93" s="171">
        <v>0</v>
      </c>
      <c r="AK93" s="171">
        <v>0</v>
      </c>
      <c r="AL93" s="171">
        <v>0</v>
      </c>
      <c r="AM93" s="171">
        <v>0</v>
      </c>
      <c r="AN93" s="171">
        <v>0</v>
      </c>
    </row>
    <row r="94" spans="3:40" x14ac:dyDescent="0.3">
      <c r="C94" s="171">
        <v>54</v>
      </c>
      <c r="D94" s="171">
        <v>9</v>
      </c>
      <c r="E94" s="171">
        <v>2</v>
      </c>
      <c r="F94" s="171">
        <v>592</v>
      </c>
      <c r="G94" s="171">
        <v>0</v>
      </c>
      <c r="H94" s="171">
        <v>264</v>
      </c>
      <c r="I94" s="171">
        <v>0</v>
      </c>
      <c r="J94" s="171">
        <v>0</v>
      </c>
      <c r="K94" s="171">
        <v>0</v>
      </c>
      <c r="L94" s="171">
        <v>0</v>
      </c>
      <c r="M94" s="171">
        <v>0</v>
      </c>
      <c r="N94" s="171">
        <v>152</v>
      </c>
      <c r="O94" s="171">
        <v>0</v>
      </c>
      <c r="P94" s="171">
        <v>0</v>
      </c>
      <c r="Q94" s="171">
        <v>0</v>
      </c>
      <c r="R94" s="171">
        <v>0</v>
      </c>
      <c r="S94" s="171">
        <v>0</v>
      </c>
      <c r="T94" s="171">
        <v>0</v>
      </c>
      <c r="U94" s="171">
        <v>0</v>
      </c>
      <c r="V94" s="171">
        <v>0</v>
      </c>
      <c r="W94" s="171">
        <v>0</v>
      </c>
      <c r="X94" s="171">
        <v>0</v>
      </c>
      <c r="Y94" s="171">
        <v>0</v>
      </c>
      <c r="Z94" s="171">
        <v>0</v>
      </c>
      <c r="AA94" s="171">
        <v>0</v>
      </c>
      <c r="AB94" s="171">
        <v>176</v>
      </c>
      <c r="AC94" s="171">
        <v>0</v>
      </c>
      <c r="AD94" s="171">
        <v>0</v>
      </c>
      <c r="AE94" s="171">
        <v>0</v>
      </c>
      <c r="AF94" s="171">
        <v>0</v>
      </c>
      <c r="AG94" s="171">
        <v>0</v>
      </c>
      <c r="AH94" s="171">
        <v>0</v>
      </c>
      <c r="AI94" s="171">
        <v>0</v>
      </c>
      <c r="AJ94" s="171">
        <v>0</v>
      </c>
      <c r="AK94" s="171">
        <v>0</v>
      </c>
      <c r="AL94" s="171">
        <v>0</v>
      </c>
      <c r="AM94" s="171">
        <v>0</v>
      </c>
      <c r="AN94" s="171">
        <v>0</v>
      </c>
    </row>
    <row r="95" spans="3:40" x14ac:dyDescent="0.3">
      <c r="C95" s="171">
        <v>54</v>
      </c>
      <c r="D95" s="171">
        <v>9</v>
      </c>
      <c r="E95" s="171">
        <v>3</v>
      </c>
      <c r="F95" s="171">
        <v>0</v>
      </c>
      <c r="G95" s="171">
        <v>0</v>
      </c>
      <c r="H95" s="171">
        <v>0</v>
      </c>
      <c r="I95" s="171">
        <v>0</v>
      </c>
      <c r="J95" s="171">
        <v>0</v>
      </c>
      <c r="K95" s="171">
        <v>0</v>
      </c>
      <c r="L95" s="171">
        <v>0</v>
      </c>
      <c r="M95" s="171">
        <v>0</v>
      </c>
      <c r="N95" s="171">
        <v>0</v>
      </c>
      <c r="O95" s="171">
        <v>0</v>
      </c>
      <c r="P95" s="171">
        <v>0</v>
      </c>
      <c r="Q95" s="171">
        <v>0</v>
      </c>
      <c r="R95" s="171">
        <v>0</v>
      </c>
      <c r="S95" s="171">
        <v>0</v>
      </c>
      <c r="T95" s="171">
        <v>0</v>
      </c>
      <c r="U95" s="171">
        <v>0</v>
      </c>
      <c r="V95" s="171">
        <v>0</v>
      </c>
      <c r="W95" s="171">
        <v>0</v>
      </c>
      <c r="X95" s="171">
        <v>0</v>
      </c>
      <c r="Y95" s="171">
        <v>0</v>
      </c>
      <c r="Z95" s="171">
        <v>0</v>
      </c>
      <c r="AA95" s="171">
        <v>0</v>
      </c>
      <c r="AB95" s="171">
        <v>0</v>
      </c>
      <c r="AC95" s="171">
        <v>0</v>
      </c>
      <c r="AD95" s="171">
        <v>0</v>
      </c>
      <c r="AE95" s="171">
        <v>0</v>
      </c>
      <c r="AF95" s="171">
        <v>0</v>
      </c>
      <c r="AG95" s="171">
        <v>0</v>
      </c>
      <c r="AH95" s="171">
        <v>0</v>
      </c>
      <c r="AI95" s="171">
        <v>0</v>
      </c>
      <c r="AJ95" s="171">
        <v>0</v>
      </c>
      <c r="AK95" s="171">
        <v>0</v>
      </c>
      <c r="AL95" s="171">
        <v>0</v>
      </c>
      <c r="AM95" s="171">
        <v>0</v>
      </c>
      <c r="AN95" s="171">
        <v>0</v>
      </c>
    </row>
    <row r="96" spans="3:40" x14ac:dyDescent="0.3">
      <c r="C96" s="171">
        <v>54</v>
      </c>
      <c r="D96" s="171">
        <v>9</v>
      </c>
      <c r="E96" s="171">
        <v>4</v>
      </c>
      <c r="F96" s="171">
        <v>0</v>
      </c>
      <c r="G96" s="171">
        <v>0</v>
      </c>
      <c r="H96" s="171">
        <v>0</v>
      </c>
      <c r="I96" s="171">
        <v>0</v>
      </c>
      <c r="J96" s="171">
        <v>0</v>
      </c>
      <c r="K96" s="171">
        <v>0</v>
      </c>
      <c r="L96" s="171">
        <v>0</v>
      </c>
      <c r="M96" s="171">
        <v>0</v>
      </c>
      <c r="N96" s="171">
        <v>0</v>
      </c>
      <c r="O96" s="171">
        <v>0</v>
      </c>
      <c r="P96" s="171">
        <v>0</v>
      </c>
      <c r="Q96" s="171">
        <v>0</v>
      </c>
      <c r="R96" s="171">
        <v>0</v>
      </c>
      <c r="S96" s="171">
        <v>0</v>
      </c>
      <c r="T96" s="171">
        <v>0</v>
      </c>
      <c r="U96" s="171">
        <v>0</v>
      </c>
      <c r="V96" s="171">
        <v>0</v>
      </c>
      <c r="W96" s="171">
        <v>0</v>
      </c>
      <c r="X96" s="171">
        <v>0</v>
      </c>
      <c r="Y96" s="171">
        <v>0</v>
      </c>
      <c r="Z96" s="171">
        <v>0</v>
      </c>
      <c r="AA96" s="171">
        <v>0</v>
      </c>
      <c r="AB96" s="171">
        <v>0</v>
      </c>
      <c r="AC96" s="171">
        <v>0</v>
      </c>
      <c r="AD96" s="171">
        <v>0</v>
      </c>
      <c r="AE96" s="171">
        <v>0</v>
      </c>
      <c r="AF96" s="171">
        <v>0</v>
      </c>
      <c r="AG96" s="171">
        <v>0</v>
      </c>
      <c r="AH96" s="171">
        <v>0</v>
      </c>
      <c r="AI96" s="171">
        <v>0</v>
      </c>
      <c r="AJ96" s="171">
        <v>0</v>
      </c>
      <c r="AK96" s="171">
        <v>0</v>
      </c>
      <c r="AL96" s="171">
        <v>0</v>
      </c>
      <c r="AM96" s="171">
        <v>0</v>
      </c>
      <c r="AN96" s="171">
        <v>0</v>
      </c>
    </row>
    <row r="97" spans="3:40" x14ac:dyDescent="0.3">
      <c r="C97" s="171">
        <v>54</v>
      </c>
      <c r="D97" s="171">
        <v>9</v>
      </c>
      <c r="E97" s="171">
        <v>5</v>
      </c>
      <c r="F97" s="171">
        <v>20</v>
      </c>
      <c r="G97" s="171">
        <v>20</v>
      </c>
      <c r="H97" s="171">
        <v>0</v>
      </c>
      <c r="I97" s="171">
        <v>0</v>
      </c>
      <c r="J97" s="171">
        <v>0</v>
      </c>
      <c r="K97" s="171">
        <v>0</v>
      </c>
      <c r="L97" s="171">
        <v>0</v>
      </c>
      <c r="M97" s="171">
        <v>0</v>
      </c>
      <c r="N97" s="171">
        <v>0</v>
      </c>
      <c r="O97" s="171">
        <v>0</v>
      </c>
      <c r="P97" s="171">
        <v>0</v>
      </c>
      <c r="Q97" s="171">
        <v>0</v>
      </c>
      <c r="R97" s="171">
        <v>0</v>
      </c>
      <c r="S97" s="171">
        <v>0</v>
      </c>
      <c r="T97" s="171">
        <v>0</v>
      </c>
      <c r="U97" s="171">
        <v>0</v>
      </c>
      <c r="V97" s="171">
        <v>0</v>
      </c>
      <c r="W97" s="171">
        <v>0</v>
      </c>
      <c r="X97" s="171">
        <v>0</v>
      </c>
      <c r="Y97" s="171">
        <v>0</v>
      </c>
      <c r="Z97" s="171">
        <v>0</v>
      </c>
      <c r="AA97" s="171">
        <v>0</v>
      </c>
      <c r="AB97" s="171">
        <v>0</v>
      </c>
      <c r="AC97" s="171">
        <v>0</v>
      </c>
      <c r="AD97" s="171">
        <v>0</v>
      </c>
      <c r="AE97" s="171">
        <v>0</v>
      </c>
      <c r="AF97" s="171">
        <v>0</v>
      </c>
      <c r="AG97" s="171">
        <v>0</v>
      </c>
      <c r="AH97" s="171">
        <v>0</v>
      </c>
      <c r="AI97" s="171">
        <v>0</v>
      </c>
      <c r="AJ97" s="171">
        <v>0</v>
      </c>
      <c r="AK97" s="171">
        <v>0</v>
      </c>
      <c r="AL97" s="171">
        <v>0</v>
      </c>
      <c r="AM97" s="171">
        <v>0</v>
      </c>
      <c r="AN97" s="171">
        <v>0</v>
      </c>
    </row>
    <row r="98" spans="3:40" x14ac:dyDescent="0.3">
      <c r="C98" s="171">
        <v>54</v>
      </c>
      <c r="D98" s="171">
        <v>9</v>
      </c>
      <c r="E98" s="171">
        <v>6</v>
      </c>
      <c r="F98" s="171">
        <v>148444</v>
      </c>
      <c r="G98" s="171">
        <v>5000</v>
      </c>
      <c r="H98" s="171">
        <v>97403</v>
      </c>
      <c r="I98" s="171">
        <v>0</v>
      </c>
      <c r="J98" s="171">
        <v>0</v>
      </c>
      <c r="K98" s="171">
        <v>0</v>
      </c>
      <c r="L98" s="171">
        <v>0</v>
      </c>
      <c r="M98" s="171">
        <v>0</v>
      </c>
      <c r="N98" s="171">
        <v>23951</v>
      </c>
      <c r="O98" s="171">
        <v>0</v>
      </c>
      <c r="P98" s="171">
        <v>0</v>
      </c>
      <c r="Q98" s="171">
        <v>0</v>
      </c>
      <c r="R98" s="171">
        <v>0</v>
      </c>
      <c r="S98" s="171">
        <v>0</v>
      </c>
      <c r="T98" s="171">
        <v>0</v>
      </c>
      <c r="U98" s="171">
        <v>0</v>
      </c>
      <c r="V98" s="171">
        <v>0</v>
      </c>
      <c r="W98" s="171">
        <v>0</v>
      </c>
      <c r="X98" s="171">
        <v>0</v>
      </c>
      <c r="Y98" s="171">
        <v>0</v>
      </c>
      <c r="Z98" s="171">
        <v>0</v>
      </c>
      <c r="AA98" s="171">
        <v>0</v>
      </c>
      <c r="AB98" s="171">
        <v>21490</v>
      </c>
      <c r="AC98" s="171">
        <v>0</v>
      </c>
      <c r="AD98" s="171">
        <v>0</v>
      </c>
      <c r="AE98" s="171">
        <v>0</v>
      </c>
      <c r="AF98" s="171">
        <v>0</v>
      </c>
      <c r="AG98" s="171">
        <v>0</v>
      </c>
      <c r="AH98" s="171">
        <v>0</v>
      </c>
      <c r="AI98" s="171">
        <v>0</v>
      </c>
      <c r="AJ98" s="171">
        <v>0</v>
      </c>
      <c r="AK98" s="171">
        <v>600</v>
      </c>
      <c r="AL98" s="171">
        <v>0</v>
      </c>
      <c r="AM98" s="171">
        <v>0</v>
      </c>
      <c r="AN98" s="171">
        <v>0</v>
      </c>
    </row>
    <row r="99" spans="3:40" x14ac:dyDescent="0.3">
      <c r="C99" s="171">
        <v>54</v>
      </c>
      <c r="D99" s="171">
        <v>9</v>
      </c>
      <c r="E99" s="171">
        <v>7</v>
      </c>
      <c r="F99" s="171">
        <v>0</v>
      </c>
      <c r="G99" s="171">
        <v>0</v>
      </c>
      <c r="H99" s="171">
        <v>0</v>
      </c>
      <c r="I99" s="171">
        <v>0</v>
      </c>
      <c r="J99" s="171">
        <v>0</v>
      </c>
      <c r="K99" s="171">
        <v>0</v>
      </c>
      <c r="L99" s="171">
        <v>0</v>
      </c>
      <c r="M99" s="171">
        <v>0</v>
      </c>
      <c r="N99" s="171">
        <v>0</v>
      </c>
      <c r="O99" s="171">
        <v>0</v>
      </c>
      <c r="P99" s="171">
        <v>0</v>
      </c>
      <c r="Q99" s="171">
        <v>0</v>
      </c>
      <c r="R99" s="171">
        <v>0</v>
      </c>
      <c r="S99" s="171">
        <v>0</v>
      </c>
      <c r="T99" s="171">
        <v>0</v>
      </c>
      <c r="U99" s="171">
        <v>0</v>
      </c>
      <c r="V99" s="171">
        <v>0</v>
      </c>
      <c r="W99" s="171">
        <v>0</v>
      </c>
      <c r="X99" s="171">
        <v>0</v>
      </c>
      <c r="Y99" s="171">
        <v>0</v>
      </c>
      <c r="Z99" s="171">
        <v>0</v>
      </c>
      <c r="AA99" s="171">
        <v>0</v>
      </c>
      <c r="AB99" s="171">
        <v>0</v>
      </c>
      <c r="AC99" s="171">
        <v>0</v>
      </c>
      <c r="AD99" s="171">
        <v>0</v>
      </c>
      <c r="AE99" s="171">
        <v>0</v>
      </c>
      <c r="AF99" s="171">
        <v>0</v>
      </c>
      <c r="AG99" s="171">
        <v>0</v>
      </c>
      <c r="AH99" s="171">
        <v>0</v>
      </c>
      <c r="AI99" s="171">
        <v>0</v>
      </c>
      <c r="AJ99" s="171">
        <v>0</v>
      </c>
      <c r="AK99" s="171">
        <v>0</v>
      </c>
      <c r="AL99" s="171">
        <v>0</v>
      </c>
      <c r="AM99" s="171">
        <v>0</v>
      </c>
      <c r="AN99" s="171">
        <v>0</v>
      </c>
    </row>
    <row r="100" spans="3:40" x14ac:dyDescent="0.3">
      <c r="C100" s="171">
        <v>54</v>
      </c>
      <c r="D100" s="171">
        <v>9</v>
      </c>
      <c r="E100" s="171">
        <v>8</v>
      </c>
      <c r="F100" s="171">
        <v>0</v>
      </c>
      <c r="G100" s="171">
        <v>0</v>
      </c>
      <c r="H100" s="171">
        <v>0</v>
      </c>
      <c r="I100" s="171">
        <v>0</v>
      </c>
      <c r="J100" s="171">
        <v>0</v>
      </c>
      <c r="K100" s="171">
        <v>0</v>
      </c>
      <c r="L100" s="171">
        <v>0</v>
      </c>
      <c r="M100" s="171">
        <v>0</v>
      </c>
      <c r="N100" s="171">
        <v>0</v>
      </c>
      <c r="O100" s="171">
        <v>0</v>
      </c>
      <c r="P100" s="171">
        <v>0</v>
      </c>
      <c r="Q100" s="171">
        <v>0</v>
      </c>
      <c r="R100" s="171">
        <v>0</v>
      </c>
      <c r="S100" s="171">
        <v>0</v>
      </c>
      <c r="T100" s="171">
        <v>0</v>
      </c>
      <c r="U100" s="171">
        <v>0</v>
      </c>
      <c r="V100" s="171">
        <v>0</v>
      </c>
      <c r="W100" s="171">
        <v>0</v>
      </c>
      <c r="X100" s="171">
        <v>0</v>
      </c>
      <c r="Y100" s="171">
        <v>0</v>
      </c>
      <c r="Z100" s="171">
        <v>0</v>
      </c>
      <c r="AA100" s="171">
        <v>0</v>
      </c>
      <c r="AB100" s="171">
        <v>0</v>
      </c>
      <c r="AC100" s="171">
        <v>0</v>
      </c>
      <c r="AD100" s="171">
        <v>0</v>
      </c>
      <c r="AE100" s="171">
        <v>0</v>
      </c>
      <c r="AF100" s="171">
        <v>0</v>
      </c>
      <c r="AG100" s="171">
        <v>0</v>
      </c>
      <c r="AH100" s="171">
        <v>0</v>
      </c>
      <c r="AI100" s="171">
        <v>0</v>
      </c>
      <c r="AJ100" s="171">
        <v>0</v>
      </c>
      <c r="AK100" s="171">
        <v>0</v>
      </c>
      <c r="AL100" s="171">
        <v>0</v>
      </c>
      <c r="AM100" s="171">
        <v>0</v>
      </c>
      <c r="AN100" s="171">
        <v>0</v>
      </c>
    </row>
    <row r="101" spans="3:40" x14ac:dyDescent="0.3">
      <c r="C101" s="171">
        <v>54</v>
      </c>
      <c r="D101" s="171">
        <v>9</v>
      </c>
      <c r="E101" s="171">
        <v>9</v>
      </c>
      <c r="F101" s="171">
        <v>0</v>
      </c>
      <c r="G101" s="171">
        <v>0</v>
      </c>
      <c r="H101" s="171">
        <v>0</v>
      </c>
      <c r="I101" s="171">
        <v>0</v>
      </c>
      <c r="J101" s="171">
        <v>0</v>
      </c>
      <c r="K101" s="171">
        <v>0</v>
      </c>
      <c r="L101" s="171">
        <v>0</v>
      </c>
      <c r="M101" s="171">
        <v>0</v>
      </c>
      <c r="N101" s="171">
        <v>0</v>
      </c>
      <c r="O101" s="171">
        <v>0</v>
      </c>
      <c r="P101" s="171">
        <v>0</v>
      </c>
      <c r="Q101" s="171">
        <v>0</v>
      </c>
      <c r="R101" s="171">
        <v>0</v>
      </c>
      <c r="S101" s="171">
        <v>0</v>
      </c>
      <c r="T101" s="171">
        <v>0</v>
      </c>
      <c r="U101" s="171">
        <v>0</v>
      </c>
      <c r="V101" s="171">
        <v>0</v>
      </c>
      <c r="W101" s="171">
        <v>0</v>
      </c>
      <c r="X101" s="171">
        <v>0</v>
      </c>
      <c r="Y101" s="171">
        <v>0</v>
      </c>
      <c r="Z101" s="171">
        <v>0</v>
      </c>
      <c r="AA101" s="171">
        <v>0</v>
      </c>
      <c r="AB101" s="171">
        <v>0</v>
      </c>
      <c r="AC101" s="171">
        <v>0</v>
      </c>
      <c r="AD101" s="171">
        <v>0</v>
      </c>
      <c r="AE101" s="171">
        <v>0</v>
      </c>
      <c r="AF101" s="171">
        <v>0</v>
      </c>
      <c r="AG101" s="171">
        <v>0</v>
      </c>
      <c r="AH101" s="171">
        <v>0</v>
      </c>
      <c r="AI101" s="171">
        <v>0</v>
      </c>
      <c r="AJ101" s="171">
        <v>0</v>
      </c>
      <c r="AK101" s="171">
        <v>0</v>
      </c>
      <c r="AL101" s="171">
        <v>0</v>
      </c>
      <c r="AM101" s="171">
        <v>0</v>
      </c>
      <c r="AN101" s="171">
        <v>0</v>
      </c>
    </row>
    <row r="102" spans="3:40" x14ac:dyDescent="0.3">
      <c r="C102" s="171">
        <v>54</v>
      </c>
      <c r="D102" s="171">
        <v>9</v>
      </c>
      <c r="E102" s="171">
        <v>10</v>
      </c>
      <c r="F102" s="171">
        <v>1000</v>
      </c>
      <c r="G102" s="171">
        <v>0</v>
      </c>
      <c r="H102" s="171">
        <v>500</v>
      </c>
      <c r="I102" s="171">
        <v>0</v>
      </c>
      <c r="J102" s="171">
        <v>0</v>
      </c>
      <c r="K102" s="171">
        <v>500</v>
      </c>
      <c r="L102" s="171">
        <v>0</v>
      </c>
      <c r="M102" s="171">
        <v>0</v>
      </c>
      <c r="N102" s="171">
        <v>0</v>
      </c>
      <c r="O102" s="171">
        <v>0</v>
      </c>
      <c r="P102" s="171">
        <v>0</v>
      </c>
      <c r="Q102" s="171">
        <v>0</v>
      </c>
      <c r="R102" s="171">
        <v>0</v>
      </c>
      <c r="S102" s="171">
        <v>0</v>
      </c>
      <c r="T102" s="171">
        <v>0</v>
      </c>
      <c r="U102" s="171">
        <v>0</v>
      </c>
      <c r="V102" s="171">
        <v>0</v>
      </c>
      <c r="W102" s="171">
        <v>0</v>
      </c>
      <c r="X102" s="171">
        <v>0</v>
      </c>
      <c r="Y102" s="171">
        <v>0</v>
      </c>
      <c r="Z102" s="171">
        <v>0</v>
      </c>
      <c r="AA102" s="171">
        <v>0</v>
      </c>
      <c r="AB102" s="171">
        <v>0</v>
      </c>
      <c r="AC102" s="171">
        <v>0</v>
      </c>
      <c r="AD102" s="171">
        <v>0</v>
      </c>
      <c r="AE102" s="171">
        <v>0</v>
      </c>
      <c r="AF102" s="171">
        <v>0</v>
      </c>
      <c r="AG102" s="171">
        <v>0</v>
      </c>
      <c r="AH102" s="171">
        <v>0</v>
      </c>
      <c r="AI102" s="171">
        <v>0</v>
      </c>
      <c r="AJ102" s="171">
        <v>0</v>
      </c>
      <c r="AK102" s="171">
        <v>0</v>
      </c>
      <c r="AL102" s="171">
        <v>0</v>
      </c>
      <c r="AM102" s="171">
        <v>0</v>
      </c>
      <c r="AN102" s="171">
        <v>0</v>
      </c>
    </row>
    <row r="103" spans="3:40" x14ac:dyDescent="0.3">
      <c r="C103" s="171">
        <v>54</v>
      </c>
      <c r="D103" s="171">
        <v>9</v>
      </c>
      <c r="E103" s="171">
        <v>11</v>
      </c>
      <c r="F103" s="171">
        <v>619.16666666666663</v>
      </c>
      <c r="G103" s="171">
        <v>0</v>
      </c>
      <c r="H103" s="171">
        <v>619.16666666666663</v>
      </c>
      <c r="I103" s="171">
        <v>0</v>
      </c>
      <c r="J103" s="171">
        <v>0</v>
      </c>
      <c r="K103" s="171">
        <v>0</v>
      </c>
      <c r="L103" s="171">
        <v>0</v>
      </c>
      <c r="M103" s="171">
        <v>0</v>
      </c>
      <c r="N103" s="171">
        <v>0</v>
      </c>
      <c r="O103" s="171">
        <v>0</v>
      </c>
      <c r="P103" s="171">
        <v>0</v>
      </c>
      <c r="Q103" s="171">
        <v>0</v>
      </c>
      <c r="R103" s="171">
        <v>0</v>
      </c>
      <c r="S103" s="171">
        <v>0</v>
      </c>
      <c r="T103" s="171">
        <v>0</v>
      </c>
      <c r="U103" s="171">
        <v>0</v>
      </c>
      <c r="V103" s="171">
        <v>0</v>
      </c>
      <c r="W103" s="171">
        <v>0</v>
      </c>
      <c r="X103" s="171">
        <v>0</v>
      </c>
      <c r="Y103" s="171">
        <v>0</v>
      </c>
      <c r="Z103" s="171">
        <v>0</v>
      </c>
      <c r="AA103" s="171">
        <v>0</v>
      </c>
      <c r="AB103" s="171">
        <v>0</v>
      </c>
      <c r="AC103" s="171">
        <v>0</v>
      </c>
      <c r="AD103" s="171">
        <v>0</v>
      </c>
      <c r="AE103" s="171">
        <v>0</v>
      </c>
      <c r="AF103" s="171">
        <v>0</v>
      </c>
      <c r="AG103" s="171">
        <v>0</v>
      </c>
      <c r="AH103" s="171">
        <v>0</v>
      </c>
      <c r="AI103" s="171">
        <v>0</v>
      </c>
      <c r="AJ103" s="171">
        <v>0</v>
      </c>
      <c r="AK103" s="171">
        <v>0</v>
      </c>
      <c r="AL103" s="171">
        <v>0</v>
      </c>
      <c r="AM103" s="171">
        <v>0</v>
      </c>
      <c r="AN103" s="171">
        <v>0</v>
      </c>
    </row>
    <row r="104" spans="3:40" x14ac:dyDescent="0.3">
      <c r="C104" s="171">
        <v>54</v>
      </c>
      <c r="D104" s="171">
        <v>10</v>
      </c>
      <c r="E104" s="171">
        <v>1</v>
      </c>
      <c r="F104" s="171">
        <v>4</v>
      </c>
      <c r="G104" s="171">
        <v>0</v>
      </c>
      <c r="H104" s="171">
        <v>2</v>
      </c>
      <c r="I104" s="171">
        <v>0</v>
      </c>
      <c r="J104" s="171">
        <v>0</v>
      </c>
      <c r="K104" s="171">
        <v>0</v>
      </c>
      <c r="L104" s="171">
        <v>0</v>
      </c>
      <c r="M104" s="171">
        <v>0</v>
      </c>
      <c r="N104" s="171">
        <v>1</v>
      </c>
      <c r="O104" s="171">
        <v>0</v>
      </c>
      <c r="P104" s="171">
        <v>0</v>
      </c>
      <c r="Q104" s="171">
        <v>0</v>
      </c>
      <c r="R104" s="171">
        <v>0</v>
      </c>
      <c r="S104" s="171">
        <v>0</v>
      </c>
      <c r="T104" s="171">
        <v>0</v>
      </c>
      <c r="U104" s="171">
        <v>0</v>
      </c>
      <c r="V104" s="171">
        <v>0</v>
      </c>
      <c r="W104" s="171">
        <v>0</v>
      </c>
      <c r="X104" s="171">
        <v>0</v>
      </c>
      <c r="Y104" s="171">
        <v>0</v>
      </c>
      <c r="Z104" s="171">
        <v>0</v>
      </c>
      <c r="AA104" s="171">
        <v>0</v>
      </c>
      <c r="AB104" s="171">
        <v>1</v>
      </c>
      <c r="AC104" s="171">
        <v>0</v>
      </c>
      <c r="AD104" s="171">
        <v>0</v>
      </c>
      <c r="AE104" s="171">
        <v>0</v>
      </c>
      <c r="AF104" s="171">
        <v>0</v>
      </c>
      <c r="AG104" s="171">
        <v>0</v>
      </c>
      <c r="AH104" s="171">
        <v>0</v>
      </c>
      <c r="AI104" s="171">
        <v>0</v>
      </c>
      <c r="AJ104" s="171">
        <v>0</v>
      </c>
      <c r="AK104" s="171">
        <v>0</v>
      </c>
      <c r="AL104" s="171">
        <v>0</v>
      </c>
      <c r="AM104" s="171">
        <v>0</v>
      </c>
      <c r="AN104" s="171">
        <v>0</v>
      </c>
    </row>
    <row r="105" spans="3:40" x14ac:dyDescent="0.3">
      <c r="C105" s="171">
        <v>54</v>
      </c>
      <c r="D105" s="171">
        <v>10</v>
      </c>
      <c r="E105" s="171">
        <v>2</v>
      </c>
      <c r="F105" s="171">
        <v>640</v>
      </c>
      <c r="G105" s="171">
        <v>0</v>
      </c>
      <c r="H105" s="171">
        <v>320</v>
      </c>
      <c r="I105" s="171">
        <v>0</v>
      </c>
      <c r="J105" s="171">
        <v>0</v>
      </c>
      <c r="K105" s="171">
        <v>0</v>
      </c>
      <c r="L105" s="171">
        <v>0</v>
      </c>
      <c r="M105" s="171">
        <v>0</v>
      </c>
      <c r="N105" s="171">
        <v>184</v>
      </c>
      <c r="O105" s="171">
        <v>0</v>
      </c>
      <c r="P105" s="171">
        <v>0</v>
      </c>
      <c r="Q105" s="171">
        <v>0</v>
      </c>
      <c r="R105" s="171">
        <v>0</v>
      </c>
      <c r="S105" s="171">
        <v>0</v>
      </c>
      <c r="T105" s="171">
        <v>0</v>
      </c>
      <c r="U105" s="171">
        <v>0</v>
      </c>
      <c r="V105" s="171">
        <v>0</v>
      </c>
      <c r="W105" s="171">
        <v>0</v>
      </c>
      <c r="X105" s="171">
        <v>0</v>
      </c>
      <c r="Y105" s="171">
        <v>0</v>
      </c>
      <c r="Z105" s="171">
        <v>0</v>
      </c>
      <c r="AA105" s="171">
        <v>0</v>
      </c>
      <c r="AB105" s="171">
        <v>136</v>
      </c>
      <c r="AC105" s="171">
        <v>0</v>
      </c>
      <c r="AD105" s="171">
        <v>0</v>
      </c>
      <c r="AE105" s="171">
        <v>0</v>
      </c>
      <c r="AF105" s="171">
        <v>0</v>
      </c>
      <c r="AG105" s="171">
        <v>0</v>
      </c>
      <c r="AH105" s="171">
        <v>0</v>
      </c>
      <c r="AI105" s="171">
        <v>0</v>
      </c>
      <c r="AJ105" s="171">
        <v>0</v>
      </c>
      <c r="AK105" s="171">
        <v>0</v>
      </c>
      <c r="AL105" s="171">
        <v>0</v>
      </c>
      <c r="AM105" s="171">
        <v>0</v>
      </c>
      <c r="AN105" s="171">
        <v>0</v>
      </c>
    </row>
    <row r="106" spans="3:40" x14ac:dyDescent="0.3">
      <c r="C106" s="171">
        <v>54</v>
      </c>
      <c r="D106" s="171">
        <v>10</v>
      </c>
      <c r="E106" s="171">
        <v>3</v>
      </c>
      <c r="F106" s="171">
        <v>0</v>
      </c>
      <c r="G106" s="171">
        <v>0</v>
      </c>
      <c r="H106" s="171">
        <v>0</v>
      </c>
      <c r="I106" s="171">
        <v>0</v>
      </c>
      <c r="J106" s="171">
        <v>0</v>
      </c>
      <c r="K106" s="171">
        <v>0</v>
      </c>
      <c r="L106" s="171">
        <v>0</v>
      </c>
      <c r="M106" s="171">
        <v>0</v>
      </c>
      <c r="N106" s="171">
        <v>0</v>
      </c>
      <c r="O106" s="171">
        <v>0</v>
      </c>
      <c r="P106" s="171">
        <v>0</v>
      </c>
      <c r="Q106" s="171">
        <v>0</v>
      </c>
      <c r="R106" s="171">
        <v>0</v>
      </c>
      <c r="S106" s="171">
        <v>0</v>
      </c>
      <c r="T106" s="171">
        <v>0</v>
      </c>
      <c r="U106" s="171">
        <v>0</v>
      </c>
      <c r="V106" s="171">
        <v>0</v>
      </c>
      <c r="W106" s="171">
        <v>0</v>
      </c>
      <c r="X106" s="171">
        <v>0</v>
      </c>
      <c r="Y106" s="171">
        <v>0</v>
      </c>
      <c r="Z106" s="171">
        <v>0</v>
      </c>
      <c r="AA106" s="171">
        <v>0</v>
      </c>
      <c r="AB106" s="171">
        <v>0</v>
      </c>
      <c r="AC106" s="171">
        <v>0</v>
      </c>
      <c r="AD106" s="171">
        <v>0</v>
      </c>
      <c r="AE106" s="171">
        <v>0</v>
      </c>
      <c r="AF106" s="171">
        <v>0</v>
      </c>
      <c r="AG106" s="171">
        <v>0</v>
      </c>
      <c r="AH106" s="171">
        <v>0</v>
      </c>
      <c r="AI106" s="171">
        <v>0</v>
      </c>
      <c r="AJ106" s="171">
        <v>0</v>
      </c>
      <c r="AK106" s="171">
        <v>0</v>
      </c>
      <c r="AL106" s="171">
        <v>0</v>
      </c>
      <c r="AM106" s="171">
        <v>0</v>
      </c>
      <c r="AN106" s="171">
        <v>0</v>
      </c>
    </row>
    <row r="107" spans="3:40" x14ac:dyDescent="0.3">
      <c r="C107" s="171">
        <v>54</v>
      </c>
      <c r="D107" s="171">
        <v>10</v>
      </c>
      <c r="E107" s="171">
        <v>4</v>
      </c>
      <c r="F107" s="171">
        <v>0</v>
      </c>
      <c r="G107" s="171">
        <v>0</v>
      </c>
      <c r="H107" s="171">
        <v>0</v>
      </c>
      <c r="I107" s="171">
        <v>0</v>
      </c>
      <c r="J107" s="171">
        <v>0</v>
      </c>
      <c r="K107" s="171">
        <v>0</v>
      </c>
      <c r="L107" s="171">
        <v>0</v>
      </c>
      <c r="M107" s="171">
        <v>0</v>
      </c>
      <c r="N107" s="171">
        <v>0</v>
      </c>
      <c r="O107" s="171">
        <v>0</v>
      </c>
      <c r="P107" s="171">
        <v>0</v>
      </c>
      <c r="Q107" s="171">
        <v>0</v>
      </c>
      <c r="R107" s="171">
        <v>0</v>
      </c>
      <c r="S107" s="171">
        <v>0</v>
      </c>
      <c r="T107" s="171">
        <v>0</v>
      </c>
      <c r="U107" s="171">
        <v>0</v>
      </c>
      <c r="V107" s="171">
        <v>0</v>
      </c>
      <c r="W107" s="171">
        <v>0</v>
      </c>
      <c r="X107" s="171">
        <v>0</v>
      </c>
      <c r="Y107" s="171">
        <v>0</v>
      </c>
      <c r="Z107" s="171">
        <v>0</v>
      </c>
      <c r="AA107" s="171">
        <v>0</v>
      </c>
      <c r="AB107" s="171">
        <v>0</v>
      </c>
      <c r="AC107" s="171">
        <v>0</v>
      </c>
      <c r="AD107" s="171">
        <v>0</v>
      </c>
      <c r="AE107" s="171">
        <v>0</v>
      </c>
      <c r="AF107" s="171">
        <v>0</v>
      </c>
      <c r="AG107" s="171">
        <v>0</v>
      </c>
      <c r="AH107" s="171">
        <v>0</v>
      </c>
      <c r="AI107" s="171">
        <v>0</v>
      </c>
      <c r="AJ107" s="171">
        <v>0</v>
      </c>
      <c r="AK107" s="171">
        <v>0</v>
      </c>
      <c r="AL107" s="171">
        <v>0</v>
      </c>
      <c r="AM107" s="171">
        <v>0</v>
      </c>
      <c r="AN107" s="171">
        <v>0</v>
      </c>
    </row>
    <row r="108" spans="3:40" x14ac:dyDescent="0.3">
      <c r="C108" s="171">
        <v>54</v>
      </c>
      <c r="D108" s="171">
        <v>10</v>
      </c>
      <c r="E108" s="171">
        <v>5</v>
      </c>
      <c r="F108" s="171">
        <v>20</v>
      </c>
      <c r="G108" s="171">
        <v>20</v>
      </c>
      <c r="H108" s="171">
        <v>0</v>
      </c>
      <c r="I108" s="171">
        <v>0</v>
      </c>
      <c r="J108" s="171">
        <v>0</v>
      </c>
      <c r="K108" s="171">
        <v>0</v>
      </c>
      <c r="L108" s="171">
        <v>0</v>
      </c>
      <c r="M108" s="171">
        <v>0</v>
      </c>
      <c r="N108" s="171">
        <v>0</v>
      </c>
      <c r="O108" s="171">
        <v>0</v>
      </c>
      <c r="P108" s="171">
        <v>0</v>
      </c>
      <c r="Q108" s="171">
        <v>0</v>
      </c>
      <c r="R108" s="171">
        <v>0</v>
      </c>
      <c r="S108" s="171">
        <v>0</v>
      </c>
      <c r="T108" s="171">
        <v>0</v>
      </c>
      <c r="U108" s="171">
        <v>0</v>
      </c>
      <c r="V108" s="171">
        <v>0</v>
      </c>
      <c r="W108" s="171">
        <v>0</v>
      </c>
      <c r="X108" s="171">
        <v>0</v>
      </c>
      <c r="Y108" s="171">
        <v>0</v>
      </c>
      <c r="Z108" s="171">
        <v>0</v>
      </c>
      <c r="AA108" s="171">
        <v>0</v>
      </c>
      <c r="AB108" s="171">
        <v>0</v>
      </c>
      <c r="AC108" s="171">
        <v>0</v>
      </c>
      <c r="AD108" s="171">
        <v>0</v>
      </c>
      <c r="AE108" s="171">
        <v>0</v>
      </c>
      <c r="AF108" s="171">
        <v>0</v>
      </c>
      <c r="AG108" s="171">
        <v>0</v>
      </c>
      <c r="AH108" s="171">
        <v>0</v>
      </c>
      <c r="AI108" s="171">
        <v>0</v>
      </c>
      <c r="AJ108" s="171">
        <v>0</v>
      </c>
      <c r="AK108" s="171">
        <v>0</v>
      </c>
      <c r="AL108" s="171">
        <v>0</v>
      </c>
      <c r="AM108" s="171">
        <v>0</v>
      </c>
      <c r="AN108" s="171">
        <v>0</v>
      </c>
    </row>
    <row r="109" spans="3:40" x14ac:dyDescent="0.3">
      <c r="C109" s="171">
        <v>54</v>
      </c>
      <c r="D109" s="171">
        <v>10</v>
      </c>
      <c r="E109" s="171">
        <v>6</v>
      </c>
      <c r="F109" s="171">
        <v>154627</v>
      </c>
      <c r="G109" s="171">
        <v>5000</v>
      </c>
      <c r="H109" s="171">
        <v>103266</v>
      </c>
      <c r="I109" s="171">
        <v>0</v>
      </c>
      <c r="J109" s="171">
        <v>0</v>
      </c>
      <c r="K109" s="171">
        <v>0</v>
      </c>
      <c r="L109" s="171">
        <v>0</v>
      </c>
      <c r="M109" s="171">
        <v>0</v>
      </c>
      <c r="N109" s="171">
        <v>23900</v>
      </c>
      <c r="O109" s="171">
        <v>0</v>
      </c>
      <c r="P109" s="171">
        <v>0</v>
      </c>
      <c r="Q109" s="171">
        <v>0</v>
      </c>
      <c r="R109" s="171">
        <v>0</v>
      </c>
      <c r="S109" s="171">
        <v>0</v>
      </c>
      <c r="T109" s="171">
        <v>0</v>
      </c>
      <c r="U109" s="171">
        <v>0</v>
      </c>
      <c r="V109" s="171">
        <v>0</v>
      </c>
      <c r="W109" s="171">
        <v>0</v>
      </c>
      <c r="X109" s="171">
        <v>0</v>
      </c>
      <c r="Y109" s="171">
        <v>0</v>
      </c>
      <c r="Z109" s="171">
        <v>0</v>
      </c>
      <c r="AA109" s="171">
        <v>0</v>
      </c>
      <c r="AB109" s="171">
        <v>21991</v>
      </c>
      <c r="AC109" s="171">
        <v>0</v>
      </c>
      <c r="AD109" s="171">
        <v>0</v>
      </c>
      <c r="AE109" s="171">
        <v>0</v>
      </c>
      <c r="AF109" s="171">
        <v>0</v>
      </c>
      <c r="AG109" s="171">
        <v>0</v>
      </c>
      <c r="AH109" s="171">
        <v>0</v>
      </c>
      <c r="AI109" s="171">
        <v>0</v>
      </c>
      <c r="AJ109" s="171">
        <v>0</v>
      </c>
      <c r="AK109" s="171">
        <v>470</v>
      </c>
      <c r="AL109" s="171">
        <v>0</v>
      </c>
      <c r="AM109" s="171">
        <v>0</v>
      </c>
      <c r="AN109" s="171">
        <v>0</v>
      </c>
    </row>
    <row r="110" spans="3:40" x14ac:dyDescent="0.3">
      <c r="C110" s="171">
        <v>54</v>
      </c>
      <c r="D110" s="171">
        <v>10</v>
      </c>
      <c r="E110" s="171">
        <v>7</v>
      </c>
      <c r="F110" s="171">
        <v>0</v>
      </c>
      <c r="G110" s="171">
        <v>0</v>
      </c>
      <c r="H110" s="171">
        <v>0</v>
      </c>
      <c r="I110" s="171">
        <v>0</v>
      </c>
      <c r="J110" s="171">
        <v>0</v>
      </c>
      <c r="K110" s="171">
        <v>0</v>
      </c>
      <c r="L110" s="171">
        <v>0</v>
      </c>
      <c r="M110" s="171">
        <v>0</v>
      </c>
      <c r="N110" s="171">
        <v>0</v>
      </c>
      <c r="O110" s="171">
        <v>0</v>
      </c>
      <c r="P110" s="171">
        <v>0</v>
      </c>
      <c r="Q110" s="171">
        <v>0</v>
      </c>
      <c r="R110" s="171">
        <v>0</v>
      </c>
      <c r="S110" s="171">
        <v>0</v>
      </c>
      <c r="T110" s="171">
        <v>0</v>
      </c>
      <c r="U110" s="171">
        <v>0</v>
      </c>
      <c r="V110" s="171">
        <v>0</v>
      </c>
      <c r="W110" s="171">
        <v>0</v>
      </c>
      <c r="X110" s="171">
        <v>0</v>
      </c>
      <c r="Y110" s="171">
        <v>0</v>
      </c>
      <c r="Z110" s="171">
        <v>0</v>
      </c>
      <c r="AA110" s="171">
        <v>0</v>
      </c>
      <c r="AB110" s="171">
        <v>0</v>
      </c>
      <c r="AC110" s="171">
        <v>0</v>
      </c>
      <c r="AD110" s="171">
        <v>0</v>
      </c>
      <c r="AE110" s="171">
        <v>0</v>
      </c>
      <c r="AF110" s="171">
        <v>0</v>
      </c>
      <c r="AG110" s="171">
        <v>0</v>
      </c>
      <c r="AH110" s="171">
        <v>0</v>
      </c>
      <c r="AI110" s="171">
        <v>0</v>
      </c>
      <c r="AJ110" s="171">
        <v>0</v>
      </c>
      <c r="AK110" s="171">
        <v>0</v>
      </c>
      <c r="AL110" s="171">
        <v>0</v>
      </c>
      <c r="AM110" s="171">
        <v>0</v>
      </c>
      <c r="AN110" s="171">
        <v>0</v>
      </c>
    </row>
    <row r="111" spans="3:40" x14ac:dyDescent="0.3">
      <c r="C111" s="171">
        <v>54</v>
      </c>
      <c r="D111" s="171">
        <v>10</v>
      </c>
      <c r="E111" s="171">
        <v>8</v>
      </c>
      <c r="F111" s="171">
        <v>0</v>
      </c>
      <c r="G111" s="171">
        <v>0</v>
      </c>
      <c r="H111" s="171">
        <v>0</v>
      </c>
      <c r="I111" s="171">
        <v>0</v>
      </c>
      <c r="J111" s="171">
        <v>0</v>
      </c>
      <c r="K111" s="171">
        <v>0</v>
      </c>
      <c r="L111" s="171">
        <v>0</v>
      </c>
      <c r="M111" s="171">
        <v>0</v>
      </c>
      <c r="N111" s="171">
        <v>0</v>
      </c>
      <c r="O111" s="171">
        <v>0</v>
      </c>
      <c r="P111" s="171">
        <v>0</v>
      </c>
      <c r="Q111" s="171">
        <v>0</v>
      </c>
      <c r="R111" s="171">
        <v>0</v>
      </c>
      <c r="S111" s="171">
        <v>0</v>
      </c>
      <c r="T111" s="171">
        <v>0</v>
      </c>
      <c r="U111" s="171">
        <v>0</v>
      </c>
      <c r="V111" s="171">
        <v>0</v>
      </c>
      <c r="W111" s="171">
        <v>0</v>
      </c>
      <c r="X111" s="171">
        <v>0</v>
      </c>
      <c r="Y111" s="171">
        <v>0</v>
      </c>
      <c r="Z111" s="171">
        <v>0</v>
      </c>
      <c r="AA111" s="171">
        <v>0</v>
      </c>
      <c r="AB111" s="171">
        <v>0</v>
      </c>
      <c r="AC111" s="171">
        <v>0</v>
      </c>
      <c r="AD111" s="171">
        <v>0</v>
      </c>
      <c r="AE111" s="171">
        <v>0</v>
      </c>
      <c r="AF111" s="171">
        <v>0</v>
      </c>
      <c r="AG111" s="171">
        <v>0</v>
      </c>
      <c r="AH111" s="171">
        <v>0</v>
      </c>
      <c r="AI111" s="171">
        <v>0</v>
      </c>
      <c r="AJ111" s="171">
        <v>0</v>
      </c>
      <c r="AK111" s="171">
        <v>0</v>
      </c>
      <c r="AL111" s="171">
        <v>0</v>
      </c>
      <c r="AM111" s="171">
        <v>0</v>
      </c>
      <c r="AN111" s="171">
        <v>0</v>
      </c>
    </row>
    <row r="112" spans="3:40" x14ac:dyDescent="0.3">
      <c r="C112" s="171">
        <v>54</v>
      </c>
      <c r="D112" s="171">
        <v>10</v>
      </c>
      <c r="E112" s="171">
        <v>9</v>
      </c>
      <c r="F112" s="171">
        <v>0</v>
      </c>
      <c r="G112" s="171">
        <v>0</v>
      </c>
      <c r="H112" s="171">
        <v>0</v>
      </c>
      <c r="I112" s="171">
        <v>0</v>
      </c>
      <c r="J112" s="171">
        <v>0</v>
      </c>
      <c r="K112" s="171">
        <v>0</v>
      </c>
      <c r="L112" s="171">
        <v>0</v>
      </c>
      <c r="M112" s="171">
        <v>0</v>
      </c>
      <c r="N112" s="171">
        <v>0</v>
      </c>
      <c r="O112" s="171">
        <v>0</v>
      </c>
      <c r="P112" s="171">
        <v>0</v>
      </c>
      <c r="Q112" s="171">
        <v>0</v>
      </c>
      <c r="R112" s="171">
        <v>0</v>
      </c>
      <c r="S112" s="171">
        <v>0</v>
      </c>
      <c r="T112" s="171">
        <v>0</v>
      </c>
      <c r="U112" s="171">
        <v>0</v>
      </c>
      <c r="V112" s="171">
        <v>0</v>
      </c>
      <c r="W112" s="171">
        <v>0</v>
      </c>
      <c r="X112" s="171">
        <v>0</v>
      </c>
      <c r="Y112" s="171">
        <v>0</v>
      </c>
      <c r="Z112" s="171">
        <v>0</v>
      </c>
      <c r="AA112" s="171">
        <v>0</v>
      </c>
      <c r="AB112" s="171">
        <v>0</v>
      </c>
      <c r="AC112" s="171">
        <v>0</v>
      </c>
      <c r="AD112" s="171">
        <v>0</v>
      </c>
      <c r="AE112" s="171">
        <v>0</v>
      </c>
      <c r="AF112" s="171">
        <v>0</v>
      </c>
      <c r="AG112" s="171">
        <v>0</v>
      </c>
      <c r="AH112" s="171">
        <v>0</v>
      </c>
      <c r="AI112" s="171">
        <v>0</v>
      </c>
      <c r="AJ112" s="171">
        <v>0</v>
      </c>
      <c r="AK112" s="171">
        <v>0</v>
      </c>
      <c r="AL112" s="171">
        <v>0</v>
      </c>
      <c r="AM112" s="171">
        <v>0</v>
      </c>
      <c r="AN112" s="171">
        <v>0</v>
      </c>
    </row>
    <row r="113" spans="3:40" x14ac:dyDescent="0.3">
      <c r="C113" s="171">
        <v>54</v>
      </c>
      <c r="D113" s="171">
        <v>10</v>
      </c>
      <c r="E113" s="171">
        <v>10</v>
      </c>
      <c r="F113" s="171">
        <v>0</v>
      </c>
      <c r="G113" s="171">
        <v>0</v>
      </c>
      <c r="H113" s="171">
        <v>0</v>
      </c>
      <c r="I113" s="171">
        <v>0</v>
      </c>
      <c r="J113" s="171">
        <v>0</v>
      </c>
      <c r="K113" s="171">
        <v>0</v>
      </c>
      <c r="L113" s="171">
        <v>0</v>
      </c>
      <c r="M113" s="171">
        <v>0</v>
      </c>
      <c r="N113" s="171">
        <v>0</v>
      </c>
      <c r="O113" s="171">
        <v>0</v>
      </c>
      <c r="P113" s="171">
        <v>0</v>
      </c>
      <c r="Q113" s="171">
        <v>0</v>
      </c>
      <c r="R113" s="171">
        <v>0</v>
      </c>
      <c r="S113" s="171">
        <v>0</v>
      </c>
      <c r="T113" s="171">
        <v>0</v>
      </c>
      <c r="U113" s="171">
        <v>0</v>
      </c>
      <c r="V113" s="171">
        <v>0</v>
      </c>
      <c r="W113" s="171">
        <v>0</v>
      </c>
      <c r="X113" s="171">
        <v>0</v>
      </c>
      <c r="Y113" s="171">
        <v>0</v>
      </c>
      <c r="Z113" s="171">
        <v>0</v>
      </c>
      <c r="AA113" s="171">
        <v>0</v>
      </c>
      <c r="AB113" s="171">
        <v>0</v>
      </c>
      <c r="AC113" s="171">
        <v>0</v>
      </c>
      <c r="AD113" s="171">
        <v>0</v>
      </c>
      <c r="AE113" s="171">
        <v>0</v>
      </c>
      <c r="AF113" s="171">
        <v>0</v>
      </c>
      <c r="AG113" s="171">
        <v>0</v>
      </c>
      <c r="AH113" s="171">
        <v>0</v>
      </c>
      <c r="AI113" s="171">
        <v>0</v>
      </c>
      <c r="AJ113" s="171">
        <v>0</v>
      </c>
      <c r="AK113" s="171">
        <v>0</v>
      </c>
      <c r="AL113" s="171">
        <v>0</v>
      </c>
      <c r="AM113" s="171">
        <v>0</v>
      </c>
      <c r="AN113" s="171">
        <v>0</v>
      </c>
    </row>
    <row r="114" spans="3:40" x14ac:dyDescent="0.3">
      <c r="C114" s="171">
        <v>54</v>
      </c>
      <c r="D114" s="171">
        <v>10</v>
      </c>
      <c r="E114" s="171">
        <v>11</v>
      </c>
      <c r="F114" s="171">
        <v>619.16666666666663</v>
      </c>
      <c r="G114" s="171">
        <v>0</v>
      </c>
      <c r="H114" s="171">
        <v>619.16666666666663</v>
      </c>
      <c r="I114" s="171">
        <v>0</v>
      </c>
      <c r="J114" s="171">
        <v>0</v>
      </c>
      <c r="K114" s="171">
        <v>0</v>
      </c>
      <c r="L114" s="171">
        <v>0</v>
      </c>
      <c r="M114" s="171">
        <v>0</v>
      </c>
      <c r="N114" s="171">
        <v>0</v>
      </c>
      <c r="O114" s="171">
        <v>0</v>
      </c>
      <c r="P114" s="171">
        <v>0</v>
      </c>
      <c r="Q114" s="171">
        <v>0</v>
      </c>
      <c r="R114" s="171">
        <v>0</v>
      </c>
      <c r="S114" s="171">
        <v>0</v>
      </c>
      <c r="T114" s="171">
        <v>0</v>
      </c>
      <c r="U114" s="171">
        <v>0</v>
      </c>
      <c r="V114" s="171">
        <v>0</v>
      </c>
      <c r="W114" s="171">
        <v>0</v>
      </c>
      <c r="X114" s="171">
        <v>0</v>
      </c>
      <c r="Y114" s="171">
        <v>0</v>
      </c>
      <c r="Z114" s="171">
        <v>0</v>
      </c>
      <c r="AA114" s="171">
        <v>0</v>
      </c>
      <c r="AB114" s="171">
        <v>0</v>
      </c>
      <c r="AC114" s="171">
        <v>0</v>
      </c>
      <c r="AD114" s="171">
        <v>0</v>
      </c>
      <c r="AE114" s="171">
        <v>0</v>
      </c>
      <c r="AF114" s="171">
        <v>0</v>
      </c>
      <c r="AG114" s="171">
        <v>0</v>
      </c>
      <c r="AH114" s="171">
        <v>0</v>
      </c>
      <c r="AI114" s="171">
        <v>0</v>
      </c>
      <c r="AJ114" s="171">
        <v>0</v>
      </c>
      <c r="AK114" s="171">
        <v>0</v>
      </c>
      <c r="AL114" s="171">
        <v>0</v>
      </c>
      <c r="AM114" s="171">
        <v>0</v>
      </c>
      <c r="AN114" s="171">
        <v>0</v>
      </c>
    </row>
    <row r="115" spans="3:40" x14ac:dyDescent="0.3">
      <c r="C115" s="171">
        <v>54</v>
      </c>
      <c r="D115" s="171">
        <v>11</v>
      </c>
      <c r="E115" s="171">
        <v>1</v>
      </c>
      <c r="F115" s="171">
        <v>4</v>
      </c>
      <c r="G115" s="171">
        <v>0</v>
      </c>
      <c r="H115" s="171">
        <v>2</v>
      </c>
      <c r="I115" s="171">
        <v>0</v>
      </c>
      <c r="J115" s="171">
        <v>0</v>
      </c>
      <c r="K115" s="171">
        <v>0</v>
      </c>
      <c r="L115" s="171">
        <v>0</v>
      </c>
      <c r="M115" s="171">
        <v>0</v>
      </c>
      <c r="N115" s="171">
        <v>1</v>
      </c>
      <c r="O115" s="171">
        <v>0</v>
      </c>
      <c r="P115" s="171">
        <v>0</v>
      </c>
      <c r="Q115" s="171">
        <v>0</v>
      </c>
      <c r="R115" s="171">
        <v>0</v>
      </c>
      <c r="S115" s="171">
        <v>0</v>
      </c>
      <c r="T115" s="171">
        <v>0</v>
      </c>
      <c r="U115" s="171">
        <v>0</v>
      </c>
      <c r="V115" s="171">
        <v>0</v>
      </c>
      <c r="W115" s="171">
        <v>0</v>
      </c>
      <c r="X115" s="171">
        <v>0</v>
      </c>
      <c r="Y115" s="171">
        <v>0</v>
      </c>
      <c r="Z115" s="171">
        <v>0</v>
      </c>
      <c r="AA115" s="171">
        <v>0</v>
      </c>
      <c r="AB115" s="171">
        <v>1</v>
      </c>
      <c r="AC115" s="171">
        <v>0</v>
      </c>
      <c r="AD115" s="171">
        <v>0</v>
      </c>
      <c r="AE115" s="171">
        <v>0</v>
      </c>
      <c r="AF115" s="171">
        <v>0</v>
      </c>
      <c r="AG115" s="171">
        <v>0</v>
      </c>
      <c r="AH115" s="171">
        <v>0</v>
      </c>
      <c r="AI115" s="171">
        <v>0</v>
      </c>
      <c r="AJ115" s="171">
        <v>0</v>
      </c>
      <c r="AK115" s="171">
        <v>0</v>
      </c>
      <c r="AL115" s="171">
        <v>0</v>
      </c>
      <c r="AM115" s="171">
        <v>0</v>
      </c>
      <c r="AN115" s="171">
        <v>0</v>
      </c>
    </row>
    <row r="116" spans="3:40" x14ac:dyDescent="0.3">
      <c r="C116" s="171">
        <v>54</v>
      </c>
      <c r="D116" s="171">
        <v>11</v>
      </c>
      <c r="E116" s="171">
        <v>2</v>
      </c>
      <c r="F116" s="171">
        <v>600</v>
      </c>
      <c r="G116" s="171">
        <v>0</v>
      </c>
      <c r="H116" s="171">
        <v>288</v>
      </c>
      <c r="I116" s="171">
        <v>0</v>
      </c>
      <c r="J116" s="171">
        <v>0</v>
      </c>
      <c r="K116" s="171">
        <v>0</v>
      </c>
      <c r="L116" s="171">
        <v>0</v>
      </c>
      <c r="M116" s="171">
        <v>0</v>
      </c>
      <c r="N116" s="171">
        <v>152</v>
      </c>
      <c r="O116" s="171">
        <v>0</v>
      </c>
      <c r="P116" s="171">
        <v>0</v>
      </c>
      <c r="Q116" s="171">
        <v>0</v>
      </c>
      <c r="R116" s="171">
        <v>0</v>
      </c>
      <c r="S116" s="171">
        <v>0</v>
      </c>
      <c r="T116" s="171">
        <v>0</v>
      </c>
      <c r="U116" s="171">
        <v>0</v>
      </c>
      <c r="V116" s="171">
        <v>0</v>
      </c>
      <c r="W116" s="171">
        <v>0</v>
      </c>
      <c r="X116" s="171">
        <v>0</v>
      </c>
      <c r="Y116" s="171">
        <v>0</v>
      </c>
      <c r="Z116" s="171">
        <v>0</v>
      </c>
      <c r="AA116" s="171">
        <v>0</v>
      </c>
      <c r="AB116" s="171">
        <v>160</v>
      </c>
      <c r="AC116" s="171">
        <v>0</v>
      </c>
      <c r="AD116" s="171">
        <v>0</v>
      </c>
      <c r="AE116" s="171">
        <v>0</v>
      </c>
      <c r="AF116" s="171">
        <v>0</v>
      </c>
      <c r="AG116" s="171">
        <v>0</v>
      </c>
      <c r="AH116" s="171">
        <v>0</v>
      </c>
      <c r="AI116" s="171">
        <v>0</v>
      </c>
      <c r="AJ116" s="171">
        <v>0</v>
      </c>
      <c r="AK116" s="171">
        <v>0</v>
      </c>
      <c r="AL116" s="171">
        <v>0</v>
      </c>
      <c r="AM116" s="171">
        <v>0</v>
      </c>
      <c r="AN116" s="171">
        <v>0</v>
      </c>
    </row>
    <row r="117" spans="3:40" x14ac:dyDescent="0.3">
      <c r="C117" s="171">
        <v>54</v>
      </c>
      <c r="D117" s="171">
        <v>11</v>
      </c>
      <c r="E117" s="171">
        <v>3</v>
      </c>
      <c r="F117" s="171">
        <v>0</v>
      </c>
      <c r="G117" s="171">
        <v>0</v>
      </c>
      <c r="H117" s="171">
        <v>0</v>
      </c>
      <c r="I117" s="171">
        <v>0</v>
      </c>
      <c r="J117" s="171">
        <v>0</v>
      </c>
      <c r="K117" s="171">
        <v>0</v>
      </c>
      <c r="L117" s="171">
        <v>0</v>
      </c>
      <c r="M117" s="171">
        <v>0</v>
      </c>
      <c r="N117" s="171">
        <v>0</v>
      </c>
      <c r="O117" s="171">
        <v>0</v>
      </c>
      <c r="P117" s="171">
        <v>0</v>
      </c>
      <c r="Q117" s="171">
        <v>0</v>
      </c>
      <c r="R117" s="171">
        <v>0</v>
      </c>
      <c r="S117" s="171">
        <v>0</v>
      </c>
      <c r="T117" s="171">
        <v>0</v>
      </c>
      <c r="U117" s="171">
        <v>0</v>
      </c>
      <c r="V117" s="171">
        <v>0</v>
      </c>
      <c r="W117" s="171">
        <v>0</v>
      </c>
      <c r="X117" s="171">
        <v>0</v>
      </c>
      <c r="Y117" s="171">
        <v>0</v>
      </c>
      <c r="Z117" s="171">
        <v>0</v>
      </c>
      <c r="AA117" s="171">
        <v>0</v>
      </c>
      <c r="AB117" s="171">
        <v>0</v>
      </c>
      <c r="AC117" s="171">
        <v>0</v>
      </c>
      <c r="AD117" s="171">
        <v>0</v>
      </c>
      <c r="AE117" s="171">
        <v>0</v>
      </c>
      <c r="AF117" s="171">
        <v>0</v>
      </c>
      <c r="AG117" s="171">
        <v>0</v>
      </c>
      <c r="AH117" s="171">
        <v>0</v>
      </c>
      <c r="AI117" s="171">
        <v>0</v>
      </c>
      <c r="AJ117" s="171">
        <v>0</v>
      </c>
      <c r="AK117" s="171">
        <v>0</v>
      </c>
      <c r="AL117" s="171">
        <v>0</v>
      </c>
      <c r="AM117" s="171">
        <v>0</v>
      </c>
      <c r="AN117" s="171">
        <v>0</v>
      </c>
    </row>
    <row r="118" spans="3:40" x14ac:dyDescent="0.3">
      <c r="C118" s="171">
        <v>54</v>
      </c>
      <c r="D118" s="171">
        <v>11</v>
      </c>
      <c r="E118" s="171">
        <v>4</v>
      </c>
      <c r="F118" s="171">
        <v>0</v>
      </c>
      <c r="G118" s="171">
        <v>0</v>
      </c>
      <c r="H118" s="171">
        <v>0</v>
      </c>
      <c r="I118" s="171">
        <v>0</v>
      </c>
      <c r="J118" s="171">
        <v>0</v>
      </c>
      <c r="K118" s="171">
        <v>0</v>
      </c>
      <c r="L118" s="171">
        <v>0</v>
      </c>
      <c r="M118" s="171">
        <v>0</v>
      </c>
      <c r="N118" s="171">
        <v>0</v>
      </c>
      <c r="O118" s="171">
        <v>0</v>
      </c>
      <c r="P118" s="171">
        <v>0</v>
      </c>
      <c r="Q118" s="171">
        <v>0</v>
      </c>
      <c r="R118" s="171">
        <v>0</v>
      </c>
      <c r="S118" s="171">
        <v>0</v>
      </c>
      <c r="T118" s="171">
        <v>0</v>
      </c>
      <c r="U118" s="171">
        <v>0</v>
      </c>
      <c r="V118" s="171">
        <v>0</v>
      </c>
      <c r="W118" s="171">
        <v>0</v>
      </c>
      <c r="X118" s="171">
        <v>0</v>
      </c>
      <c r="Y118" s="171">
        <v>0</v>
      </c>
      <c r="Z118" s="171">
        <v>0</v>
      </c>
      <c r="AA118" s="171">
        <v>0</v>
      </c>
      <c r="AB118" s="171">
        <v>0</v>
      </c>
      <c r="AC118" s="171">
        <v>0</v>
      </c>
      <c r="AD118" s="171">
        <v>0</v>
      </c>
      <c r="AE118" s="171">
        <v>0</v>
      </c>
      <c r="AF118" s="171">
        <v>0</v>
      </c>
      <c r="AG118" s="171">
        <v>0</v>
      </c>
      <c r="AH118" s="171">
        <v>0</v>
      </c>
      <c r="AI118" s="171">
        <v>0</v>
      </c>
      <c r="AJ118" s="171">
        <v>0</v>
      </c>
      <c r="AK118" s="171">
        <v>0</v>
      </c>
      <c r="AL118" s="171">
        <v>0</v>
      </c>
      <c r="AM118" s="171">
        <v>0</v>
      </c>
      <c r="AN118" s="171">
        <v>0</v>
      </c>
    </row>
    <row r="119" spans="3:40" x14ac:dyDescent="0.3">
      <c r="C119" s="171">
        <v>54</v>
      </c>
      <c r="D119" s="171">
        <v>11</v>
      </c>
      <c r="E119" s="171">
        <v>5</v>
      </c>
      <c r="F119" s="171">
        <v>20</v>
      </c>
      <c r="G119" s="171">
        <v>20</v>
      </c>
      <c r="H119" s="171">
        <v>0</v>
      </c>
      <c r="I119" s="171">
        <v>0</v>
      </c>
      <c r="J119" s="171">
        <v>0</v>
      </c>
      <c r="K119" s="171">
        <v>0</v>
      </c>
      <c r="L119" s="171">
        <v>0</v>
      </c>
      <c r="M119" s="171">
        <v>0</v>
      </c>
      <c r="N119" s="171">
        <v>0</v>
      </c>
      <c r="O119" s="171">
        <v>0</v>
      </c>
      <c r="P119" s="171">
        <v>0</v>
      </c>
      <c r="Q119" s="171">
        <v>0</v>
      </c>
      <c r="R119" s="171">
        <v>0</v>
      </c>
      <c r="S119" s="171">
        <v>0</v>
      </c>
      <c r="T119" s="171">
        <v>0</v>
      </c>
      <c r="U119" s="171">
        <v>0</v>
      </c>
      <c r="V119" s="171">
        <v>0</v>
      </c>
      <c r="W119" s="171">
        <v>0</v>
      </c>
      <c r="X119" s="171">
        <v>0</v>
      </c>
      <c r="Y119" s="171">
        <v>0</v>
      </c>
      <c r="Z119" s="171">
        <v>0</v>
      </c>
      <c r="AA119" s="171">
        <v>0</v>
      </c>
      <c r="AB119" s="171">
        <v>0</v>
      </c>
      <c r="AC119" s="171">
        <v>0</v>
      </c>
      <c r="AD119" s="171">
        <v>0</v>
      </c>
      <c r="AE119" s="171">
        <v>0</v>
      </c>
      <c r="AF119" s="171">
        <v>0</v>
      </c>
      <c r="AG119" s="171">
        <v>0</v>
      </c>
      <c r="AH119" s="171">
        <v>0</v>
      </c>
      <c r="AI119" s="171">
        <v>0</v>
      </c>
      <c r="AJ119" s="171">
        <v>0</v>
      </c>
      <c r="AK119" s="171">
        <v>0</v>
      </c>
      <c r="AL119" s="171">
        <v>0</v>
      </c>
      <c r="AM119" s="171">
        <v>0</v>
      </c>
      <c r="AN119" s="171">
        <v>0</v>
      </c>
    </row>
    <row r="120" spans="3:40" x14ac:dyDescent="0.3">
      <c r="C120" s="171">
        <v>54</v>
      </c>
      <c r="D120" s="171">
        <v>11</v>
      </c>
      <c r="E120" s="171">
        <v>6</v>
      </c>
      <c r="F120" s="171">
        <v>233131</v>
      </c>
      <c r="G120" s="171">
        <v>5000</v>
      </c>
      <c r="H120" s="171">
        <v>159755</v>
      </c>
      <c r="I120" s="171">
        <v>0</v>
      </c>
      <c r="J120" s="171">
        <v>0</v>
      </c>
      <c r="K120" s="171">
        <v>0</v>
      </c>
      <c r="L120" s="171">
        <v>0</v>
      </c>
      <c r="M120" s="171">
        <v>0</v>
      </c>
      <c r="N120" s="171">
        <v>33804</v>
      </c>
      <c r="O120" s="171">
        <v>0</v>
      </c>
      <c r="P120" s="171">
        <v>0</v>
      </c>
      <c r="Q120" s="171">
        <v>0</v>
      </c>
      <c r="R120" s="171">
        <v>0</v>
      </c>
      <c r="S120" s="171">
        <v>0</v>
      </c>
      <c r="T120" s="171">
        <v>0</v>
      </c>
      <c r="U120" s="171">
        <v>0</v>
      </c>
      <c r="V120" s="171">
        <v>0</v>
      </c>
      <c r="W120" s="171">
        <v>0</v>
      </c>
      <c r="X120" s="171">
        <v>0</v>
      </c>
      <c r="Y120" s="171">
        <v>0</v>
      </c>
      <c r="Z120" s="171">
        <v>0</v>
      </c>
      <c r="AA120" s="171">
        <v>0</v>
      </c>
      <c r="AB120" s="171">
        <v>34032</v>
      </c>
      <c r="AC120" s="171">
        <v>0</v>
      </c>
      <c r="AD120" s="171">
        <v>0</v>
      </c>
      <c r="AE120" s="171">
        <v>0</v>
      </c>
      <c r="AF120" s="171">
        <v>0</v>
      </c>
      <c r="AG120" s="171">
        <v>0</v>
      </c>
      <c r="AH120" s="171">
        <v>0</v>
      </c>
      <c r="AI120" s="171">
        <v>0</v>
      </c>
      <c r="AJ120" s="171">
        <v>0</v>
      </c>
      <c r="AK120" s="171">
        <v>540</v>
      </c>
      <c r="AL120" s="171">
        <v>0</v>
      </c>
      <c r="AM120" s="171">
        <v>0</v>
      </c>
      <c r="AN120" s="171">
        <v>0</v>
      </c>
    </row>
    <row r="121" spans="3:40" x14ac:dyDescent="0.3">
      <c r="C121" s="171">
        <v>54</v>
      </c>
      <c r="D121" s="171">
        <v>11</v>
      </c>
      <c r="E121" s="171">
        <v>7</v>
      </c>
      <c r="F121" s="171">
        <v>0</v>
      </c>
      <c r="G121" s="171">
        <v>0</v>
      </c>
      <c r="H121" s="171">
        <v>0</v>
      </c>
      <c r="I121" s="171">
        <v>0</v>
      </c>
      <c r="J121" s="171">
        <v>0</v>
      </c>
      <c r="K121" s="171">
        <v>0</v>
      </c>
      <c r="L121" s="171">
        <v>0</v>
      </c>
      <c r="M121" s="171">
        <v>0</v>
      </c>
      <c r="N121" s="171">
        <v>0</v>
      </c>
      <c r="O121" s="171">
        <v>0</v>
      </c>
      <c r="P121" s="171">
        <v>0</v>
      </c>
      <c r="Q121" s="171">
        <v>0</v>
      </c>
      <c r="R121" s="171">
        <v>0</v>
      </c>
      <c r="S121" s="171">
        <v>0</v>
      </c>
      <c r="T121" s="171">
        <v>0</v>
      </c>
      <c r="U121" s="171">
        <v>0</v>
      </c>
      <c r="V121" s="171">
        <v>0</v>
      </c>
      <c r="W121" s="171">
        <v>0</v>
      </c>
      <c r="X121" s="171">
        <v>0</v>
      </c>
      <c r="Y121" s="171">
        <v>0</v>
      </c>
      <c r="Z121" s="171">
        <v>0</v>
      </c>
      <c r="AA121" s="171">
        <v>0</v>
      </c>
      <c r="AB121" s="171">
        <v>0</v>
      </c>
      <c r="AC121" s="171">
        <v>0</v>
      </c>
      <c r="AD121" s="171">
        <v>0</v>
      </c>
      <c r="AE121" s="171">
        <v>0</v>
      </c>
      <c r="AF121" s="171">
        <v>0</v>
      </c>
      <c r="AG121" s="171">
        <v>0</v>
      </c>
      <c r="AH121" s="171">
        <v>0</v>
      </c>
      <c r="AI121" s="171">
        <v>0</v>
      </c>
      <c r="AJ121" s="171">
        <v>0</v>
      </c>
      <c r="AK121" s="171">
        <v>0</v>
      </c>
      <c r="AL121" s="171">
        <v>0</v>
      </c>
      <c r="AM121" s="171">
        <v>0</v>
      </c>
      <c r="AN121" s="171">
        <v>0</v>
      </c>
    </row>
    <row r="122" spans="3:40" x14ac:dyDescent="0.3">
      <c r="C122" s="171">
        <v>54</v>
      </c>
      <c r="D122" s="171">
        <v>11</v>
      </c>
      <c r="E122" s="171">
        <v>8</v>
      </c>
      <c r="F122" s="171">
        <v>0</v>
      </c>
      <c r="G122" s="171">
        <v>0</v>
      </c>
      <c r="H122" s="171">
        <v>0</v>
      </c>
      <c r="I122" s="171">
        <v>0</v>
      </c>
      <c r="J122" s="171">
        <v>0</v>
      </c>
      <c r="K122" s="171">
        <v>0</v>
      </c>
      <c r="L122" s="171">
        <v>0</v>
      </c>
      <c r="M122" s="171">
        <v>0</v>
      </c>
      <c r="N122" s="171">
        <v>0</v>
      </c>
      <c r="O122" s="171">
        <v>0</v>
      </c>
      <c r="P122" s="171">
        <v>0</v>
      </c>
      <c r="Q122" s="171">
        <v>0</v>
      </c>
      <c r="R122" s="171">
        <v>0</v>
      </c>
      <c r="S122" s="171">
        <v>0</v>
      </c>
      <c r="T122" s="171">
        <v>0</v>
      </c>
      <c r="U122" s="171">
        <v>0</v>
      </c>
      <c r="V122" s="171">
        <v>0</v>
      </c>
      <c r="W122" s="171">
        <v>0</v>
      </c>
      <c r="X122" s="171">
        <v>0</v>
      </c>
      <c r="Y122" s="171">
        <v>0</v>
      </c>
      <c r="Z122" s="171">
        <v>0</v>
      </c>
      <c r="AA122" s="171">
        <v>0</v>
      </c>
      <c r="AB122" s="171">
        <v>0</v>
      </c>
      <c r="AC122" s="171">
        <v>0</v>
      </c>
      <c r="AD122" s="171">
        <v>0</v>
      </c>
      <c r="AE122" s="171">
        <v>0</v>
      </c>
      <c r="AF122" s="171">
        <v>0</v>
      </c>
      <c r="AG122" s="171">
        <v>0</v>
      </c>
      <c r="AH122" s="171">
        <v>0</v>
      </c>
      <c r="AI122" s="171">
        <v>0</v>
      </c>
      <c r="AJ122" s="171">
        <v>0</v>
      </c>
      <c r="AK122" s="171">
        <v>0</v>
      </c>
      <c r="AL122" s="171">
        <v>0</v>
      </c>
      <c r="AM122" s="171">
        <v>0</v>
      </c>
      <c r="AN122" s="171">
        <v>0</v>
      </c>
    </row>
    <row r="123" spans="3:40" x14ac:dyDescent="0.3">
      <c r="C123" s="171">
        <v>54</v>
      </c>
      <c r="D123" s="171">
        <v>11</v>
      </c>
      <c r="E123" s="171">
        <v>9</v>
      </c>
      <c r="F123" s="171">
        <v>80827</v>
      </c>
      <c r="G123" s="171">
        <v>0</v>
      </c>
      <c r="H123" s="171">
        <v>58347</v>
      </c>
      <c r="I123" s="171">
        <v>0</v>
      </c>
      <c r="J123" s="171">
        <v>0</v>
      </c>
      <c r="K123" s="171">
        <v>0</v>
      </c>
      <c r="L123" s="171">
        <v>0</v>
      </c>
      <c r="M123" s="171">
        <v>0</v>
      </c>
      <c r="N123" s="171">
        <v>9938</v>
      </c>
      <c r="O123" s="171">
        <v>0</v>
      </c>
      <c r="P123" s="171">
        <v>0</v>
      </c>
      <c r="Q123" s="171">
        <v>0</v>
      </c>
      <c r="R123" s="171">
        <v>0</v>
      </c>
      <c r="S123" s="171">
        <v>0</v>
      </c>
      <c r="T123" s="171">
        <v>0</v>
      </c>
      <c r="U123" s="171">
        <v>0</v>
      </c>
      <c r="V123" s="171">
        <v>0</v>
      </c>
      <c r="W123" s="171">
        <v>0</v>
      </c>
      <c r="X123" s="171">
        <v>0</v>
      </c>
      <c r="Y123" s="171">
        <v>0</v>
      </c>
      <c r="Z123" s="171">
        <v>0</v>
      </c>
      <c r="AA123" s="171">
        <v>0</v>
      </c>
      <c r="AB123" s="171">
        <v>12542</v>
      </c>
      <c r="AC123" s="171">
        <v>0</v>
      </c>
      <c r="AD123" s="171">
        <v>0</v>
      </c>
      <c r="AE123" s="171">
        <v>0</v>
      </c>
      <c r="AF123" s="171">
        <v>0</v>
      </c>
      <c r="AG123" s="171">
        <v>0</v>
      </c>
      <c r="AH123" s="171">
        <v>0</v>
      </c>
      <c r="AI123" s="171">
        <v>0</v>
      </c>
      <c r="AJ123" s="171">
        <v>0</v>
      </c>
      <c r="AK123" s="171">
        <v>0</v>
      </c>
      <c r="AL123" s="171">
        <v>0</v>
      </c>
      <c r="AM123" s="171">
        <v>0</v>
      </c>
      <c r="AN123" s="171">
        <v>0</v>
      </c>
    </row>
    <row r="124" spans="3:40" x14ac:dyDescent="0.3">
      <c r="C124" s="171">
        <v>54</v>
      </c>
      <c r="D124" s="171">
        <v>11</v>
      </c>
      <c r="E124" s="171">
        <v>10</v>
      </c>
      <c r="F124" s="171">
        <v>450</v>
      </c>
      <c r="G124" s="171">
        <v>0</v>
      </c>
      <c r="H124" s="171">
        <v>0</v>
      </c>
      <c r="I124" s="171">
        <v>0</v>
      </c>
      <c r="J124" s="171">
        <v>0</v>
      </c>
      <c r="K124" s="171">
        <v>450</v>
      </c>
      <c r="L124" s="171">
        <v>0</v>
      </c>
      <c r="M124" s="171">
        <v>0</v>
      </c>
      <c r="N124" s="171">
        <v>0</v>
      </c>
      <c r="O124" s="171">
        <v>0</v>
      </c>
      <c r="P124" s="171">
        <v>0</v>
      </c>
      <c r="Q124" s="171">
        <v>0</v>
      </c>
      <c r="R124" s="171">
        <v>0</v>
      </c>
      <c r="S124" s="171">
        <v>0</v>
      </c>
      <c r="T124" s="171">
        <v>0</v>
      </c>
      <c r="U124" s="171">
        <v>0</v>
      </c>
      <c r="V124" s="171">
        <v>0</v>
      </c>
      <c r="W124" s="171">
        <v>0</v>
      </c>
      <c r="X124" s="171">
        <v>0</v>
      </c>
      <c r="Y124" s="171">
        <v>0</v>
      </c>
      <c r="Z124" s="171">
        <v>0</v>
      </c>
      <c r="AA124" s="171">
        <v>0</v>
      </c>
      <c r="AB124" s="171">
        <v>0</v>
      </c>
      <c r="AC124" s="171">
        <v>0</v>
      </c>
      <c r="AD124" s="171">
        <v>0</v>
      </c>
      <c r="AE124" s="171">
        <v>0</v>
      </c>
      <c r="AF124" s="171">
        <v>0</v>
      </c>
      <c r="AG124" s="171">
        <v>0</v>
      </c>
      <c r="AH124" s="171">
        <v>0</v>
      </c>
      <c r="AI124" s="171">
        <v>0</v>
      </c>
      <c r="AJ124" s="171">
        <v>0</v>
      </c>
      <c r="AK124" s="171">
        <v>0</v>
      </c>
      <c r="AL124" s="171">
        <v>0</v>
      </c>
      <c r="AM124" s="171">
        <v>0</v>
      </c>
      <c r="AN124" s="171">
        <v>0</v>
      </c>
    </row>
    <row r="125" spans="3:40" x14ac:dyDescent="0.3">
      <c r="C125" s="171">
        <v>54</v>
      </c>
      <c r="D125" s="171">
        <v>11</v>
      </c>
      <c r="E125" s="171">
        <v>11</v>
      </c>
      <c r="F125" s="171">
        <v>619.16666666666663</v>
      </c>
      <c r="G125" s="171">
        <v>0</v>
      </c>
      <c r="H125" s="171">
        <v>619.16666666666663</v>
      </c>
      <c r="I125" s="171">
        <v>0</v>
      </c>
      <c r="J125" s="171">
        <v>0</v>
      </c>
      <c r="K125" s="171">
        <v>0</v>
      </c>
      <c r="L125" s="171">
        <v>0</v>
      </c>
      <c r="M125" s="171">
        <v>0</v>
      </c>
      <c r="N125" s="171">
        <v>0</v>
      </c>
      <c r="O125" s="171">
        <v>0</v>
      </c>
      <c r="P125" s="171">
        <v>0</v>
      </c>
      <c r="Q125" s="171">
        <v>0</v>
      </c>
      <c r="R125" s="171">
        <v>0</v>
      </c>
      <c r="S125" s="171">
        <v>0</v>
      </c>
      <c r="T125" s="171">
        <v>0</v>
      </c>
      <c r="U125" s="171">
        <v>0</v>
      </c>
      <c r="V125" s="171">
        <v>0</v>
      </c>
      <c r="W125" s="171">
        <v>0</v>
      </c>
      <c r="X125" s="171">
        <v>0</v>
      </c>
      <c r="Y125" s="171">
        <v>0</v>
      </c>
      <c r="Z125" s="171">
        <v>0</v>
      </c>
      <c r="AA125" s="171">
        <v>0</v>
      </c>
      <c r="AB125" s="171">
        <v>0</v>
      </c>
      <c r="AC125" s="171">
        <v>0</v>
      </c>
      <c r="AD125" s="171">
        <v>0</v>
      </c>
      <c r="AE125" s="171">
        <v>0</v>
      </c>
      <c r="AF125" s="171">
        <v>0</v>
      </c>
      <c r="AG125" s="171">
        <v>0</v>
      </c>
      <c r="AH125" s="171">
        <v>0</v>
      </c>
      <c r="AI125" s="171">
        <v>0</v>
      </c>
      <c r="AJ125" s="171">
        <v>0</v>
      </c>
      <c r="AK125" s="171">
        <v>0</v>
      </c>
      <c r="AL125" s="171">
        <v>0</v>
      </c>
      <c r="AM125" s="171">
        <v>0</v>
      </c>
      <c r="AN125" s="171">
        <v>0</v>
      </c>
    </row>
    <row r="126" spans="3:40" x14ac:dyDescent="0.3">
      <c r="C126" s="171">
        <v>54</v>
      </c>
      <c r="D126" s="171">
        <v>12</v>
      </c>
      <c r="E126" s="171">
        <v>1</v>
      </c>
      <c r="F126" s="171">
        <v>4</v>
      </c>
      <c r="G126" s="171">
        <v>0</v>
      </c>
      <c r="H126" s="171">
        <v>2</v>
      </c>
      <c r="I126" s="171">
        <v>0</v>
      </c>
      <c r="J126" s="171">
        <v>0</v>
      </c>
      <c r="K126" s="171">
        <v>0</v>
      </c>
      <c r="L126" s="171">
        <v>0</v>
      </c>
      <c r="M126" s="171">
        <v>0</v>
      </c>
      <c r="N126" s="171">
        <v>1</v>
      </c>
      <c r="O126" s="171">
        <v>0</v>
      </c>
      <c r="P126" s="171">
        <v>0</v>
      </c>
      <c r="Q126" s="171">
        <v>0</v>
      </c>
      <c r="R126" s="171">
        <v>0</v>
      </c>
      <c r="S126" s="171">
        <v>0</v>
      </c>
      <c r="T126" s="171">
        <v>0</v>
      </c>
      <c r="U126" s="171">
        <v>0</v>
      </c>
      <c r="V126" s="171">
        <v>0</v>
      </c>
      <c r="W126" s="171">
        <v>0</v>
      </c>
      <c r="X126" s="171">
        <v>0</v>
      </c>
      <c r="Y126" s="171">
        <v>0</v>
      </c>
      <c r="Z126" s="171">
        <v>0</v>
      </c>
      <c r="AA126" s="171">
        <v>0</v>
      </c>
      <c r="AB126" s="171">
        <v>1</v>
      </c>
      <c r="AC126" s="171">
        <v>0</v>
      </c>
      <c r="AD126" s="171">
        <v>0</v>
      </c>
      <c r="AE126" s="171">
        <v>0</v>
      </c>
      <c r="AF126" s="171">
        <v>0</v>
      </c>
      <c r="AG126" s="171">
        <v>0</v>
      </c>
      <c r="AH126" s="171">
        <v>0</v>
      </c>
      <c r="AI126" s="171">
        <v>0</v>
      </c>
      <c r="AJ126" s="171">
        <v>0</v>
      </c>
      <c r="AK126" s="171">
        <v>0</v>
      </c>
      <c r="AL126" s="171">
        <v>0</v>
      </c>
      <c r="AM126" s="171">
        <v>0</v>
      </c>
      <c r="AN126" s="171">
        <v>0</v>
      </c>
    </row>
    <row r="127" spans="3:40" x14ac:dyDescent="0.3">
      <c r="C127" s="171">
        <v>54</v>
      </c>
      <c r="D127" s="171">
        <v>12</v>
      </c>
      <c r="E127" s="171">
        <v>2</v>
      </c>
      <c r="F127" s="171">
        <v>648</v>
      </c>
      <c r="G127" s="171">
        <v>0</v>
      </c>
      <c r="H127" s="171">
        <v>336</v>
      </c>
      <c r="I127" s="171">
        <v>0</v>
      </c>
      <c r="J127" s="171">
        <v>0</v>
      </c>
      <c r="K127" s="171">
        <v>0</v>
      </c>
      <c r="L127" s="171">
        <v>0</v>
      </c>
      <c r="M127" s="171">
        <v>0</v>
      </c>
      <c r="N127" s="171">
        <v>168</v>
      </c>
      <c r="O127" s="171">
        <v>0</v>
      </c>
      <c r="P127" s="171">
        <v>0</v>
      </c>
      <c r="Q127" s="171">
        <v>0</v>
      </c>
      <c r="R127" s="171">
        <v>0</v>
      </c>
      <c r="S127" s="171">
        <v>0</v>
      </c>
      <c r="T127" s="171">
        <v>0</v>
      </c>
      <c r="U127" s="171">
        <v>0</v>
      </c>
      <c r="V127" s="171">
        <v>0</v>
      </c>
      <c r="W127" s="171">
        <v>0</v>
      </c>
      <c r="X127" s="171">
        <v>0</v>
      </c>
      <c r="Y127" s="171">
        <v>0</v>
      </c>
      <c r="Z127" s="171">
        <v>0</v>
      </c>
      <c r="AA127" s="171">
        <v>0</v>
      </c>
      <c r="AB127" s="171">
        <v>144</v>
      </c>
      <c r="AC127" s="171">
        <v>0</v>
      </c>
      <c r="AD127" s="171">
        <v>0</v>
      </c>
      <c r="AE127" s="171">
        <v>0</v>
      </c>
      <c r="AF127" s="171">
        <v>0</v>
      </c>
      <c r="AG127" s="171">
        <v>0</v>
      </c>
      <c r="AH127" s="171">
        <v>0</v>
      </c>
      <c r="AI127" s="171">
        <v>0</v>
      </c>
      <c r="AJ127" s="171">
        <v>0</v>
      </c>
      <c r="AK127" s="171">
        <v>0</v>
      </c>
      <c r="AL127" s="171">
        <v>0</v>
      </c>
      <c r="AM127" s="171">
        <v>0</v>
      </c>
      <c r="AN127" s="171">
        <v>0</v>
      </c>
    </row>
    <row r="128" spans="3:40" x14ac:dyDescent="0.3">
      <c r="C128" s="171">
        <v>54</v>
      </c>
      <c r="D128" s="171">
        <v>12</v>
      </c>
      <c r="E128" s="171">
        <v>3</v>
      </c>
      <c r="F128" s="171">
        <v>0</v>
      </c>
      <c r="G128" s="171">
        <v>0</v>
      </c>
      <c r="H128" s="171">
        <v>0</v>
      </c>
      <c r="I128" s="171">
        <v>0</v>
      </c>
      <c r="J128" s="171">
        <v>0</v>
      </c>
      <c r="K128" s="171">
        <v>0</v>
      </c>
      <c r="L128" s="171">
        <v>0</v>
      </c>
      <c r="M128" s="171">
        <v>0</v>
      </c>
      <c r="N128" s="171">
        <v>0</v>
      </c>
      <c r="O128" s="171">
        <v>0</v>
      </c>
      <c r="P128" s="171">
        <v>0</v>
      </c>
      <c r="Q128" s="171">
        <v>0</v>
      </c>
      <c r="R128" s="171">
        <v>0</v>
      </c>
      <c r="S128" s="171">
        <v>0</v>
      </c>
      <c r="T128" s="171">
        <v>0</v>
      </c>
      <c r="U128" s="171">
        <v>0</v>
      </c>
      <c r="V128" s="171">
        <v>0</v>
      </c>
      <c r="W128" s="171">
        <v>0</v>
      </c>
      <c r="X128" s="171">
        <v>0</v>
      </c>
      <c r="Y128" s="171">
        <v>0</v>
      </c>
      <c r="Z128" s="171">
        <v>0</v>
      </c>
      <c r="AA128" s="171">
        <v>0</v>
      </c>
      <c r="AB128" s="171">
        <v>0</v>
      </c>
      <c r="AC128" s="171">
        <v>0</v>
      </c>
      <c r="AD128" s="171">
        <v>0</v>
      </c>
      <c r="AE128" s="171">
        <v>0</v>
      </c>
      <c r="AF128" s="171">
        <v>0</v>
      </c>
      <c r="AG128" s="171">
        <v>0</v>
      </c>
      <c r="AH128" s="171">
        <v>0</v>
      </c>
      <c r="AI128" s="171">
        <v>0</v>
      </c>
      <c r="AJ128" s="171">
        <v>0</v>
      </c>
      <c r="AK128" s="171">
        <v>0</v>
      </c>
      <c r="AL128" s="171">
        <v>0</v>
      </c>
      <c r="AM128" s="171">
        <v>0</v>
      </c>
      <c r="AN128" s="171">
        <v>0</v>
      </c>
    </row>
    <row r="129" spans="3:40" x14ac:dyDescent="0.3">
      <c r="C129" s="171">
        <v>54</v>
      </c>
      <c r="D129" s="171">
        <v>12</v>
      </c>
      <c r="E129" s="171">
        <v>4</v>
      </c>
      <c r="F129" s="171">
        <v>0</v>
      </c>
      <c r="G129" s="171">
        <v>0</v>
      </c>
      <c r="H129" s="171">
        <v>0</v>
      </c>
      <c r="I129" s="171">
        <v>0</v>
      </c>
      <c r="J129" s="171">
        <v>0</v>
      </c>
      <c r="K129" s="171">
        <v>0</v>
      </c>
      <c r="L129" s="171">
        <v>0</v>
      </c>
      <c r="M129" s="171">
        <v>0</v>
      </c>
      <c r="N129" s="171">
        <v>0</v>
      </c>
      <c r="O129" s="171">
        <v>0</v>
      </c>
      <c r="P129" s="171">
        <v>0</v>
      </c>
      <c r="Q129" s="171">
        <v>0</v>
      </c>
      <c r="R129" s="171">
        <v>0</v>
      </c>
      <c r="S129" s="171">
        <v>0</v>
      </c>
      <c r="T129" s="171">
        <v>0</v>
      </c>
      <c r="U129" s="171">
        <v>0</v>
      </c>
      <c r="V129" s="171">
        <v>0</v>
      </c>
      <c r="W129" s="171">
        <v>0</v>
      </c>
      <c r="X129" s="171">
        <v>0</v>
      </c>
      <c r="Y129" s="171">
        <v>0</v>
      </c>
      <c r="Z129" s="171">
        <v>0</v>
      </c>
      <c r="AA129" s="171">
        <v>0</v>
      </c>
      <c r="AB129" s="171">
        <v>0</v>
      </c>
      <c r="AC129" s="171">
        <v>0</v>
      </c>
      <c r="AD129" s="171">
        <v>0</v>
      </c>
      <c r="AE129" s="171">
        <v>0</v>
      </c>
      <c r="AF129" s="171">
        <v>0</v>
      </c>
      <c r="AG129" s="171">
        <v>0</v>
      </c>
      <c r="AH129" s="171">
        <v>0</v>
      </c>
      <c r="AI129" s="171">
        <v>0</v>
      </c>
      <c r="AJ129" s="171">
        <v>0</v>
      </c>
      <c r="AK129" s="171">
        <v>0</v>
      </c>
      <c r="AL129" s="171">
        <v>0</v>
      </c>
      <c r="AM129" s="171">
        <v>0</v>
      </c>
      <c r="AN129" s="171">
        <v>0</v>
      </c>
    </row>
    <row r="130" spans="3:40" x14ac:dyDescent="0.3">
      <c r="C130" s="171">
        <v>54</v>
      </c>
      <c r="D130" s="171">
        <v>12</v>
      </c>
      <c r="E130" s="171">
        <v>5</v>
      </c>
      <c r="F130" s="171">
        <v>20</v>
      </c>
      <c r="G130" s="171">
        <v>20</v>
      </c>
      <c r="H130" s="171">
        <v>0</v>
      </c>
      <c r="I130" s="171">
        <v>0</v>
      </c>
      <c r="J130" s="171">
        <v>0</v>
      </c>
      <c r="K130" s="171">
        <v>0</v>
      </c>
      <c r="L130" s="171">
        <v>0</v>
      </c>
      <c r="M130" s="171">
        <v>0</v>
      </c>
      <c r="N130" s="171">
        <v>0</v>
      </c>
      <c r="O130" s="171">
        <v>0</v>
      </c>
      <c r="P130" s="171">
        <v>0</v>
      </c>
      <c r="Q130" s="171">
        <v>0</v>
      </c>
      <c r="R130" s="171">
        <v>0</v>
      </c>
      <c r="S130" s="171">
        <v>0</v>
      </c>
      <c r="T130" s="171">
        <v>0</v>
      </c>
      <c r="U130" s="171">
        <v>0</v>
      </c>
      <c r="V130" s="171">
        <v>0</v>
      </c>
      <c r="W130" s="171">
        <v>0</v>
      </c>
      <c r="X130" s="171">
        <v>0</v>
      </c>
      <c r="Y130" s="171">
        <v>0</v>
      </c>
      <c r="Z130" s="171">
        <v>0</v>
      </c>
      <c r="AA130" s="171">
        <v>0</v>
      </c>
      <c r="AB130" s="171">
        <v>0</v>
      </c>
      <c r="AC130" s="171">
        <v>0</v>
      </c>
      <c r="AD130" s="171">
        <v>0</v>
      </c>
      <c r="AE130" s="171">
        <v>0</v>
      </c>
      <c r="AF130" s="171">
        <v>0</v>
      </c>
      <c r="AG130" s="171">
        <v>0</v>
      </c>
      <c r="AH130" s="171">
        <v>0</v>
      </c>
      <c r="AI130" s="171">
        <v>0</v>
      </c>
      <c r="AJ130" s="171">
        <v>0</v>
      </c>
      <c r="AK130" s="171">
        <v>0</v>
      </c>
      <c r="AL130" s="171">
        <v>0</v>
      </c>
      <c r="AM130" s="171">
        <v>0</v>
      </c>
      <c r="AN130" s="171">
        <v>0</v>
      </c>
    </row>
    <row r="131" spans="3:40" x14ac:dyDescent="0.3">
      <c r="C131" s="171">
        <v>54</v>
      </c>
      <c r="D131" s="171">
        <v>12</v>
      </c>
      <c r="E131" s="171">
        <v>6</v>
      </c>
      <c r="F131" s="171">
        <v>154162</v>
      </c>
      <c r="G131" s="171">
        <v>5000</v>
      </c>
      <c r="H131" s="171">
        <v>102640</v>
      </c>
      <c r="I131" s="171">
        <v>0</v>
      </c>
      <c r="J131" s="171">
        <v>0</v>
      </c>
      <c r="K131" s="171">
        <v>0</v>
      </c>
      <c r="L131" s="171">
        <v>0</v>
      </c>
      <c r="M131" s="171">
        <v>0</v>
      </c>
      <c r="N131" s="171">
        <v>24143</v>
      </c>
      <c r="O131" s="171">
        <v>0</v>
      </c>
      <c r="P131" s="171">
        <v>0</v>
      </c>
      <c r="Q131" s="171">
        <v>0</v>
      </c>
      <c r="R131" s="171">
        <v>0</v>
      </c>
      <c r="S131" s="171">
        <v>0</v>
      </c>
      <c r="T131" s="171">
        <v>0</v>
      </c>
      <c r="U131" s="171">
        <v>0</v>
      </c>
      <c r="V131" s="171">
        <v>0</v>
      </c>
      <c r="W131" s="171">
        <v>0</v>
      </c>
      <c r="X131" s="171">
        <v>0</v>
      </c>
      <c r="Y131" s="171">
        <v>0</v>
      </c>
      <c r="Z131" s="171">
        <v>0</v>
      </c>
      <c r="AA131" s="171">
        <v>0</v>
      </c>
      <c r="AB131" s="171">
        <v>21909</v>
      </c>
      <c r="AC131" s="171">
        <v>0</v>
      </c>
      <c r="AD131" s="171">
        <v>0</v>
      </c>
      <c r="AE131" s="171">
        <v>0</v>
      </c>
      <c r="AF131" s="171">
        <v>0</v>
      </c>
      <c r="AG131" s="171">
        <v>0</v>
      </c>
      <c r="AH131" s="171">
        <v>0</v>
      </c>
      <c r="AI131" s="171">
        <v>0</v>
      </c>
      <c r="AJ131" s="171">
        <v>0</v>
      </c>
      <c r="AK131" s="171">
        <v>470</v>
      </c>
      <c r="AL131" s="171">
        <v>0</v>
      </c>
      <c r="AM131" s="171">
        <v>0</v>
      </c>
      <c r="AN131" s="171">
        <v>0</v>
      </c>
    </row>
    <row r="132" spans="3:40" x14ac:dyDescent="0.3">
      <c r="C132" s="171">
        <v>54</v>
      </c>
      <c r="D132" s="171">
        <v>12</v>
      </c>
      <c r="E132" s="171">
        <v>7</v>
      </c>
      <c r="F132" s="171">
        <v>0</v>
      </c>
      <c r="G132" s="171">
        <v>0</v>
      </c>
      <c r="H132" s="171">
        <v>0</v>
      </c>
      <c r="I132" s="171">
        <v>0</v>
      </c>
      <c r="J132" s="171">
        <v>0</v>
      </c>
      <c r="K132" s="171">
        <v>0</v>
      </c>
      <c r="L132" s="171">
        <v>0</v>
      </c>
      <c r="M132" s="171">
        <v>0</v>
      </c>
      <c r="N132" s="171">
        <v>0</v>
      </c>
      <c r="O132" s="171">
        <v>0</v>
      </c>
      <c r="P132" s="171">
        <v>0</v>
      </c>
      <c r="Q132" s="171">
        <v>0</v>
      </c>
      <c r="R132" s="171">
        <v>0</v>
      </c>
      <c r="S132" s="171">
        <v>0</v>
      </c>
      <c r="T132" s="171">
        <v>0</v>
      </c>
      <c r="U132" s="171">
        <v>0</v>
      </c>
      <c r="V132" s="171">
        <v>0</v>
      </c>
      <c r="W132" s="171">
        <v>0</v>
      </c>
      <c r="X132" s="171">
        <v>0</v>
      </c>
      <c r="Y132" s="171">
        <v>0</v>
      </c>
      <c r="Z132" s="171">
        <v>0</v>
      </c>
      <c r="AA132" s="171">
        <v>0</v>
      </c>
      <c r="AB132" s="171">
        <v>0</v>
      </c>
      <c r="AC132" s="171">
        <v>0</v>
      </c>
      <c r="AD132" s="171">
        <v>0</v>
      </c>
      <c r="AE132" s="171">
        <v>0</v>
      </c>
      <c r="AF132" s="171">
        <v>0</v>
      </c>
      <c r="AG132" s="171">
        <v>0</v>
      </c>
      <c r="AH132" s="171">
        <v>0</v>
      </c>
      <c r="AI132" s="171">
        <v>0</v>
      </c>
      <c r="AJ132" s="171">
        <v>0</v>
      </c>
      <c r="AK132" s="171">
        <v>0</v>
      </c>
      <c r="AL132" s="171">
        <v>0</v>
      </c>
      <c r="AM132" s="171">
        <v>0</v>
      </c>
      <c r="AN132" s="171">
        <v>0</v>
      </c>
    </row>
    <row r="133" spans="3:40" x14ac:dyDescent="0.3">
      <c r="C133" s="171">
        <v>54</v>
      </c>
      <c r="D133" s="171">
        <v>12</v>
      </c>
      <c r="E133" s="171">
        <v>8</v>
      </c>
      <c r="F133" s="171">
        <v>0</v>
      </c>
      <c r="G133" s="171">
        <v>0</v>
      </c>
      <c r="H133" s="171">
        <v>0</v>
      </c>
      <c r="I133" s="171">
        <v>0</v>
      </c>
      <c r="J133" s="171">
        <v>0</v>
      </c>
      <c r="K133" s="171">
        <v>0</v>
      </c>
      <c r="L133" s="171">
        <v>0</v>
      </c>
      <c r="M133" s="171">
        <v>0</v>
      </c>
      <c r="N133" s="171">
        <v>0</v>
      </c>
      <c r="O133" s="171">
        <v>0</v>
      </c>
      <c r="P133" s="171">
        <v>0</v>
      </c>
      <c r="Q133" s="171">
        <v>0</v>
      </c>
      <c r="R133" s="171">
        <v>0</v>
      </c>
      <c r="S133" s="171">
        <v>0</v>
      </c>
      <c r="T133" s="171">
        <v>0</v>
      </c>
      <c r="U133" s="171">
        <v>0</v>
      </c>
      <c r="V133" s="171">
        <v>0</v>
      </c>
      <c r="W133" s="171">
        <v>0</v>
      </c>
      <c r="X133" s="171">
        <v>0</v>
      </c>
      <c r="Y133" s="171">
        <v>0</v>
      </c>
      <c r="Z133" s="171">
        <v>0</v>
      </c>
      <c r="AA133" s="171">
        <v>0</v>
      </c>
      <c r="AB133" s="171">
        <v>0</v>
      </c>
      <c r="AC133" s="171">
        <v>0</v>
      </c>
      <c r="AD133" s="171">
        <v>0</v>
      </c>
      <c r="AE133" s="171">
        <v>0</v>
      </c>
      <c r="AF133" s="171">
        <v>0</v>
      </c>
      <c r="AG133" s="171">
        <v>0</v>
      </c>
      <c r="AH133" s="171">
        <v>0</v>
      </c>
      <c r="AI133" s="171">
        <v>0</v>
      </c>
      <c r="AJ133" s="171">
        <v>0</v>
      </c>
      <c r="AK133" s="171">
        <v>0</v>
      </c>
      <c r="AL133" s="171">
        <v>0</v>
      </c>
      <c r="AM133" s="171">
        <v>0</v>
      </c>
      <c r="AN133" s="171">
        <v>0</v>
      </c>
    </row>
    <row r="134" spans="3:40" x14ac:dyDescent="0.3">
      <c r="C134" s="171">
        <v>54</v>
      </c>
      <c r="D134" s="171">
        <v>12</v>
      </c>
      <c r="E134" s="171">
        <v>9</v>
      </c>
      <c r="F134" s="171">
        <v>0</v>
      </c>
      <c r="G134" s="171">
        <v>0</v>
      </c>
      <c r="H134" s="171">
        <v>0</v>
      </c>
      <c r="I134" s="171">
        <v>0</v>
      </c>
      <c r="J134" s="171">
        <v>0</v>
      </c>
      <c r="K134" s="171">
        <v>0</v>
      </c>
      <c r="L134" s="171">
        <v>0</v>
      </c>
      <c r="M134" s="171">
        <v>0</v>
      </c>
      <c r="N134" s="171">
        <v>0</v>
      </c>
      <c r="O134" s="171">
        <v>0</v>
      </c>
      <c r="P134" s="171">
        <v>0</v>
      </c>
      <c r="Q134" s="171">
        <v>0</v>
      </c>
      <c r="R134" s="171">
        <v>0</v>
      </c>
      <c r="S134" s="171">
        <v>0</v>
      </c>
      <c r="T134" s="171">
        <v>0</v>
      </c>
      <c r="U134" s="171">
        <v>0</v>
      </c>
      <c r="V134" s="171">
        <v>0</v>
      </c>
      <c r="W134" s="171">
        <v>0</v>
      </c>
      <c r="X134" s="171">
        <v>0</v>
      </c>
      <c r="Y134" s="171">
        <v>0</v>
      </c>
      <c r="Z134" s="171">
        <v>0</v>
      </c>
      <c r="AA134" s="171">
        <v>0</v>
      </c>
      <c r="AB134" s="171">
        <v>0</v>
      </c>
      <c r="AC134" s="171">
        <v>0</v>
      </c>
      <c r="AD134" s="171">
        <v>0</v>
      </c>
      <c r="AE134" s="171">
        <v>0</v>
      </c>
      <c r="AF134" s="171">
        <v>0</v>
      </c>
      <c r="AG134" s="171">
        <v>0</v>
      </c>
      <c r="AH134" s="171">
        <v>0</v>
      </c>
      <c r="AI134" s="171">
        <v>0</v>
      </c>
      <c r="AJ134" s="171">
        <v>0</v>
      </c>
      <c r="AK134" s="171">
        <v>0</v>
      </c>
      <c r="AL134" s="171">
        <v>0</v>
      </c>
      <c r="AM134" s="171">
        <v>0</v>
      </c>
      <c r="AN134" s="171">
        <v>0</v>
      </c>
    </row>
    <row r="135" spans="3:40" x14ac:dyDescent="0.3">
      <c r="C135" s="171">
        <v>54</v>
      </c>
      <c r="D135" s="171">
        <v>12</v>
      </c>
      <c r="E135" s="171">
        <v>10</v>
      </c>
      <c r="F135" s="171">
        <v>0</v>
      </c>
      <c r="G135" s="171">
        <v>0</v>
      </c>
      <c r="H135" s="171">
        <v>0</v>
      </c>
      <c r="I135" s="171">
        <v>0</v>
      </c>
      <c r="J135" s="171">
        <v>0</v>
      </c>
      <c r="K135" s="171">
        <v>0</v>
      </c>
      <c r="L135" s="171">
        <v>0</v>
      </c>
      <c r="M135" s="171">
        <v>0</v>
      </c>
      <c r="N135" s="171">
        <v>0</v>
      </c>
      <c r="O135" s="171">
        <v>0</v>
      </c>
      <c r="P135" s="171">
        <v>0</v>
      </c>
      <c r="Q135" s="171">
        <v>0</v>
      </c>
      <c r="R135" s="171">
        <v>0</v>
      </c>
      <c r="S135" s="171">
        <v>0</v>
      </c>
      <c r="T135" s="171">
        <v>0</v>
      </c>
      <c r="U135" s="171">
        <v>0</v>
      </c>
      <c r="V135" s="171">
        <v>0</v>
      </c>
      <c r="W135" s="171">
        <v>0</v>
      </c>
      <c r="X135" s="171">
        <v>0</v>
      </c>
      <c r="Y135" s="171">
        <v>0</v>
      </c>
      <c r="Z135" s="171">
        <v>0</v>
      </c>
      <c r="AA135" s="171">
        <v>0</v>
      </c>
      <c r="AB135" s="171">
        <v>0</v>
      </c>
      <c r="AC135" s="171">
        <v>0</v>
      </c>
      <c r="AD135" s="171">
        <v>0</v>
      </c>
      <c r="AE135" s="171">
        <v>0</v>
      </c>
      <c r="AF135" s="171">
        <v>0</v>
      </c>
      <c r="AG135" s="171">
        <v>0</v>
      </c>
      <c r="AH135" s="171">
        <v>0</v>
      </c>
      <c r="AI135" s="171">
        <v>0</v>
      </c>
      <c r="AJ135" s="171">
        <v>0</v>
      </c>
      <c r="AK135" s="171">
        <v>0</v>
      </c>
      <c r="AL135" s="171">
        <v>0</v>
      </c>
      <c r="AM135" s="171">
        <v>0</v>
      </c>
      <c r="AN135" s="171">
        <v>0</v>
      </c>
    </row>
    <row r="136" spans="3:40" x14ac:dyDescent="0.3">
      <c r="C136" s="171">
        <v>54</v>
      </c>
      <c r="D136" s="171">
        <v>12</v>
      </c>
      <c r="E136" s="171">
        <v>11</v>
      </c>
      <c r="F136" s="171">
        <v>619.16666666666663</v>
      </c>
      <c r="G136" s="171">
        <v>0</v>
      </c>
      <c r="H136" s="171">
        <v>619.16666666666663</v>
      </c>
      <c r="I136" s="171">
        <v>0</v>
      </c>
      <c r="J136" s="171">
        <v>0</v>
      </c>
      <c r="K136" s="171">
        <v>0</v>
      </c>
      <c r="L136" s="171">
        <v>0</v>
      </c>
      <c r="M136" s="171">
        <v>0</v>
      </c>
      <c r="N136" s="171">
        <v>0</v>
      </c>
      <c r="O136" s="171">
        <v>0</v>
      </c>
      <c r="P136" s="171">
        <v>0</v>
      </c>
      <c r="Q136" s="171">
        <v>0</v>
      </c>
      <c r="R136" s="171">
        <v>0</v>
      </c>
      <c r="S136" s="171">
        <v>0</v>
      </c>
      <c r="T136" s="171">
        <v>0</v>
      </c>
      <c r="U136" s="171">
        <v>0</v>
      </c>
      <c r="V136" s="171">
        <v>0</v>
      </c>
      <c r="W136" s="171">
        <v>0</v>
      </c>
      <c r="X136" s="171">
        <v>0</v>
      </c>
      <c r="Y136" s="171">
        <v>0</v>
      </c>
      <c r="Z136" s="171">
        <v>0</v>
      </c>
      <c r="AA136" s="171">
        <v>0</v>
      </c>
      <c r="AB136" s="171">
        <v>0</v>
      </c>
      <c r="AC136" s="171">
        <v>0</v>
      </c>
      <c r="AD136" s="171">
        <v>0</v>
      </c>
      <c r="AE136" s="171">
        <v>0</v>
      </c>
      <c r="AF136" s="171">
        <v>0</v>
      </c>
      <c r="AG136" s="171">
        <v>0</v>
      </c>
      <c r="AH136" s="171">
        <v>0</v>
      </c>
      <c r="AI136" s="171">
        <v>0</v>
      </c>
      <c r="AJ136" s="171">
        <v>0</v>
      </c>
      <c r="AK136" s="171">
        <v>0</v>
      </c>
      <c r="AL136" s="171">
        <v>0</v>
      </c>
      <c r="AM136" s="171">
        <v>0</v>
      </c>
      <c r="AN136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68</v>
      </c>
      <c r="B1" s="261"/>
      <c r="C1" s="262"/>
      <c r="D1" s="262"/>
      <c r="E1" s="262"/>
    </row>
    <row r="2" spans="1:5" ht="14.4" customHeight="1" thickBot="1" x14ac:dyDescent="0.35">
      <c r="A2" s="175" t="s">
        <v>199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3023.5661133680201</v>
      </c>
      <c r="D4" s="124">
        <f ca="1">IF(ISERROR(VLOOKUP("Náklady celkem",INDIRECT("HI!$A:$G"),5,0)),0,VLOOKUP("Náklady celkem",INDIRECT("HI!$A:$G"),5,0))</f>
        <v>3204.6772400000013</v>
      </c>
      <c r="E4" s="125">
        <f ca="1">IF(C4=0,0,D4/C4)</f>
        <v>1.0598998400700548</v>
      </c>
    </row>
    <row r="5" spans="1:5" ht="14.4" customHeight="1" x14ac:dyDescent="0.3">
      <c r="A5" s="126" t="s">
        <v>77</v>
      </c>
      <c r="B5" s="127"/>
      <c r="C5" s="128"/>
      <c r="D5" s="128"/>
      <c r="E5" s="129"/>
    </row>
    <row r="6" spans="1:5" ht="14.4" customHeight="1" x14ac:dyDescent="0.3">
      <c r="A6" s="130" t="s">
        <v>82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0.77063330568099997</v>
      </c>
      <c r="D7" s="132">
        <f>IF(ISERROR(HI!E5),"",HI!E5)</f>
        <v>0</v>
      </c>
      <c r="E7" s="129">
        <f t="shared" ref="E7:E12" si="0">IF(C7=0,0,D7/C7)</f>
        <v>0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197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78</v>
      </c>
      <c r="B9" s="131"/>
      <c r="C9" s="132"/>
      <c r="D9" s="132"/>
      <c r="E9" s="129"/>
    </row>
    <row r="10" spans="1:5" ht="14.4" customHeight="1" x14ac:dyDescent="0.3">
      <c r="A10" s="134" t="s">
        <v>79</v>
      </c>
      <c r="B10" s="131"/>
      <c r="C10" s="132"/>
      <c r="D10" s="132"/>
      <c r="E10" s="129"/>
    </row>
    <row r="11" spans="1:5" ht="14.4" customHeight="1" x14ac:dyDescent="0.3">
      <c r="A11" s="135" t="s">
        <v>83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62</v>
      </c>
      <c r="C12" s="132">
        <f>IF(ISERROR(HI!F6),"",HI!F6)</f>
        <v>65.733283269283007</v>
      </c>
      <c r="D12" s="132">
        <f>IF(ISERROR(HI!E6),"",HI!E6)</f>
        <v>65.088279999999997</v>
      </c>
      <c r="E12" s="129">
        <f t="shared" si="0"/>
        <v>0.99018756956592768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2301.01137969501</v>
      </c>
      <c r="D13" s="128">
        <f ca="1">IF(ISERROR(VLOOKUP("Osobní náklady (Kč) *",INDIRECT("HI!$A:$G"),5,0)),0,VLOOKUP("Osobní náklady (Kč) *",INDIRECT("HI!$A:$G"),5,0))</f>
        <v>2569.548420000001</v>
      </c>
      <c r="E13" s="129">
        <f ca="1">IF(C13=0,0,D13/C13)</f>
        <v>1.1167039166666723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80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81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71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199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51</v>
      </c>
      <c r="C4" s="266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0.77005000000000001</v>
      </c>
      <c r="D5" s="8"/>
      <c r="E5" s="83">
        <v>0</v>
      </c>
      <c r="F5" s="28">
        <v>0.77063330568099997</v>
      </c>
      <c r="G5" s="82">
        <f>E5-F5</f>
        <v>-0.77063330568099997</v>
      </c>
      <c r="H5" s="88">
        <f>IF(F5&lt;0.00000001,"",E5/F5)</f>
        <v>0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43.093330000000002</v>
      </c>
      <c r="D6" s="8"/>
      <c r="E6" s="84">
        <v>65.088279999999997</v>
      </c>
      <c r="F6" s="30">
        <v>65.733283269283007</v>
      </c>
      <c r="G6" s="85">
        <f>E6-F6</f>
        <v>-0.64500326928300922</v>
      </c>
      <c r="H6" s="89">
        <f>IF(F6&lt;0.00000001,"",E6/F6)</f>
        <v>0.99018756956592768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1609.901550000001</v>
      </c>
      <c r="D7" s="8"/>
      <c r="E7" s="84">
        <v>2569.548420000001</v>
      </c>
      <c r="F7" s="30">
        <v>2301.01137969501</v>
      </c>
      <c r="G7" s="85">
        <f>E7-F7</f>
        <v>268.53704030499102</v>
      </c>
      <c r="H7" s="89">
        <f>IF(F7&lt;0.00000001,"",E7/F7)</f>
        <v>1.1167039166666723</v>
      </c>
    </row>
    <row r="8" spans="1:8" ht="14.4" customHeight="1" thickBot="1" x14ac:dyDescent="0.35">
      <c r="A8" s="1" t="s">
        <v>54</v>
      </c>
      <c r="B8" s="11">
        <v>0</v>
      </c>
      <c r="C8" s="33">
        <v>373.83008000000041</v>
      </c>
      <c r="D8" s="8"/>
      <c r="E8" s="86">
        <v>570.04054000000042</v>
      </c>
      <c r="F8" s="32">
        <v>656.05081709804608</v>
      </c>
      <c r="G8" s="87">
        <f>E8-F8</f>
        <v>-86.010277098045663</v>
      </c>
      <c r="H8" s="90">
        <f>IF(F8&lt;0.00000001,"",E8/F8)</f>
        <v>0.8688969286274183</v>
      </c>
    </row>
    <row r="9" spans="1:8" ht="14.4" customHeight="1" thickBot="1" x14ac:dyDescent="0.35">
      <c r="A9" s="2" t="s">
        <v>55</v>
      </c>
      <c r="B9" s="3">
        <v>0</v>
      </c>
      <c r="C9" s="35">
        <v>2027.5950100000014</v>
      </c>
      <c r="D9" s="8"/>
      <c r="E9" s="3">
        <v>3204.6772400000013</v>
      </c>
      <c r="F9" s="34">
        <v>3023.5661133680201</v>
      </c>
      <c r="G9" s="34">
        <f>E9-F9</f>
        <v>181.11112663198128</v>
      </c>
      <c r="H9" s="91">
        <f>IF(F9&lt;0.00000001,"",E9/F9)</f>
        <v>1.0598998400700548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85</v>
      </c>
    </row>
    <row r="18" spans="1:8" ht="14.4" customHeight="1" x14ac:dyDescent="0.3">
      <c r="A18" s="228" t="s">
        <v>144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143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198</v>
      </c>
    </row>
    <row r="21" spans="1:8" ht="14.4" customHeight="1" x14ac:dyDescent="0.3">
      <c r="A21" s="80" t="s">
        <v>86</v>
      </c>
    </row>
    <row r="22" spans="1:8" ht="14.4" customHeight="1" x14ac:dyDescent="0.3">
      <c r="A22" s="81" t="s">
        <v>87</v>
      </c>
    </row>
    <row r="23" spans="1:8" ht="14.4" customHeight="1" x14ac:dyDescent="0.3">
      <c r="A23" s="81" t="s">
        <v>88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201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199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9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10</v>
      </c>
      <c r="D4" s="95" t="s">
        <v>89</v>
      </c>
      <c r="E4" s="95" t="s">
        <v>90</v>
      </c>
      <c r="F4" s="95" t="s">
        <v>91</v>
      </c>
      <c r="G4" s="95" t="s">
        <v>92</v>
      </c>
      <c r="H4" s="95" t="s">
        <v>93</v>
      </c>
      <c r="I4" s="95" t="s">
        <v>94</v>
      </c>
      <c r="J4" s="95" t="s">
        <v>95</v>
      </c>
      <c r="K4" s="95" t="s">
        <v>96</v>
      </c>
      <c r="L4" s="95" t="s">
        <v>97</v>
      </c>
      <c r="M4" s="95" t="s">
        <v>98</v>
      </c>
      <c r="N4" s="95" t="s">
        <v>99</v>
      </c>
      <c r="O4" s="95" t="s">
        <v>100</v>
      </c>
      <c r="P4" s="273" t="s">
        <v>2</v>
      </c>
      <c r="Q4" s="274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200</v>
      </c>
    </row>
    <row r="7" spans="1:17" ht="14.4" customHeight="1" x14ac:dyDescent="0.3">
      <c r="A7" s="15" t="s">
        <v>15</v>
      </c>
      <c r="B7" s="46">
        <v>0.77063330568099997</v>
      </c>
      <c r="C7" s="47">
        <v>6.4219442139999999E-2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>
        <v>0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200</v>
      </c>
    </row>
    <row r="9" spans="1:17" ht="14.4" customHeight="1" x14ac:dyDescent="0.3">
      <c r="A9" s="15" t="s">
        <v>17</v>
      </c>
      <c r="B9" s="46">
        <v>65.733283269283007</v>
      </c>
      <c r="C9" s="47">
        <v>5.4777736057729998</v>
      </c>
      <c r="D9" s="47">
        <v>5.1352399999999996</v>
      </c>
      <c r="E9" s="47">
        <v>3.4969000000000001</v>
      </c>
      <c r="F9" s="47">
        <v>6.0209599999999996</v>
      </c>
      <c r="G9" s="47">
        <v>9.6388599999999993</v>
      </c>
      <c r="H9" s="47">
        <v>3.6082200000000002</v>
      </c>
      <c r="I9" s="47">
        <v>7.8077699999999997</v>
      </c>
      <c r="J9" s="47">
        <v>6.0573399999999999</v>
      </c>
      <c r="K9" s="47">
        <v>5.27705</v>
      </c>
      <c r="L9" s="47">
        <v>5.5880200000000002</v>
      </c>
      <c r="M9" s="47">
        <v>6.5480400000000003</v>
      </c>
      <c r="N9" s="47">
        <v>0</v>
      </c>
      <c r="O9" s="47">
        <v>5.9098800000000002</v>
      </c>
      <c r="P9" s="48">
        <v>65.088279999999997</v>
      </c>
      <c r="Q9" s="68">
        <v>0.99018756956499998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200</v>
      </c>
    </row>
    <row r="11" spans="1:17" ht="14.4" customHeight="1" x14ac:dyDescent="0.3">
      <c r="A11" s="15" t="s">
        <v>19</v>
      </c>
      <c r="B11" s="46">
        <v>240.20200522550701</v>
      </c>
      <c r="C11" s="47">
        <v>20.016833768792001</v>
      </c>
      <c r="D11" s="47">
        <v>9.1153600000000008</v>
      </c>
      <c r="E11" s="47">
        <v>2.4839500000000001</v>
      </c>
      <c r="F11" s="47">
        <v>44.373930000000001</v>
      </c>
      <c r="G11" s="47">
        <v>53.985480000000003</v>
      </c>
      <c r="H11" s="47">
        <v>3.8070400000000002</v>
      </c>
      <c r="I11" s="47">
        <v>33.288600000000002</v>
      </c>
      <c r="J11" s="47">
        <v>0</v>
      </c>
      <c r="K11" s="47">
        <v>3.44401</v>
      </c>
      <c r="L11" s="47">
        <v>46.454700000000003</v>
      </c>
      <c r="M11" s="47">
        <v>0.87343000000000004</v>
      </c>
      <c r="N11" s="47">
        <v>2.9964400000000002</v>
      </c>
      <c r="O11" s="47">
        <v>16.645679999999999</v>
      </c>
      <c r="P11" s="48">
        <v>217.46861999999999</v>
      </c>
      <c r="Q11" s="68">
        <v>0.905357221293</v>
      </c>
    </row>
    <row r="12" spans="1:17" ht="14.4" customHeight="1" x14ac:dyDescent="0.3">
      <c r="A12" s="15" t="s">
        <v>20</v>
      </c>
      <c r="B12" s="46">
        <v>1.0001864980149999</v>
      </c>
      <c r="C12" s="47">
        <v>8.3348874833999997E-2</v>
      </c>
      <c r="D12" s="47">
        <v>0</v>
      </c>
      <c r="E12" s="47">
        <v>0</v>
      </c>
      <c r="F12" s="47">
        <v>7.1340000000000001E-2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7.1340000000000001E-2</v>
      </c>
      <c r="Q12" s="68">
        <v>7.1326697711999995E-2</v>
      </c>
    </row>
    <row r="13" spans="1:17" ht="14.4" customHeight="1" x14ac:dyDescent="0.3">
      <c r="A13" s="15" t="s">
        <v>21</v>
      </c>
      <c r="B13" s="46">
        <v>2.9125820172550001</v>
      </c>
      <c r="C13" s="47">
        <v>0.24271516810400001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0.42726999999999998</v>
      </c>
      <c r="M13" s="47">
        <v>0.30251</v>
      </c>
      <c r="N13" s="47">
        <v>0</v>
      </c>
      <c r="O13" s="47">
        <v>0</v>
      </c>
      <c r="P13" s="48">
        <v>0.72977999999999998</v>
      </c>
      <c r="Q13" s="68">
        <v>0.25056118443199998</v>
      </c>
    </row>
    <row r="14" spans="1:17" ht="14.4" customHeight="1" x14ac:dyDescent="0.3">
      <c r="A14" s="15" t="s">
        <v>22</v>
      </c>
      <c r="B14" s="46">
        <v>111.19815684896101</v>
      </c>
      <c r="C14" s="47">
        <v>9.2665130707460008</v>
      </c>
      <c r="D14" s="47">
        <v>11.108000000000001</v>
      </c>
      <c r="E14" s="47">
        <v>10.148</v>
      </c>
      <c r="F14" s="47">
        <v>8.1322799999999997</v>
      </c>
      <c r="G14" s="47">
        <v>7.3769999999999998</v>
      </c>
      <c r="H14" s="47">
        <v>6.5</v>
      </c>
      <c r="I14" s="47">
        <v>6.1719999999999997</v>
      </c>
      <c r="J14" s="47">
        <v>5.6210000000000004</v>
      </c>
      <c r="K14" s="47">
        <v>5.5</v>
      </c>
      <c r="L14" s="47">
        <v>5.8079999999999998</v>
      </c>
      <c r="M14" s="47">
        <v>7.9109999999999996</v>
      </c>
      <c r="N14" s="47">
        <v>8.7620000000000005</v>
      </c>
      <c r="O14" s="47">
        <v>10.606999999999999</v>
      </c>
      <c r="P14" s="48">
        <v>93.646280000000004</v>
      </c>
      <c r="Q14" s="68">
        <v>0.84215676458699995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200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200</v>
      </c>
    </row>
    <row r="17" spans="1:17" ht="14.4" customHeight="1" x14ac:dyDescent="0.3">
      <c r="A17" s="15" t="s">
        <v>25</v>
      </c>
      <c r="B17" s="46">
        <v>6.3074241458079996</v>
      </c>
      <c r="C17" s="47">
        <v>0.52561867881699997</v>
      </c>
      <c r="D17" s="47">
        <v>7.32775</v>
      </c>
      <c r="E17" s="47">
        <v>10.565300000000001</v>
      </c>
      <c r="F17" s="47">
        <v>8.3239699999999992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0.62797999999999998</v>
      </c>
      <c r="P17" s="48">
        <v>26.844999999999999</v>
      </c>
      <c r="Q17" s="68">
        <v>4.2560955755350003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0.73699999999999999</v>
      </c>
      <c r="E18" s="47">
        <v>0</v>
      </c>
      <c r="F18" s="47">
        <v>0.91400000000000003</v>
      </c>
      <c r="G18" s="47">
        <v>2.2970000000000002</v>
      </c>
      <c r="H18" s="47">
        <v>0</v>
      </c>
      <c r="I18" s="47">
        <v>0</v>
      </c>
      <c r="J18" s="47">
        <v>0</v>
      </c>
      <c r="K18" s="47">
        <v>0</v>
      </c>
      <c r="L18" s="47">
        <v>2.4449999999999998</v>
      </c>
      <c r="M18" s="47">
        <v>0.26200000000000001</v>
      </c>
      <c r="N18" s="47">
        <v>2.1070000000000002</v>
      </c>
      <c r="O18" s="47">
        <v>0.61899999999999999</v>
      </c>
      <c r="P18" s="48">
        <v>9.3810000000000002</v>
      </c>
      <c r="Q18" s="68" t="s">
        <v>200</v>
      </c>
    </row>
    <row r="19" spans="1:17" ht="14.4" customHeight="1" x14ac:dyDescent="0.3">
      <c r="A19" s="15" t="s">
        <v>27</v>
      </c>
      <c r="B19" s="46">
        <v>215.43105830917401</v>
      </c>
      <c r="C19" s="47">
        <v>17.952588192431001</v>
      </c>
      <c r="D19" s="47">
        <v>4.4561999999999999</v>
      </c>
      <c r="E19" s="47">
        <v>18.374680000000001</v>
      </c>
      <c r="F19" s="47">
        <v>22.509070000000001</v>
      </c>
      <c r="G19" s="47">
        <v>9.4175900000000006</v>
      </c>
      <c r="H19" s="47">
        <v>5.7057900000000004</v>
      </c>
      <c r="I19" s="47">
        <v>9.6143099999999997</v>
      </c>
      <c r="J19" s="47">
        <v>14.17661</v>
      </c>
      <c r="K19" s="47">
        <v>3.1810499999999999</v>
      </c>
      <c r="L19" s="47">
        <v>13.637740000000001</v>
      </c>
      <c r="M19" s="47">
        <v>5.16242</v>
      </c>
      <c r="N19" s="47">
        <v>5.08467</v>
      </c>
      <c r="O19" s="47">
        <v>30.18355</v>
      </c>
      <c r="P19" s="48">
        <v>141.50368</v>
      </c>
      <c r="Q19" s="68">
        <v>0.65683973847800003</v>
      </c>
    </row>
    <row r="20" spans="1:17" ht="14.4" customHeight="1" x14ac:dyDescent="0.3">
      <c r="A20" s="15" t="s">
        <v>28</v>
      </c>
      <c r="B20" s="46">
        <v>2301.01137969501</v>
      </c>
      <c r="C20" s="47">
        <v>191.75094830791801</v>
      </c>
      <c r="D20" s="47">
        <v>187.45870000000099</v>
      </c>
      <c r="E20" s="47">
        <v>185.18833000000001</v>
      </c>
      <c r="F20" s="47">
        <v>185.86451</v>
      </c>
      <c r="G20" s="47">
        <v>197.58544000000001</v>
      </c>
      <c r="H20" s="47">
        <v>197.42367999999999</v>
      </c>
      <c r="I20" s="47">
        <v>196.46800999999999</v>
      </c>
      <c r="J20" s="47">
        <v>289.67728</v>
      </c>
      <c r="K20" s="47">
        <v>198.09073000000001</v>
      </c>
      <c r="L20" s="47">
        <v>200.35015000000001</v>
      </c>
      <c r="M20" s="47">
        <v>208.69647000000001</v>
      </c>
      <c r="N20" s="47">
        <v>314.67666000000003</v>
      </c>
      <c r="O20" s="47">
        <v>208.06845999999999</v>
      </c>
      <c r="P20" s="48">
        <v>2569.5484200000001</v>
      </c>
      <c r="Q20" s="68">
        <v>1.116703916666</v>
      </c>
    </row>
    <row r="21" spans="1:17" ht="14.4" customHeight="1" x14ac:dyDescent="0.3">
      <c r="A21" s="16" t="s">
        <v>29</v>
      </c>
      <c r="B21" s="46">
        <v>78.999404053321996</v>
      </c>
      <c r="C21" s="47">
        <v>6.5832836711100002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6.5640000000000001</v>
      </c>
      <c r="K21" s="47">
        <v>6.5640000000000001</v>
      </c>
      <c r="L21" s="47">
        <v>6.5640000000000001</v>
      </c>
      <c r="M21" s="47">
        <v>6.5640000000000001</v>
      </c>
      <c r="N21" s="47">
        <v>6.5640000000000001</v>
      </c>
      <c r="O21" s="47">
        <v>6.5640000000000001</v>
      </c>
      <c r="P21" s="48">
        <v>78.768000000000001</v>
      </c>
      <c r="Q21" s="68">
        <v>0.99707081267099995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200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200</v>
      </c>
    </row>
    <row r="24" spans="1:17" ht="14.4" customHeight="1" x14ac:dyDescent="0.3">
      <c r="A24" s="16" t="s">
        <v>32</v>
      </c>
      <c r="B24" s="46">
        <v>-9.0949470177292804E-13</v>
      </c>
      <c r="C24" s="47">
        <v>-5.6843418860808002E-14</v>
      </c>
      <c r="D24" s="47">
        <v>-2.8421709430404001E-14</v>
      </c>
      <c r="E24" s="47">
        <v>-2.8421709430404001E-14</v>
      </c>
      <c r="F24" s="47">
        <v>9.9999999999E-2</v>
      </c>
      <c r="G24" s="47">
        <v>-1.13686837721616E-13</v>
      </c>
      <c r="H24" s="47">
        <v>2.8421709430404001E-14</v>
      </c>
      <c r="I24" s="47">
        <v>7.6840000000000006E-2</v>
      </c>
      <c r="J24" s="47">
        <v>-5.6843418860808002E-14</v>
      </c>
      <c r="K24" s="47">
        <v>0</v>
      </c>
      <c r="L24" s="47">
        <v>0</v>
      </c>
      <c r="M24" s="47">
        <v>0.45</v>
      </c>
      <c r="N24" s="47">
        <v>0.99999999999900002</v>
      </c>
      <c r="O24" s="47">
        <v>-5.6843418860808002E-14</v>
      </c>
      <c r="P24" s="48">
        <v>1.626839999999</v>
      </c>
      <c r="Q24" s="68"/>
    </row>
    <row r="25" spans="1:17" ht="14.4" customHeight="1" x14ac:dyDescent="0.3">
      <c r="A25" s="17" t="s">
        <v>33</v>
      </c>
      <c r="B25" s="49">
        <v>3023.5661133680201</v>
      </c>
      <c r="C25" s="50">
        <v>251.96384278066799</v>
      </c>
      <c r="D25" s="50">
        <v>231.902250000001</v>
      </c>
      <c r="E25" s="50">
        <v>236.82115999999999</v>
      </c>
      <c r="F25" s="50">
        <v>282.87405999999999</v>
      </c>
      <c r="G25" s="50">
        <v>286.86536999999998</v>
      </c>
      <c r="H25" s="50">
        <v>223.60873000000001</v>
      </c>
      <c r="I25" s="50">
        <v>259.99153000000001</v>
      </c>
      <c r="J25" s="50">
        <v>322.09622999999999</v>
      </c>
      <c r="K25" s="50">
        <v>222.05683999999999</v>
      </c>
      <c r="L25" s="50">
        <v>281.27488</v>
      </c>
      <c r="M25" s="50">
        <v>236.76987</v>
      </c>
      <c r="N25" s="50">
        <v>341.19076999999999</v>
      </c>
      <c r="O25" s="50">
        <v>279.22555</v>
      </c>
      <c r="P25" s="51">
        <v>3204.67724</v>
      </c>
      <c r="Q25" s="69">
        <v>1.0598998400699999</v>
      </c>
    </row>
    <row r="26" spans="1:17" ht="14.4" customHeight="1" x14ac:dyDescent="0.3">
      <c r="A26" s="15" t="s">
        <v>34</v>
      </c>
      <c r="B26" s="46">
        <v>493.00070881769199</v>
      </c>
      <c r="C26" s="47">
        <v>41.083392401474001</v>
      </c>
      <c r="D26" s="47">
        <v>35.72231</v>
      </c>
      <c r="E26" s="47">
        <v>32.013170000000002</v>
      </c>
      <c r="F26" s="47">
        <v>35.911529999999999</v>
      </c>
      <c r="G26" s="47">
        <v>40.12086</v>
      </c>
      <c r="H26" s="47">
        <v>39.024520000000003</v>
      </c>
      <c r="I26" s="47">
        <v>39.293689999999998</v>
      </c>
      <c r="J26" s="47">
        <v>66.483459999999994</v>
      </c>
      <c r="K26" s="47">
        <v>34.12829</v>
      </c>
      <c r="L26" s="47">
        <v>39.801400000000001</v>
      </c>
      <c r="M26" s="47">
        <v>44.581429999999997</v>
      </c>
      <c r="N26" s="47">
        <v>53.309980000000003</v>
      </c>
      <c r="O26" s="47">
        <v>56.914819999999999</v>
      </c>
      <c r="P26" s="48">
        <v>517.30546000000004</v>
      </c>
      <c r="Q26" s="68">
        <v>1.0492996272570001</v>
      </c>
    </row>
    <row r="27" spans="1:17" ht="14.4" customHeight="1" x14ac:dyDescent="0.3">
      <c r="A27" s="18" t="s">
        <v>35</v>
      </c>
      <c r="B27" s="49">
        <v>3516.56682218571</v>
      </c>
      <c r="C27" s="50">
        <v>293.04723518214303</v>
      </c>
      <c r="D27" s="50">
        <v>267.624560000001</v>
      </c>
      <c r="E27" s="50">
        <v>268.83433000000002</v>
      </c>
      <c r="F27" s="50">
        <v>318.78559000000001</v>
      </c>
      <c r="G27" s="50">
        <v>326.98622999999998</v>
      </c>
      <c r="H27" s="50">
        <v>262.63324999999998</v>
      </c>
      <c r="I27" s="50">
        <v>299.28521999999998</v>
      </c>
      <c r="J27" s="50">
        <v>388.57969000000003</v>
      </c>
      <c r="K27" s="50">
        <v>256.18513000000002</v>
      </c>
      <c r="L27" s="50">
        <v>321.07628</v>
      </c>
      <c r="M27" s="50">
        <v>281.35129999999998</v>
      </c>
      <c r="N27" s="50">
        <v>394.50074999999998</v>
      </c>
      <c r="O27" s="50">
        <v>336.14037000000002</v>
      </c>
      <c r="P27" s="51">
        <v>3721.9827</v>
      </c>
      <c r="Q27" s="69">
        <v>1.0584137564280001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200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200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109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41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42</v>
      </c>
      <c r="C3" s="272"/>
      <c r="D3" s="272"/>
      <c r="E3" s="272"/>
      <c r="F3" s="278" t="s">
        <v>43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105</v>
      </c>
      <c r="G4" s="282" t="s">
        <v>44</v>
      </c>
      <c r="H4" s="107" t="s">
        <v>75</v>
      </c>
      <c r="I4" s="280" t="s">
        <v>45</v>
      </c>
      <c r="J4" s="282" t="s">
        <v>107</v>
      </c>
      <c r="K4" s="283" t="s">
        <v>108</v>
      </c>
    </row>
    <row r="5" spans="1:11" ht="42" thickBot="1" x14ac:dyDescent="0.35">
      <c r="A5" s="60"/>
      <c r="B5" s="24" t="s">
        <v>101</v>
      </c>
      <c r="C5" s="25" t="s">
        <v>102</v>
      </c>
      <c r="D5" s="26" t="s">
        <v>103</v>
      </c>
      <c r="E5" s="26" t="s">
        <v>104</v>
      </c>
      <c r="F5" s="281"/>
      <c r="G5" s="281"/>
      <c r="H5" s="25" t="s">
        <v>106</v>
      </c>
      <c r="I5" s="281"/>
      <c r="J5" s="281"/>
      <c r="K5" s="284"/>
    </row>
    <row r="6" spans="1:11" ht="14.4" customHeight="1" thickBot="1" x14ac:dyDescent="0.35">
      <c r="A6" s="324" t="s">
        <v>202</v>
      </c>
      <c r="B6" s="306">
        <v>1871.2519692687799</v>
      </c>
      <c r="C6" s="306">
        <v>2027.59501</v>
      </c>
      <c r="D6" s="307">
        <v>156.34304073122499</v>
      </c>
      <c r="E6" s="308">
        <v>1.08354996724</v>
      </c>
      <c r="F6" s="306">
        <v>3023.5661133680201</v>
      </c>
      <c r="G6" s="307">
        <v>3023.5661133680201</v>
      </c>
      <c r="H6" s="309">
        <v>279.22555</v>
      </c>
      <c r="I6" s="306">
        <v>3204.67724</v>
      </c>
      <c r="J6" s="307">
        <v>181.11112663198199</v>
      </c>
      <c r="K6" s="310">
        <v>1.0598998400699999</v>
      </c>
    </row>
    <row r="7" spans="1:11" ht="14.4" customHeight="1" thickBot="1" x14ac:dyDescent="0.35">
      <c r="A7" s="325" t="s">
        <v>203</v>
      </c>
      <c r="B7" s="306">
        <v>198.15136768125899</v>
      </c>
      <c r="C7" s="306">
        <v>246.56715</v>
      </c>
      <c r="D7" s="307">
        <v>48.415782318741002</v>
      </c>
      <c r="E7" s="308">
        <v>1.2443373613069999</v>
      </c>
      <c r="F7" s="306">
        <v>421.81684716470198</v>
      </c>
      <c r="G7" s="307">
        <v>421.81684716470198</v>
      </c>
      <c r="H7" s="309">
        <v>33.162559999999999</v>
      </c>
      <c r="I7" s="306">
        <v>377.0043</v>
      </c>
      <c r="J7" s="307">
        <v>-44.812547164702003</v>
      </c>
      <c r="K7" s="310">
        <v>0.89376302187500001</v>
      </c>
    </row>
    <row r="8" spans="1:11" ht="14.4" customHeight="1" thickBot="1" x14ac:dyDescent="0.35">
      <c r="A8" s="326" t="s">
        <v>204</v>
      </c>
      <c r="B8" s="306">
        <v>123.796010889191</v>
      </c>
      <c r="C8" s="306">
        <v>179.73348999999999</v>
      </c>
      <c r="D8" s="307">
        <v>55.937479110807999</v>
      </c>
      <c r="E8" s="308">
        <v>1.4518520322990001</v>
      </c>
      <c r="F8" s="306">
        <v>310.61869031574201</v>
      </c>
      <c r="G8" s="307">
        <v>310.61869031574201</v>
      </c>
      <c r="H8" s="309">
        <v>22.55556</v>
      </c>
      <c r="I8" s="306">
        <v>283.35802000000001</v>
      </c>
      <c r="J8" s="307">
        <v>-27.260670315740999</v>
      </c>
      <c r="K8" s="310">
        <v>0.91223750802600001</v>
      </c>
    </row>
    <row r="9" spans="1:11" ht="14.4" customHeight="1" thickBot="1" x14ac:dyDescent="0.35">
      <c r="A9" s="327" t="s">
        <v>205</v>
      </c>
      <c r="B9" s="311">
        <v>0</v>
      </c>
      <c r="C9" s="311">
        <v>0.77005000000000001</v>
      </c>
      <c r="D9" s="312">
        <v>0.77005000000000001</v>
      </c>
      <c r="E9" s="313" t="s">
        <v>206</v>
      </c>
      <c r="F9" s="311">
        <v>0.77063330568099997</v>
      </c>
      <c r="G9" s="312">
        <v>0.77063330568099997</v>
      </c>
      <c r="H9" s="314">
        <v>0</v>
      </c>
      <c r="I9" s="311">
        <v>0</v>
      </c>
      <c r="J9" s="312">
        <v>-0.77063330568099997</v>
      </c>
      <c r="K9" s="315">
        <v>0</v>
      </c>
    </row>
    <row r="10" spans="1:11" ht="14.4" customHeight="1" thickBot="1" x14ac:dyDescent="0.35">
      <c r="A10" s="328" t="s">
        <v>207</v>
      </c>
      <c r="B10" s="306">
        <v>0</v>
      </c>
      <c r="C10" s="306">
        <v>0.77005000000000001</v>
      </c>
      <c r="D10" s="307">
        <v>0.77005000000000001</v>
      </c>
      <c r="E10" s="316" t="s">
        <v>206</v>
      </c>
      <c r="F10" s="306">
        <v>0.77063330568099997</v>
      </c>
      <c r="G10" s="307">
        <v>0.77063330568099997</v>
      </c>
      <c r="H10" s="309">
        <v>0</v>
      </c>
      <c r="I10" s="306">
        <v>0</v>
      </c>
      <c r="J10" s="307">
        <v>-0.77063330568099997</v>
      </c>
      <c r="K10" s="310">
        <v>0</v>
      </c>
    </row>
    <row r="11" spans="1:11" ht="14.4" customHeight="1" thickBot="1" x14ac:dyDescent="0.35">
      <c r="A11" s="327" t="s">
        <v>208</v>
      </c>
      <c r="B11" s="311">
        <v>0</v>
      </c>
      <c r="C11" s="311">
        <v>43.093330000000002</v>
      </c>
      <c r="D11" s="312">
        <v>43.093330000000002</v>
      </c>
      <c r="E11" s="313" t="s">
        <v>206</v>
      </c>
      <c r="F11" s="311">
        <v>65.733283269283007</v>
      </c>
      <c r="G11" s="312">
        <v>65.733283269283007</v>
      </c>
      <c r="H11" s="314">
        <v>5.9098800000000002</v>
      </c>
      <c r="I11" s="311">
        <v>65.088279999999997</v>
      </c>
      <c r="J11" s="312">
        <v>-0.645003269283</v>
      </c>
      <c r="K11" s="315">
        <v>0.99018756956499998</v>
      </c>
    </row>
    <row r="12" spans="1:11" ht="14.4" customHeight="1" thickBot="1" x14ac:dyDescent="0.35">
      <c r="A12" s="328" t="s">
        <v>209</v>
      </c>
      <c r="B12" s="306">
        <v>0</v>
      </c>
      <c r="C12" s="306">
        <v>40.366329999999998</v>
      </c>
      <c r="D12" s="307">
        <v>40.366329999999998</v>
      </c>
      <c r="E12" s="316" t="s">
        <v>206</v>
      </c>
      <c r="F12" s="306">
        <v>58.999903784494002</v>
      </c>
      <c r="G12" s="307">
        <v>58.999903784494002</v>
      </c>
      <c r="H12" s="309">
        <v>5.9098800000000002</v>
      </c>
      <c r="I12" s="306">
        <v>62.280279999999998</v>
      </c>
      <c r="J12" s="307">
        <v>3.280376215505</v>
      </c>
      <c r="K12" s="310">
        <v>1.055599687543</v>
      </c>
    </row>
    <row r="13" spans="1:11" ht="14.4" customHeight="1" thickBot="1" x14ac:dyDescent="0.35">
      <c r="A13" s="328" t="s">
        <v>210</v>
      </c>
      <c r="B13" s="306">
        <v>0</v>
      </c>
      <c r="C13" s="306">
        <v>2.7120000000000002</v>
      </c>
      <c r="D13" s="307">
        <v>2.7120000000000002</v>
      </c>
      <c r="E13" s="316" t="s">
        <v>206</v>
      </c>
      <c r="F13" s="306">
        <v>6.7181672275680002</v>
      </c>
      <c r="G13" s="307">
        <v>6.7181672275680002</v>
      </c>
      <c r="H13" s="309">
        <v>0</v>
      </c>
      <c r="I13" s="306">
        <v>2.6619999999999999</v>
      </c>
      <c r="J13" s="307">
        <v>-4.0561672275680003</v>
      </c>
      <c r="K13" s="310">
        <v>0.39623902023099999</v>
      </c>
    </row>
    <row r="14" spans="1:11" ht="14.4" customHeight="1" thickBot="1" x14ac:dyDescent="0.35">
      <c r="A14" s="328" t="s">
        <v>211</v>
      </c>
      <c r="B14" s="306">
        <v>0</v>
      </c>
      <c r="C14" s="306">
        <v>1.4999999999999999E-2</v>
      </c>
      <c r="D14" s="307">
        <v>1.4999999999999999E-2</v>
      </c>
      <c r="E14" s="316" t="s">
        <v>206</v>
      </c>
      <c r="F14" s="306">
        <v>1.5212257220000001E-2</v>
      </c>
      <c r="G14" s="307">
        <v>1.5212257220000001E-2</v>
      </c>
      <c r="H14" s="309">
        <v>0</v>
      </c>
      <c r="I14" s="306">
        <v>0.14599999999999999</v>
      </c>
      <c r="J14" s="307">
        <v>0.13078774277899999</v>
      </c>
      <c r="K14" s="310">
        <v>0</v>
      </c>
    </row>
    <row r="15" spans="1:11" ht="14.4" customHeight="1" thickBot="1" x14ac:dyDescent="0.35">
      <c r="A15" s="327" t="s">
        <v>212</v>
      </c>
      <c r="B15" s="311">
        <v>123.281503269052</v>
      </c>
      <c r="C15" s="311">
        <v>132.63751999999999</v>
      </c>
      <c r="D15" s="312">
        <v>9.3560167309469993</v>
      </c>
      <c r="E15" s="317">
        <v>1.0758914880399999</v>
      </c>
      <c r="F15" s="311">
        <v>240.20200522550701</v>
      </c>
      <c r="G15" s="312">
        <v>240.20200522550701</v>
      </c>
      <c r="H15" s="314">
        <v>16.645679999999999</v>
      </c>
      <c r="I15" s="311">
        <v>217.46861999999999</v>
      </c>
      <c r="J15" s="312">
        <v>-22.733385225506002</v>
      </c>
      <c r="K15" s="315">
        <v>0.905357221293</v>
      </c>
    </row>
    <row r="16" spans="1:11" ht="14.4" customHeight="1" thickBot="1" x14ac:dyDescent="0.35">
      <c r="A16" s="328" t="s">
        <v>213</v>
      </c>
      <c r="B16" s="306">
        <v>2.9998876387590001</v>
      </c>
      <c r="C16" s="306">
        <v>0</v>
      </c>
      <c r="D16" s="307">
        <v>-2.9998876387590001</v>
      </c>
      <c r="E16" s="308">
        <v>0</v>
      </c>
      <c r="F16" s="306">
        <v>2.7929345469999999E-3</v>
      </c>
      <c r="G16" s="307">
        <v>2.7929345469999999E-3</v>
      </c>
      <c r="H16" s="309">
        <v>0</v>
      </c>
      <c r="I16" s="306">
        <v>4.077</v>
      </c>
      <c r="J16" s="307">
        <v>4.0742070654519997</v>
      </c>
      <c r="K16" s="310">
        <v>0</v>
      </c>
    </row>
    <row r="17" spans="1:11" ht="14.4" customHeight="1" thickBot="1" x14ac:dyDescent="0.35">
      <c r="A17" s="328" t="s">
        <v>214</v>
      </c>
      <c r="B17" s="306">
        <v>3.9281288852000003E-2</v>
      </c>
      <c r="C17" s="306">
        <v>0.14355999999999999</v>
      </c>
      <c r="D17" s="307">
        <v>0.10427871114700001</v>
      </c>
      <c r="E17" s="308">
        <v>3.6546662341110001</v>
      </c>
      <c r="F17" s="306">
        <v>0.15283576581300001</v>
      </c>
      <c r="G17" s="307">
        <v>0.15283576581300001</v>
      </c>
      <c r="H17" s="309">
        <v>0</v>
      </c>
      <c r="I17" s="306">
        <v>9.0880000000000002E-2</v>
      </c>
      <c r="J17" s="307">
        <v>-6.1955765812999997E-2</v>
      </c>
      <c r="K17" s="310">
        <v>0.59462521430100002</v>
      </c>
    </row>
    <row r="18" spans="1:11" ht="14.4" customHeight="1" thickBot="1" x14ac:dyDescent="0.35">
      <c r="A18" s="328" t="s">
        <v>215</v>
      </c>
      <c r="B18" s="306">
        <v>1.9999361160210001</v>
      </c>
      <c r="C18" s="306">
        <v>1.7806299999999999</v>
      </c>
      <c r="D18" s="307">
        <v>-0.219306116021</v>
      </c>
      <c r="E18" s="308">
        <v>0.89034343934000004</v>
      </c>
      <c r="F18" s="306">
        <v>4.6597864094989996</v>
      </c>
      <c r="G18" s="307">
        <v>4.6597864094989996</v>
      </c>
      <c r="H18" s="309">
        <v>0</v>
      </c>
      <c r="I18" s="306">
        <v>1.3133600000000001</v>
      </c>
      <c r="J18" s="307">
        <v>-3.3464264094990002</v>
      </c>
      <c r="K18" s="310">
        <v>0.28184982842099998</v>
      </c>
    </row>
    <row r="19" spans="1:11" ht="14.4" customHeight="1" thickBot="1" x14ac:dyDescent="0.35">
      <c r="A19" s="328" t="s">
        <v>216</v>
      </c>
      <c r="B19" s="306">
        <v>5.2328590325919997</v>
      </c>
      <c r="C19" s="306">
        <v>3.9340799999999998</v>
      </c>
      <c r="D19" s="307">
        <v>-1.2987790325919999</v>
      </c>
      <c r="E19" s="308">
        <v>0.75180316830500005</v>
      </c>
      <c r="F19" s="306">
        <v>6.1302059320140003</v>
      </c>
      <c r="G19" s="307">
        <v>6.1302059320140003</v>
      </c>
      <c r="H19" s="309">
        <v>0.74370999999999998</v>
      </c>
      <c r="I19" s="306">
        <v>4.3379099999999999</v>
      </c>
      <c r="J19" s="307">
        <v>-1.7922959320139999</v>
      </c>
      <c r="K19" s="310">
        <v>0.707628756375</v>
      </c>
    </row>
    <row r="20" spans="1:11" ht="14.4" customHeight="1" thickBot="1" x14ac:dyDescent="0.35">
      <c r="A20" s="328" t="s">
        <v>217</v>
      </c>
      <c r="B20" s="306">
        <v>1.5408379563000001E-2</v>
      </c>
      <c r="C20" s="306">
        <v>0.88505</v>
      </c>
      <c r="D20" s="307">
        <v>0.86964162043600002</v>
      </c>
      <c r="E20" s="308">
        <v>57.439524794099</v>
      </c>
      <c r="F20" s="306">
        <v>0.99991897388999995</v>
      </c>
      <c r="G20" s="307">
        <v>0.99991897388999995</v>
      </c>
      <c r="H20" s="309">
        <v>0</v>
      </c>
      <c r="I20" s="306">
        <v>10.74873</v>
      </c>
      <c r="J20" s="307">
        <v>9.7488110261089993</v>
      </c>
      <c r="K20" s="310">
        <v>10.749600998345</v>
      </c>
    </row>
    <row r="21" spans="1:11" ht="14.4" customHeight="1" thickBot="1" x14ac:dyDescent="0.35">
      <c r="A21" s="328" t="s">
        <v>218</v>
      </c>
      <c r="B21" s="306">
        <v>109.932819535452</v>
      </c>
      <c r="C21" s="306">
        <v>118.61415</v>
      </c>
      <c r="D21" s="307">
        <v>8.6813304645470009</v>
      </c>
      <c r="E21" s="308">
        <v>1.07896941515</v>
      </c>
      <c r="F21" s="306">
        <v>221.008190799711</v>
      </c>
      <c r="G21" s="307">
        <v>221.008190799711</v>
      </c>
      <c r="H21" s="309">
        <v>14.72588</v>
      </c>
      <c r="I21" s="306">
        <v>190.11735999999999</v>
      </c>
      <c r="J21" s="307">
        <v>-30.890830799709999</v>
      </c>
      <c r="K21" s="310">
        <v>0.86022766537299999</v>
      </c>
    </row>
    <row r="22" spans="1:11" ht="14.4" customHeight="1" thickBot="1" x14ac:dyDescent="0.35">
      <c r="A22" s="328" t="s">
        <v>219</v>
      </c>
      <c r="B22" s="306">
        <v>3</v>
      </c>
      <c r="C22" s="306">
        <v>2.4612500000000002</v>
      </c>
      <c r="D22" s="307">
        <v>-0.53874999999899997</v>
      </c>
      <c r="E22" s="308">
        <v>0.82041666666599999</v>
      </c>
      <c r="F22" s="306">
        <v>4.5615312182869996</v>
      </c>
      <c r="G22" s="307">
        <v>4.5615312182869996</v>
      </c>
      <c r="H22" s="309">
        <v>0.65339999999999998</v>
      </c>
      <c r="I22" s="306">
        <v>3.3471600000000001</v>
      </c>
      <c r="J22" s="307">
        <v>-1.2143712182869999</v>
      </c>
      <c r="K22" s="310">
        <v>0.73377991727400005</v>
      </c>
    </row>
    <row r="23" spans="1:11" ht="14.4" customHeight="1" thickBot="1" x14ac:dyDescent="0.35">
      <c r="A23" s="328" t="s">
        <v>220</v>
      </c>
      <c r="B23" s="306">
        <v>0</v>
      </c>
      <c r="C23" s="306">
        <v>2.36</v>
      </c>
      <c r="D23" s="307">
        <v>2.36</v>
      </c>
      <c r="E23" s="316" t="s">
        <v>206</v>
      </c>
      <c r="F23" s="306">
        <v>0</v>
      </c>
      <c r="G23" s="307">
        <v>0</v>
      </c>
      <c r="H23" s="309">
        <v>0</v>
      </c>
      <c r="I23" s="306">
        <v>0</v>
      </c>
      <c r="J23" s="307">
        <v>0</v>
      </c>
      <c r="K23" s="318" t="s">
        <v>200</v>
      </c>
    </row>
    <row r="24" spans="1:11" ht="14.4" customHeight="1" thickBot="1" x14ac:dyDescent="0.35">
      <c r="A24" s="328" t="s">
        <v>221</v>
      </c>
      <c r="B24" s="306">
        <v>0</v>
      </c>
      <c r="C24" s="306">
        <v>2.4588000000000001</v>
      </c>
      <c r="D24" s="307">
        <v>2.4588000000000001</v>
      </c>
      <c r="E24" s="316" t="s">
        <v>206</v>
      </c>
      <c r="F24" s="306">
        <v>2.6867431917419999</v>
      </c>
      <c r="G24" s="307">
        <v>2.6867431917419999</v>
      </c>
      <c r="H24" s="309">
        <v>0.52268999999999999</v>
      </c>
      <c r="I24" s="306">
        <v>2.9256000000000002</v>
      </c>
      <c r="J24" s="307">
        <v>0.23885680825700001</v>
      </c>
      <c r="K24" s="310">
        <v>1.088901986982</v>
      </c>
    </row>
    <row r="25" spans="1:11" ht="14.4" customHeight="1" thickBot="1" x14ac:dyDescent="0.35">
      <c r="A25" s="328" t="s">
        <v>222</v>
      </c>
      <c r="B25" s="306">
        <v>0</v>
      </c>
      <c r="C25" s="306">
        <v>0</v>
      </c>
      <c r="D25" s="307">
        <v>0</v>
      </c>
      <c r="E25" s="308">
        <v>1</v>
      </c>
      <c r="F25" s="306">
        <v>0</v>
      </c>
      <c r="G25" s="307">
        <v>0</v>
      </c>
      <c r="H25" s="309">
        <v>0</v>
      </c>
      <c r="I25" s="306">
        <v>0.51061999999999996</v>
      </c>
      <c r="J25" s="307">
        <v>0.51061999999999996</v>
      </c>
      <c r="K25" s="318" t="s">
        <v>206</v>
      </c>
    </row>
    <row r="26" spans="1:11" ht="14.4" customHeight="1" thickBot="1" x14ac:dyDescent="0.35">
      <c r="A26" s="327" t="s">
        <v>223</v>
      </c>
      <c r="B26" s="311">
        <v>0.14064514849199999</v>
      </c>
      <c r="C26" s="311">
        <v>9.4200000000000006E-2</v>
      </c>
      <c r="D26" s="312">
        <v>-4.6445148492000002E-2</v>
      </c>
      <c r="E26" s="317">
        <v>0.66977070314800002</v>
      </c>
      <c r="F26" s="311">
        <v>1.0001864980149999</v>
      </c>
      <c r="G26" s="312">
        <v>1.0001864980149999</v>
      </c>
      <c r="H26" s="314">
        <v>0</v>
      </c>
      <c r="I26" s="311">
        <v>7.1340000000000001E-2</v>
      </c>
      <c r="J26" s="312">
        <v>-0.92884649801399999</v>
      </c>
      <c r="K26" s="315">
        <v>7.1326697711999995E-2</v>
      </c>
    </row>
    <row r="27" spans="1:11" ht="14.4" customHeight="1" thickBot="1" x14ac:dyDescent="0.35">
      <c r="A27" s="328" t="s">
        <v>224</v>
      </c>
      <c r="B27" s="306">
        <v>0.14064514849199999</v>
      </c>
      <c r="C27" s="306">
        <v>9.4200000000000006E-2</v>
      </c>
      <c r="D27" s="307">
        <v>-4.6445148492000002E-2</v>
      </c>
      <c r="E27" s="308">
        <v>0.66977070314800002</v>
      </c>
      <c r="F27" s="306">
        <v>1.0001864980149999</v>
      </c>
      <c r="G27" s="307">
        <v>1.0001864980149999</v>
      </c>
      <c r="H27" s="309">
        <v>0</v>
      </c>
      <c r="I27" s="306">
        <v>7.1340000000000001E-2</v>
      </c>
      <c r="J27" s="307">
        <v>-0.92884649801399999</v>
      </c>
      <c r="K27" s="310">
        <v>7.1326697711999995E-2</v>
      </c>
    </row>
    <row r="28" spans="1:11" ht="14.4" customHeight="1" thickBot="1" x14ac:dyDescent="0.35">
      <c r="A28" s="327" t="s">
        <v>225</v>
      </c>
      <c r="B28" s="311">
        <v>0.37386247164600001</v>
      </c>
      <c r="C28" s="311">
        <v>3.1383899999999998</v>
      </c>
      <c r="D28" s="312">
        <v>2.7645275283530002</v>
      </c>
      <c r="E28" s="317">
        <v>8.3945039633890008</v>
      </c>
      <c r="F28" s="311">
        <v>2.9125820172550001</v>
      </c>
      <c r="G28" s="312">
        <v>2.9125820172550001</v>
      </c>
      <c r="H28" s="314">
        <v>0</v>
      </c>
      <c r="I28" s="311">
        <v>0.72977999999999998</v>
      </c>
      <c r="J28" s="312">
        <v>-2.1828020172549998</v>
      </c>
      <c r="K28" s="315">
        <v>0.25056118443199998</v>
      </c>
    </row>
    <row r="29" spans="1:11" ht="14.4" customHeight="1" thickBot="1" x14ac:dyDescent="0.35">
      <c r="A29" s="328" t="s">
        <v>226</v>
      </c>
      <c r="B29" s="306">
        <v>0.37386247164600001</v>
      </c>
      <c r="C29" s="306">
        <v>3.1383899999999998</v>
      </c>
      <c r="D29" s="307">
        <v>2.7645275283530002</v>
      </c>
      <c r="E29" s="308">
        <v>8.3945039633890008</v>
      </c>
      <c r="F29" s="306">
        <v>2.9125820172550001</v>
      </c>
      <c r="G29" s="307">
        <v>2.9125820172550001</v>
      </c>
      <c r="H29" s="309">
        <v>0</v>
      </c>
      <c r="I29" s="306">
        <v>0.72977999999999998</v>
      </c>
      <c r="J29" s="307">
        <v>-2.1828020172549998</v>
      </c>
      <c r="K29" s="310">
        <v>0.25056118443199998</v>
      </c>
    </row>
    <row r="30" spans="1:11" ht="14.4" customHeight="1" thickBot="1" x14ac:dyDescent="0.35">
      <c r="A30" s="326" t="s">
        <v>22</v>
      </c>
      <c r="B30" s="306">
        <v>74.355356792066999</v>
      </c>
      <c r="C30" s="306">
        <v>66.833659999999995</v>
      </c>
      <c r="D30" s="307">
        <v>-7.5216967920669999</v>
      </c>
      <c r="E30" s="308">
        <v>0.89884122521099996</v>
      </c>
      <c r="F30" s="306">
        <v>111.19815684896101</v>
      </c>
      <c r="G30" s="307">
        <v>111.19815684896101</v>
      </c>
      <c r="H30" s="309">
        <v>10.606999999999999</v>
      </c>
      <c r="I30" s="306">
        <v>93.646280000000004</v>
      </c>
      <c r="J30" s="307">
        <v>-17.551876848959999</v>
      </c>
      <c r="K30" s="310">
        <v>0.84215676458699995</v>
      </c>
    </row>
    <row r="31" spans="1:11" ht="14.4" customHeight="1" thickBot="1" x14ac:dyDescent="0.35">
      <c r="A31" s="327" t="s">
        <v>227</v>
      </c>
      <c r="B31" s="311">
        <v>74.355356792066999</v>
      </c>
      <c r="C31" s="311">
        <v>66.833659999999995</v>
      </c>
      <c r="D31" s="312">
        <v>-7.5216967920669999</v>
      </c>
      <c r="E31" s="317">
        <v>0.89884122521099996</v>
      </c>
      <c r="F31" s="311">
        <v>111.19815684896101</v>
      </c>
      <c r="G31" s="312">
        <v>111.19815684896101</v>
      </c>
      <c r="H31" s="314">
        <v>10.606999999999999</v>
      </c>
      <c r="I31" s="311">
        <v>93.646280000000004</v>
      </c>
      <c r="J31" s="312">
        <v>-17.551876848959999</v>
      </c>
      <c r="K31" s="315">
        <v>0.84215676458699995</v>
      </c>
    </row>
    <row r="32" spans="1:11" ht="14.4" customHeight="1" thickBot="1" x14ac:dyDescent="0.35">
      <c r="A32" s="328" t="s">
        <v>228</v>
      </c>
      <c r="B32" s="306">
        <v>32.685910414113003</v>
      </c>
      <c r="C32" s="306">
        <v>33.655999999999999</v>
      </c>
      <c r="D32" s="307">
        <v>0.97008958588600003</v>
      </c>
      <c r="E32" s="308">
        <v>1.029679136165</v>
      </c>
      <c r="F32" s="306">
        <v>49.202501880671001</v>
      </c>
      <c r="G32" s="307">
        <v>49.202501880671001</v>
      </c>
      <c r="H32" s="309">
        <v>3.5659999999999998</v>
      </c>
      <c r="I32" s="306">
        <v>41.345999999999997</v>
      </c>
      <c r="J32" s="307">
        <v>-7.8565018806699998</v>
      </c>
      <c r="K32" s="310">
        <v>0.84032312219100003</v>
      </c>
    </row>
    <row r="33" spans="1:11" ht="14.4" customHeight="1" thickBot="1" x14ac:dyDescent="0.35">
      <c r="A33" s="328" t="s">
        <v>229</v>
      </c>
      <c r="B33" s="306">
        <v>5.3335625597060003</v>
      </c>
      <c r="C33" s="306">
        <v>5.1020000000000003</v>
      </c>
      <c r="D33" s="307">
        <v>-0.23156255970600001</v>
      </c>
      <c r="E33" s="308">
        <v>0.95658388607699996</v>
      </c>
      <c r="F33" s="306">
        <v>8.0000541912450007</v>
      </c>
      <c r="G33" s="307">
        <v>8.0000541912450007</v>
      </c>
      <c r="H33" s="309">
        <v>0.49399999999999999</v>
      </c>
      <c r="I33" s="306">
        <v>7.3220000000000001</v>
      </c>
      <c r="J33" s="307">
        <v>-0.67805419124499999</v>
      </c>
      <c r="K33" s="310">
        <v>0.91524380022399998</v>
      </c>
    </row>
    <row r="34" spans="1:11" ht="14.4" customHeight="1" thickBot="1" x14ac:dyDescent="0.35">
      <c r="A34" s="328" t="s">
        <v>230</v>
      </c>
      <c r="B34" s="306">
        <v>33.335883818246998</v>
      </c>
      <c r="C34" s="306">
        <v>25.045000000000002</v>
      </c>
      <c r="D34" s="307">
        <v>-8.2908838182469999</v>
      </c>
      <c r="E34" s="308">
        <v>0.751292515193</v>
      </c>
      <c r="F34" s="306">
        <v>48.228002284279</v>
      </c>
      <c r="G34" s="307">
        <v>48.228002284279</v>
      </c>
      <c r="H34" s="309">
        <v>6.5469999999999997</v>
      </c>
      <c r="I34" s="306">
        <v>44.74</v>
      </c>
      <c r="J34" s="307">
        <v>-3.4880022842790002</v>
      </c>
      <c r="K34" s="310">
        <v>0.92767682426999998</v>
      </c>
    </row>
    <row r="35" spans="1:11" ht="14.4" customHeight="1" thickBot="1" x14ac:dyDescent="0.35">
      <c r="A35" s="328" t="s">
        <v>231</v>
      </c>
      <c r="B35" s="306">
        <v>3</v>
      </c>
      <c r="C35" s="306">
        <v>3.0306600000000001</v>
      </c>
      <c r="D35" s="307">
        <v>3.0659999999000001E-2</v>
      </c>
      <c r="E35" s="308">
        <v>1.0102199999999999</v>
      </c>
      <c r="F35" s="306">
        <v>5.7675984927639998</v>
      </c>
      <c r="G35" s="307">
        <v>5.7675984927639998</v>
      </c>
      <c r="H35" s="309">
        <v>0</v>
      </c>
      <c r="I35" s="306">
        <v>0.23827999999999999</v>
      </c>
      <c r="J35" s="307">
        <v>-5.5293184927640002</v>
      </c>
      <c r="K35" s="310">
        <v>4.1313555425000002E-2</v>
      </c>
    </row>
    <row r="36" spans="1:11" ht="14.4" customHeight="1" thickBot="1" x14ac:dyDescent="0.35">
      <c r="A36" s="329" t="s">
        <v>232</v>
      </c>
      <c r="B36" s="311">
        <v>71.350968668042995</v>
      </c>
      <c r="C36" s="311">
        <v>111.36939</v>
      </c>
      <c r="D36" s="312">
        <v>40.018421331957001</v>
      </c>
      <c r="E36" s="317">
        <v>1.5608672465</v>
      </c>
      <c r="F36" s="311">
        <v>221.738482454983</v>
      </c>
      <c r="G36" s="312">
        <v>221.738482454983</v>
      </c>
      <c r="H36" s="314">
        <v>31.430530000000001</v>
      </c>
      <c r="I36" s="311">
        <v>177.72968</v>
      </c>
      <c r="J36" s="312">
        <v>-44.008802454982003</v>
      </c>
      <c r="K36" s="315">
        <v>0.80152835011800005</v>
      </c>
    </row>
    <row r="37" spans="1:11" ht="14.4" customHeight="1" thickBot="1" x14ac:dyDescent="0.35">
      <c r="A37" s="326" t="s">
        <v>25</v>
      </c>
      <c r="B37" s="306">
        <v>4.5499075733680003</v>
      </c>
      <c r="C37" s="306">
        <v>10.73442</v>
      </c>
      <c r="D37" s="307">
        <v>6.1845124266309996</v>
      </c>
      <c r="E37" s="308">
        <v>2.35926111177</v>
      </c>
      <c r="F37" s="306">
        <v>6.3074241458079996</v>
      </c>
      <c r="G37" s="307">
        <v>6.3074241458079996</v>
      </c>
      <c r="H37" s="309">
        <v>0.62797999999999998</v>
      </c>
      <c r="I37" s="306">
        <v>26.844999999999999</v>
      </c>
      <c r="J37" s="307">
        <v>20.537575854191001</v>
      </c>
      <c r="K37" s="310">
        <v>4.2560955755350003</v>
      </c>
    </row>
    <row r="38" spans="1:11" ht="14.4" customHeight="1" thickBot="1" x14ac:dyDescent="0.35">
      <c r="A38" s="327" t="s">
        <v>233</v>
      </c>
      <c r="B38" s="311">
        <v>0</v>
      </c>
      <c r="C38" s="311">
        <v>8.6115700000000004</v>
      </c>
      <c r="D38" s="312">
        <v>8.6115700000000004</v>
      </c>
      <c r="E38" s="313" t="s">
        <v>206</v>
      </c>
      <c r="F38" s="311">
        <v>0</v>
      </c>
      <c r="G38" s="312">
        <v>0</v>
      </c>
      <c r="H38" s="314">
        <v>0</v>
      </c>
      <c r="I38" s="311">
        <v>0</v>
      </c>
      <c r="J38" s="312">
        <v>0</v>
      </c>
      <c r="K38" s="319" t="s">
        <v>200</v>
      </c>
    </row>
    <row r="39" spans="1:11" ht="14.4" customHeight="1" thickBot="1" x14ac:dyDescent="0.35">
      <c r="A39" s="328" t="s">
        <v>234</v>
      </c>
      <c r="B39" s="306">
        <v>0</v>
      </c>
      <c r="C39" s="306">
        <v>8.6115700000000004</v>
      </c>
      <c r="D39" s="307">
        <v>8.6115700000000004</v>
      </c>
      <c r="E39" s="316" t="s">
        <v>206</v>
      </c>
      <c r="F39" s="306">
        <v>0</v>
      </c>
      <c r="G39" s="307">
        <v>0</v>
      </c>
      <c r="H39" s="309">
        <v>0</v>
      </c>
      <c r="I39" s="306">
        <v>0</v>
      </c>
      <c r="J39" s="307">
        <v>0</v>
      </c>
      <c r="K39" s="318" t="s">
        <v>200</v>
      </c>
    </row>
    <row r="40" spans="1:11" ht="14.4" customHeight="1" thickBot="1" x14ac:dyDescent="0.35">
      <c r="A40" s="330" t="s">
        <v>235</v>
      </c>
      <c r="B40" s="306">
        <v>4.5499075733680003</v>
      </c>
      <c r="C40" s="306">
        <v>2.1228500000000001</v>
      </c>
      <c r="D40" s="307">
        <v>-2.4270575733680002</v>
      </c>
      <c r="E40" s="308">
        <v>0.46656991724899999</v>
      </c>
      <c r="F40" s="306">
        <v>6.3074241458079996</v>
      </c>
      <c r="G40" s="307">
        <v>6.3074241458079996</v>
      </c>
      <c r="H40" s="309">
        <v>0.62797999999999998</v>
      </c>
      <c r="I40" s="306">
        <v>26.844999999999999</v>
      </c>
      <c r="J40" s="307">
        <v>20.537575854191001</v>
      </c>
      <c r="K40" s="310">
        <v>4.2560955755350003</v>
      </c>
    </row>
    <row r="41" spans="1:11" ht="14.4" customHeight="1" thickBot="1" x14ac:dyDescent="0.35">
      <c r="A41" s="328" t="s">
        <v>236</v>
      </c>
      <c r="B41" s="306">
        <v>0</v>
      </c>
      <c r="C41" s="306">
        <v>0.92564999999999997</v>
      </c>
      <c r="D41" s="307">
        <v>0.92564999999999997</v>
      </c>
      <c r="E41" s="316" t="s">
        <v>206</v>
      </c>
      <c r="F41" s="306">
        <v>4.9999915584819998</v>
      </c>
      <c r="G41" s="307">
        <v>4.9999915584819998</v>
      </c>
      <c r="H41" s="309">
        <v>0.62797999999999998</v>
      </c>
      <c r="I41" s="306">
        <v>12.133089999999999</v>
      </c>
      <c r="J41" s="307">
        <v>7.1330984415170002</v>
      </c>
      <c r="K41" s="310">
        <v>2.426622096874</v>
      </c>
    </row>
    <row r="42" spans="1:11" ht="14.4" customHeight="1" thickBot="1" x14ac:dyDescent="0.35">
      <c r="A42" s="328" t="s">
        <v>237</v>
      </c>
      <c r="B42" s="306">
        <v>4</v>
      </c>
      <c r="C42" s="306">
        <v>1.1972</v>
      </c>
      <c r="D42" s="307">
        <v>-2.8028</v>
      </c>
      <c r="E42" s="308">
        <v>0.29930000000000001</v>
      </c>
      <c r="F42" s="306">
        <v>1.3074325873249999</v>
      </c>
      <c r="G42" s="307">
        <v>1.3074325873249999</v>
      </c>
      <c r="H42" s="309">
        <v>0</v>
      </c>
      <c r="I42" s="306">
        <v>14.71191</v>
      </c>
      <c r="J42" s="307">
        <v>13.404477412674</v>
      </c>
      <c r="K42" s="310">
        <v>11.252518976974001</v>
      </c>
    </row>
    <row r="43" spans="1:11" ht="14.4" customHeight="1" thickBot="1" x14ac:dyDescent="0.35">
      <c r="A43" s="331" t="s">
        <v>26</v>
      </c>
      <c r="B43" s="311">
        <v>0</v>
      </c>
      <c r="C43" s="311">
        <v>7.4619999999999997</v>
      </c>
      <c r="D43" s="312">
        <v>7.4619999999999997</v>
      </c>
      <c r="E43" s="313" t="s">
        <v>206</v>
      </c>
      <c r="F43" s="311">
        <v>0</v>
      </c>
      <c r="G43" s="312">
        <v>0</v>
      </c>
      <c r="H43" s="314">
        <v>0.61899999999999999</v>
      </c>
      <c r="I43" s="311">
        <v>9.3810000000000002</v>
      </c>
      <c r="J43" s="312">
        <v>9.3810000000000002</v>
      </c>
      <c r="K43" s="319" t="s">
        <v>200</v>
      </c>
    </row>
    <row r="44" spans="1:11" ht="14.4" customHeight="1" thickBot="1" x14ac:dyDescent="0.35">
      <c r="A44" s="327" t="s">
        <v>238</v>
      </c>
      <c r="B44" s="311">
        <v>0</v>
      </c>
      <c r="C44" s="311">
        <v>7.4619999999999997</v>
      </c>
      <c r="D44" s="312">
        <v>7.4619999999999997</v>
      </c>
      <c r="E44" s="313" t="s">
        <v>206</v>
      </c>
      <c r="F44" s="311">
        <v>0</v>
      </c>
      <c r="G44" s="312">
        <v>0</v>
      </c>
      <c r="H44" s="314">
        <v>0.61899999999999999</v>
      </c>
      <c r="I44" s="311">
        <v>9.3810000000000002</v>
      </c>
      <c r="J44" s="312">
        <v>9.3810000000000002</v>
      </c>
      <c r="K44" s="319" t="s">
        <v>200</v>
      </c>
    </row>
    <row r="45" spans="1:11" ht="14.4" customHeight="1" thickBot="1" x14ac:dyDescent="0.35">
      <c r="A45" s="328" t="s">
        <v>239</v>
      </c>
      <c r="B45" s="306">
        <v>0</v>
      </c>
      <c r="C45" s="306">
        <v>6.3620000000000001</v>
      </c>
      <c r="D45" s="307">
        <v>6.3620000000000001</v>
      </c>
      <c r="E45" s="316" t="s">
        <v>206</v>
      </c>
      <c r="F45" s="306">
        <v>0</v>
      </c>
      <c r="G45" s="307">
        <v>0</v>
      </c>
      <c r="H45" s="309">
        <v>0.61899999999999999</v>
      </c>
      <c r="I45" s="306">
        <v>9.3810000000000002</v>
      </c>
      <c r="J45" s="307">
        <v>9.3810000000000002</v>
      </c>
      <c r="K45" s="318" t="s">
        <v>200</v>
      </c>
    </row>
    <row r="46" spans="1:11" ht="14.4" customHeight="1" thickBot="1" x14ac:dyDescent="0.35">
      <c r="A46" s="328" t="s">
        <v>240</v>
      </c>
      <c r="B46" s="306">
        <v>0</v>
      </c>
      <c r="C46" s="306">
        <v>1.1000000000000001</v>
      </c>
      <c r="D46" s="307">
        <v>1.1000000000000001</v>
      </c>
      <c r="E46" s="316" t="s">
        <v>206</v>
      </c>
      <c r="F46" s="306">
        <v>0</v>
      </c>
      <c r="G46" s="307">
        <v>0</v>
      </c>
      <c r="H46" s="309">
        <v>0</v>
      </c>
      <c r="I46" s="306">
        <v>0</v>
      </c>
      <c r="J46" s="307">
        <v>0</v>
      </c>
      <c r="K46" s="318" t="s">
        <v>200</v>
      </c>
    </row>
    <row r="47" spans="1:11" ht="14.4" customHeight="1" thickBot="1" x14ac:dyDescent="0.35">
      <c r="A47" s="326" t="s">
        <v>27</v>
      </c>
      <c r="B47" s="306">
        <v>66.801061094673997</v>
      </c>
      <c r="C47" s="306">
        <v>93.172970000000007</v>
      </c>
      <c r="D47" s="307">
        <v>26.371908905325</v>
      </c>
      <c r="E47" s="308">
        <v>1.394782784482</v>
      </c>
      <c r="F47" s="306">
        <v>215.43105830917401</v>
      </c>
      <c r="G47" s="307">
        <v>215.43105830917401</v>
      </c>
      <c r="H47" s="309">
        <v>30.18355</v>
      </c>
      <c r="I47" s="306">
        <v>141.50368</v>
      </c>
      <c r="J47" s="307">
        <v>-73.927378309174003</v>
      </c>
      <c r="K47" s="310">
        <v>0.65683973847800003</v>
      </c>
    </row>
    <row r="48" spans="1:11" ht="14.4" customHeight="1" thickBot="1" x14ac:dyDescent="0.35">
      <c r="A48" s="327" t="s">
        <v>241</v>
      </c>
      <c r="B48" s="311">
        <v>0.64337135728899997</v>
      </c>
      <c r="C48" s="311">
        <v>0.65339999999999998</v>
      </c>
      <c r="D48" s="312">
        <v>1.0028642710000001E-2</v>
      </c>
      <c r="E48" s="317">
        <v>1.015587642496</v>
      </c>
      <c r="F48" s="311">
        <v>0.26116318637800001</v>
      </c>
      <c r="G48" s="312">
        <v>0.26116318637800001</v>
      </c>
      <c r="H48" s="314">
        <v>0</v>
      </c>
      <c r="I48" s="311">
        <v>0</v>
      </c>
      <c r="J48" s="312">
        <v>-0.26116318637800001</v>
      </c>
      <c r="K48" s="315">
        <v>0</v>
      </c>
    </row>
    <row r="49" spans="1:11" ht="14.4" customHeight="1" thickBot="1" x14ac:dyDescent="0.35">
      <c r="A49" s="328" t="s">
        <v>242</v>
      </c>
      <c r="B49" s="306">
        <v>0.64337135728899997</v>
      </c>
      <c r="C49" s="306">
        <v>0.65339999999999998</v>
      </c>
      <c r="D49" s="307">
        <v>1.0028642710000001E-2</v>
      </c>
      <c r="E49" s="308">
        <v>1.015587642496</v>
      </c>
      <c r="F49" s="306">
        <v>0.26116318637800001</v>
      </c>
      <c r="G49" s="307">
        <v>0.26116318637800001</v>
      </c>
      <c r="H49" s="309">
        <v>0</v>
      </c>
      <c r="I49" s="306">
        <v>0</v>
      </c>
      <c r="J49" s="307">
        <v>-0.26116318637800001</v>
      </c>
      <c r="K49" s="310">
        <v>0</v>
      </c>
    </row>
    <row r="50" spans="1:11" ht="14.4" customHeight="1" thickBot="1" x14ac:dyDescent="0.35">
      <c r="A50" s="327" t="s">
        <v>243</v>
      </c>
      <c r="B50" s="311">
        <v>6.9680507599750001</v>
      </c>
      <c r="C50" s="311">
        <v>5.8797300000000003</v>
      </c>
      <c r="D50" s="312">
        <v>-1.088320759975</v>
      </c>
      <c r="E50" s="317">
        <v>0.84381273939199997</v>
      </c>
      <c r="F50" s="311">
        <v>8.14591297634</v>
      </c>
      <c r="G50" s="312">
        <v>8.14591297634</v>
      </c>
      <c r="H50" s="314">
        <v>0.54364000000000001</v>
      </c>
      <c r="I50" s="311">
        <v>7.2120800000000003</v>
      </c>
      <c r="J50" s="312">
        <v>-0.93383297633999995</v>
      </c>
      <c r="K50" s="315">
        <v>0.88536177846999997</v>
      </c>
    </row>
    <row r="51" spans="1:11" ht="14.4" customHeight="1" thickBot="1" x14ac:dyDescent="0.35">
      <c r="A51" s="328" t="s">
        <v>244</v>
      </c>
      <c r="B51" s="306">
        <v>6.3623293228999997E-2</v>
      </c>
      <c r="C51" s="306">
        <v>6.8400000000000002E-2</v>
      </c>
      <c r="D51" s="307">
        <v>4.7767067699999999E-3</v>
      </c>
      <c r="E51" s="308">
        <v>1.0750779553780001</v>
      </c>
      <c r="F51" s="306">
        <v>6.9972257977000005E-2</v>
      </c>
      <c r="G51" s="307">
        <v>6.9972257977000005E-2</v>
      </c>
      <c r="H51" s="309">
        <v>9.4999999999999998E-3</v>
      </c>
      <c r="I51" s="306">
        <v>6.6500000000000004E-2</v>
      </c>
      <c r="J51" s="307">
        <v>-3.4722579769999999E-3</v>
      </c>
      <c r="K51" s="310">
        <v>0</v>
      </c>
    </row>
    <row r="52" spans="1:11" ht="14.4" customHeight="1" thickBot="1" x14ac:dyDescent="0.35">
      <c r="A52" s="328" t="s">
        <v>245</v>
      </c>
      <c r="B52" s="306">
        <v>6.9044274667460002</v>
      </c>
      <c r="C52" s="306">
        <v>5.8113299999999999</v>
      </c>
      <c r="D52" s="307">
        <v>-1.0930974667460001</v>
      </c>
      <c r="E52" s="308">
        <v>0.84168166411900003</v>
      </c>
      <c r="F52" s="306">
        <v>8.0759407183620002</v>
      </c>
      <c r="G52" s="307">
        <v>8.0759407183620002</v>
      </c>
      <c r="H52" s="309">
        <v>0.53413999999999995</v>
      </c>
      <c r="I52" s="306">
        <v>7.1455799999999998</v>
      </c>
      <c r="J52" s="307">
        <v>-0.93036071836199996</v>
      </c>
      <c r="K52" s="310">
        <v>0.88479847106200005</v>
      </c>
    </row>
    <row r="53" spans="1:11" ht="14.4" customHeight="1" thickBot="1" x14ac:dyDescent="0.35">
      <c r="A53" s="327" t="s">
        <v>246</v>
      </c>
      <c r="B53" s="311">
        <v>0.99974045147699997</v>
      </c>
      <c r="C53" s="311">
        <v>0.27</v>
      </c>
      <c r="D53" s="312">
        <v>-0.72974045147699995</v>
      </c>
      <c r="E53" s="317">
        <v>0.27007009629399997</v>
      </c>
      <c r="F53" s="311">
        <v>1.2798062825150001</v>
      </c>
      <c r="G53" s="312">
        <v>1.2798062825150001</v>
      </c>
      <c r="H53" s="314">
        <v>0</v>
      </c>
      <c r="I53" s="311">
        <v>0.54</v>
      </c>
      <c r="J53" s="312">
        <v>-0.73980628251500002</v>
      </c>
      <c r="K53" s="315">
        <v>0.42193885697900002</v>
      </c>
    </row>
    <row r="54" spans="1:11" ht="14.4" customHeight="1" thickBot="1" x14ac:dyDescent="0.35">
      <c r="A54" s="328" t="s">
        <v>247</v>
      </c>
      <c r="B54" s="306">
        <v>0.99974045147699997</v>
      </c>
      <c r="C54" s="306">
        <v>0.27</v>
      </c>
      <c r="D54" s="307">
        <v>-0.72974045147699995</v>
      </c>
      <c r="E54" s="308">
        <v>0.27007009629399997</v>
      </c>
      <c r="F54" s="306">
        <v>1.2798062825150001</v>
      </c>
      <c r="G54" s="307">
        <v>1.2798062825150001</v>
      </c>
      <c r="H54" s="309">
        <v>0</v>
      </c>
      <c r="I54" s="306">
        <v>0.54</v>
      </c>
      <c r="J54" s="307">
        <v>-0.73980628251500002</v>
      </c>
      <c r="K54" s="310">
        <v>0.42193885697900002</v>
      </c>
    </row>
    <row r="55" spans="1:11" ht="14.4" customHeight="1" thickBot="1" x14ac:dyDescent="0.35">
      <c r="A55" s="327" t="s">
        <v>248</v>
      </c>
      <c r="B55" s="311">
        <v>20.584533011051001</v>
      </c>
      <c r="C55" s="311">
        <v>21.32893</v>
      </c>
      <c r="D55" s="312">
        <v>0.74439698894799999</v>
      </c>
      <c r="E55" s="317">
        <v>1.036162928182</v>
      </c>
      <c r="F55" s="311">
        <v>32.080634131947001</v>
      </c>
      <c r="G55" s="312">
        <v>32.080634131947001</v>
      </c>
      <c r="H55" s="314">
        <v>2.9923099999999998</v>
      </c>
      <c r="I55" s="311">
        <v>32.019199999999998</v>
      </c>
      <c r="J55" s="312">
        <v>-6.1434131947000002E-2</v>
      </c>
      <c r="K55" s="315">
        <v>0.998085008803</v>
      </c>
    </row>
    <row r="56" spans="1:11" ht="14.4" customHeight="1" thickBot="1" x14ac:dyDescent="0.35">
      <c r="A56" s="328" t="s">
        <v>249</v>
      </c>
      <c r="B56" s="306">
        <v>12.000012185037001</v>
      </c>
      <c r="C56" s="306">
        <v>12.5444</v>
      </c>
      <c r="D56" s="307">
        <v>0.54438781496199995</v>
      </c>
      <c r="E56" s="308">
        <v>1.0453656051810001</v>
      </c>
      <c r="F56" s="306">
        <v>18.758167965218</v>
      </c>
      <c r="G56" s="307">
        <v>18.758167965218</v>
      </c>
      <c r="H56" s="309">
        <v>1.4912099999999999</v>
      </c>
      <c r="I56" s="306">
        <v>17.943760000000001</v>
      </c>
      <c r="J56" s="307">
        <v>-0.81440796521799996</v>
      </c>
      <c r="K56" s="310">
        <v>0.95658382168599998</v>
      </c>
    </row>
    <row r="57" spans="1:11" ht="14.4" customHeight="1" thickBot="1" x14ac:dyDescent="0.35">
      <c r="A57" s="328" t="s">
        <v>250</v>
      </c>
      <c r="B57" s="306">
        <v>8.5845208260129997</v>
      </c>
      <c r="C57" s="306">
        <v>8.7845300000000002</v>
      </c>
      <c r="D57" s="307">
        <v>0.20000917398599999</v>
      </c>
      <c r="E57" s="308">
        <v>1.023298816327</v>
      </c>
      <c r="F57" s="306">
        <v>13.322466166728001</v>
      </c>
      <c r="G57" s="307">
        <v>13.322466166728001</v>
      </c>
      <c r="H57" s="309">
        <v>1.5011000000000001</v>
      </c>
      <c r="I57" s="306">
        <v>14.07544</v>
      </c>
      <c r="J57" s="307">
        <v>0.75297383327099998</v>
      </c>
      <c r="K57" s="310">
        <v>1.0565191026830001</v>
      </c>
    </row>
    <row r="58" spans="1:11" ht="14.4" customHeight="1" thickBot="1" x14ac:dyDescent="0.35">
      <c r="A58" s="327" t="s">
        <v>251</v>
      </c>
      <c r="B58" s="311">
        <v>37.605365514879999</v>
      </c>
      <c r="C58" s="311">
        <v>9.0779099999999993</v>
      </c>
      <c r="D58" s="312">
        <v>-28.52745551488</v>
      </c>
      <c r="E58" s="317">
        <v>0.24139932894400001</v>
      </c>
      <c r="F58" s="311">
        <v>13.663541731996</v>
      </c>
      <c r="G58" s="312">
        <v>13.663541731996</v>
      </c>
      <c r="H58" s="314">
        <v>19.468599999999999</v>
      </c>
      <c r="I58" s="311">
        <v>76.047899999999998</v>
      </c>
      <c r="J58" s="312">
        <v>62.384358268004</v>
      </c>
      <c r="K58" s="315">
        <v>5.5657531181620001</v>
      </c>
    </row>
    <row r="59" spans="1:11" ht="14.4" customHeight="1" thickBot="1" x14ac:dyDescent="0.35">
      <c r="A59" s="328" t="s">
        <v>252</v>
      </c>
      <c r="B59" s="306">
        <v>0</v>
      </c>
      <c r="C59" s="306">
        <v>1.9569099999999999</v>
      </c>
      <c r="D59" s="307">
        <v>1.9569099999999999</v>
      </c>
      <c r="E59" s="316" t="s">
        <v>206</v>
      </c>
      <c r="F59" s="306">
        <v>2.0084091064840002</v>
      </c>
      <c r="G59" s="307">
        <v>2.0084091064840002</v>
      </c>
      <c r="H59" s="309">
        <v>0</v>
      </c>
      <c r="I59" s="306">
        <v>0</v>
      </c>
      <c r="J59" s="307">
        <v>-2.0084091064840002</v>
      </c>
      <c r="K59" s="310">
        <v>0</v>
      </c>
    </row>
    <row r="60" spans="1:11" ht="14.4" customHeight="1" thickBot="1" x14ac:dyDescent="0.35">
      <c r="A60" s="328" t="s">
        <v>253</v>
      </c>
      <c r="B60" s="306">
        <v>22.329955392403999</v>
      </c>
      <c r="C60" s="306">
        <v>6.1230000000000002</v>
      </c>
      <c r="D60" s="307">
        <v>-16.206955392404002</v>
      </c>
      <c r="E60" s="308">
        <v>0.27420565300700001</v>
      </c>
      <c r="F60" s="306">
        <v>6.0535869533830002</v>
      </c>
      <c r="G60" s="307">
        <v>6.0535869533830002</v>
      </c>
      <c r="H60" s="309">
        <v>0</v>
      </c>
      <c r="I60" s="306">
        <v>27.331160000000001</v>
      </c>
      <c r="J60" s="307">
        <v>21.277573046615998</v>
      </c>
      <c r="K60" s="310">
        <v>4.5148703092010001</v>
      </c>
    </row>
    <row r="61" spans="1:11" ht="14.4" customHeight="1" thickBot="1" x14ac:dyDescent="0.35">
      <c r="A61" s="328" t="s">
        <v>254</v>
      </c>
      <c r="B61" s="306">
        <v>0</v>
      </c>
      <c r="C61" s="306">
        <v>0.998</v>
      </c>
      <c r="D61" s="307">
        <v>0.998</v>
      </c>
      <c r="E61" s="316" t="s">
        <v>206</v>
      </c>
      <c r="F61" s="306">
        <v>0</v>
      </c>
      <c r="G61" s="307">
        <v>0</v>
      </c>
      <c r="H61" s="309">
        <v>0</v>
      </c>
      <c r="I61" s="306">
        <v>0</v>
      </c>
      <c r="J61" s="307">
        <v>0</v>
      </c>
      <c r="K61" s="318" t="s">
        <v>200</v>
      </c>
    </row>
    <row r="62" spans="1:11" ht="14.4" customHeight="1" thickBot="1" x14ac:dyDescent="0.35">
      <c r="A62" s="328" t="s">
        <v>255</v>
      </c>
      <c r="B62" s="306">
        <v>15.275410122475</v>
      </c>
      <c r="C62" s="306">
        <v>0</v>
      </c>
      <c r="D62" s="307">
        <v>-15.275410122475</v>
      </c>
      <c r="E62" s="308">
        <v>0</v>
      </c>
      <c r="F62" s="306">
        <v>5.6015456721270001</v>
      </c>
      <c r="G62" s="307">
        <v>5.6015456721270001</v>
      </c>
      <c r="H62" s="309">
        <v>19.468599999999999</v>
      </c>
      <c r="I62" s="306">
        <v>48.716740000000001</v>
      </c>
      <c r="J62" s="307">
        <v>43.115194327871997</v>
      </c>
      <c r="K62" s="310">
        <v>8.6970173683320002</v>
      </c>
    </row>
    <row r="63" spans="1:11" ht="14.4" customHeight="1" thickBot="1" x14ac:dyDescent="0.35">
      <c r="A63" s="327" t="s">
        <v>256</v>
      </c>
      <c r="B63" s="311">
        <v>0</v>
      </c>
      <c r="C63" s="311">
        <v>55.963000000000001</v>
      </c>
      <c r="D63" s="312">
        <v>55.963000000000001</v>
      </c>
      <c r="E63" s="313" t="s">
        <v>206</v>
      </c>
      <c r="F63" s="311">
        <v>159.99999999999699</v>
      </c>
      <c r="G63" s="312">
        <v>159.99999999999699</v>
      </c>
      <c r="H63" s="314">
        <v>7.1790000000000003</v>
      </c>
      <c r="I63" s="311">
        <v>25.6845</v>
      </c>
      <c r="J63" s="312">
        <v>-134.315499999997</v>
      </c>
      <c r="K63" s="315">
        <v>0.16052812499999999</v>
      </c>
    </row>
    <row r="64" spans="1:11" ht="14.4" customHeight="1" thickBot="1" x14ac:dyDescent="0.35">
      <c r="A64" s="328" t="s">
        <v>257</v>
      </c>
      <c r="B64" s="306">
        <v>0</v>
      </c>
      <c r="C64" s="306">
        <v>27.39</v>
      </c>
      <c r="D64" s="307">
        <v>27.39</v>
      </c>
      <c r="E64" s="316" t="s">
        <v>206</v>
      </c>
      <c r="F64" s="306">
        <v>9.9999999999989999</v>
      </c>
      <c r="G64" s="307">
        <v>9.9999999999989999</v>
      </c>
      <c r="H64" s="309">
        <v>7.1790000000000003</v>
      </c>
      <c r="I64" s="306">
        <v>25.6845</v>
      </c>
      <c r="J64" s="307">
        <v>15.6845</v>
      </c>
      <c r="K64" s="310">
        <v>2.5684499999999999</v>
      </c>
    </row>
    <row r="65" spans="1:11" ht="14.4" customHeight="1" thickBot="1" x14ac:dyDescent="0.35">
      <c r="A65" s="328" t="s">
        <v>258</v>
      </c>
      <c r="B65" s="306">
        <v>0</v>
      </c>
      <c r="C65" s="306">
        <v>28.573</v>
      </c>
      <c r="D65" s="307">
        <v>28.573</v>
      </c>
      <c r="E65" s="316" t="s">
        <v>206</v>
      </c>
      <c r="F65" s="306">
        <v>149.99999999999699</v>
      </c>
      <c r="G65" s="307">
        <v>149.99999999999699</v>
      </c>
      <c r="H65" s="309">
        <v>0</v>
      </c>
      <c r="I65" s="306">
        <v>0</v>
      </c>
      <c r="J65" s="307">
        <v>-149.99999999999699</v>
      </c>
      <c r="K65" s="310">
        <v>0</v>
      </c>
    </row>
    <row r="66" spans="1:11" ht="14.4" customHeight="1" thickBot="1" x14ac:dyDescent="0.35">
      <c r="A66" s="325" t="s">
        <v>28</v>
      </c>
      <c r="B66" s="306">
        <v>1551.0829662528099</v>
      </c>
      <c r="C66" s="306">
        <v>1609.90155</v>
      </c>
      <c r="D66" s="307">
        <v>58.818583747190999</v>
      </c>
      <c r="E66" s="308">
        <v>1.037920978456</v>
      </c>
      <c r="F66" s="306">
        <v>2301.01137969501</v>
      </c>
      <c r="G66" s="307">
        <v>2301.01137969501</v>
      </c>
      <c r="H66" s="309">
        <v>208.06845999999999</v>
      </c>
      <c r="I66" s="306">
        <v>2569.5484200000001</v>
      </c>
      <c r="J66" s="307">
        <v>268.53704030498898</v>
      </c>
      <c r="K66" s="310">
        <v>1.116703916666</v>
      </c>
    </row>
    <row r="67" spans="1:11" ht="14.4" customHeight="1" thickBot="1" x14ac:dyDescent="0.35">
      <c r="A67" s="331" t="s">
        <v>259</v>
      </c>
      <c r="B67" s="311">
        <v>1148.6666666665999</v>
      </c>
      <c r="C67" s="311">
        <v>1192.5239999999999</v>
      </c>
      <c r="D67" s="312">
        <v>43.857333333397001</v>
      </c>
      <c r="E67" s="317">
        <v>1.0381810795119999</v>
      </c>
      <c r="F67" s="311">
        <v>1705.99999999997</v>
      </c>
      <c r="G67" s="312">
        <v>1705.99999999997</v>
      </c>
      <c r="H67" s="314">
        <v>154.16200000000001</v>
      </c>
      <c r="I67" s="311">
        <v>1903.769</v>
      </c>
      <c r="J67" s="312">
        <v>197.76900000003101</v>
      </c>
      <c r="K67" s="315">
        <v>1.115925556858</v>
      </c>
    </row>
    <row r="68" spans="1:11" ht="14.4" customHeight="1" thickBot="1" x14ac:dyDescent="0.35">
      <c r="A68" s="327" t="s">
        <v>260</v>
      </c>
      <c r="B68" s="311">
        <v>1148.6666666665999</v>
      </c>
      <c r="C68" s="311">
        <v>1192.5239999999999</v>
      </c>
      <c r="D68" s="312">
        <v>43.857333333397001</v>
      </c>
      <c r="E68" s="317">
        <v>1.0381810795119999</v>
      </c>
      <c r="F68" s="311">
        <v>1699.99999999997</v>
      </c>
      <c r="G68" s="312">
        <v>1699.99999999997</v>
      </c>
      <c r="H68" s="314">
        <v>149.16200000000001</v>
      </c>
      <c r="I68" s="311">
        <v>1848.769</v>
      </c>
      <c r="J68" s="312">
        <v>148.76900000003101</v>
      </c>
      <c r="K68" s="315">
        <v>1.0875111764700001</v>
      </c>
    </row>
    <row r="69" spans="1:11" ht="14.4" customHeight="1" thickBot="1" x14ac:dyDescent="0.35">
      <c r="A69" s="328" t="s">
        <v>261</v>
      </c>
      <c r="B69" s="306">
        <v>1148.6666666665999</v>
      </c>
      <c r="C69" s="306">
        <v>1192.5239999999999</v>
      </c>
      <c r="D69" s="307">
        <v>43.857333333397001</v>
      </c>
      <c r="E69" s="308">
        <v>1.0381810795119999</v>
      </c>
      <c r="F69" s="306">
        <v>1699.99999999997</v>
      </c>
      <c r="G69" s="307">
        <v>1699.99999999997</v>
      </c>
      <c r="H69" s="309">
        <v>149.16200000000001</v>
      </c>
      <c r="I69" s="306">
        <v>1848.769</v>
      </c>
      <c r="J69" s="307">
        <v>148.76900000003101</v>
      </c>
      <c r="K69" s="310">
        <v>1.0875111764700001</v>
      </c>
    </row>
    <row r="70" spans="1:11" ht="14.4" customHeight="1" thickBot="1" x14ac:dyDescent="0.35">
      <c r="A70" s="327" t="s">
        <v>262</v>
      </c>
      <c r="B70" s="311">
        <v>0</v>
      </c>
      <c r="C70" s="311">
        <v>0</v>
      </c>
      <c r="D70" s="312">
        <v>0</v>
      </c>
      <c r="E70" s="317">
        <v>1</v>
      </c>
      <c r="F70" s="311">
        <v>0</v>
      </c>
      <c r="G70" s="312">
        <v>0</v>
      </c>
      <c r="H70" s="314">
        <v>5</v>
      </c>
      <c r="I70" s="311">
        <v>55</v>
      </c>
      <c r="J70" s="312">
        <v>55</v>
      </c>
      <c r="K70" s="319" t="s">
        <v>206</v>
      </c>
    </row>
    <row r="71" spans="1:11" ht="14.4" customHeight="1" thickBot="1" x14ac:dyDescent="0.35">
      <c r="A71" s="328" t="s">
        <v>263</v>
      </c>
      <c r="B71" s="306">
        <v>0</v>
      </c>
      <c r="C71" s="306">
        <v>0</v>
      </c>
      <c r="D71" s="307">
        <v>0</v>
      </c>
      <c r="E71" s="308">
        <v>1</v>
      </c>
      <c r="F71" s="306">
        <v>0</v>
      </c>
      <c r="G71" s="307">
        <v>0</v>
      </c>
      <c r="H71" s="309">
        <v>5</v>
      </c>
      <c r="I71" s="306">
        <v>55</v>
      </c>
      <c r="J71" s="307">
        <v>55</v>
      </c>
      <c r="K71" s="318" t="s">
        <v>206</v>
      </c>
    </row>
    <row r="72" spans="1:11" ht="14.4" customHeight="1" thickBot="1" x14ac:dyDescent="0.35">
      <c r="A72" s="327" t="s">
        <v>264</v>
      </c>
      <c r="B72" s="311">
        <v>0</v>
      </c>
      <c r="C72" s="311">
        <v>0</v>
      </c>
      <c r="D72" s="312">
        <v>0</v>
      </c>
      <c r="E72" s="317">
        <v>1</v>
      </c>
      <c r="F72" s="311">
        <v>5.9999999999989999</v>
      </c>
      <c r="G72" s="312">
        <v>5.9999999999989999</v>
      </c>
      <c r="H72" s="314">
        <v>0</v>
      </c>
      <c r="I72" s="311">
        <v>0</v>
      </c>
      <c r="J72" s="312">
        <v>-5.9999999999989999</v>
      </c>
      <c r="K72" s="315">
        <v>0</v>
      </c>
    </row>
    <row r="73" spans="1:11" ht="14.4" customHeight="1" thickBot="1" x14ac:dyDescent="0.35">
      <c r="A73" s="328" t="s">
        <v>265</v>
      </c>
      <c r="B73" s="306">
        <v>0</v>
      </c>
      <c r="C73" s="306">
        <v>0</v>
      </c>
      <c r="D73" s="307">
        <v>0</v>
      </c>
      <c r="E73" s="308">
        <v>1</v>
      </c>
      <c r="F73" s="306">
        <v>5.9999999999989999</v>
      </c>
      <c r="G73" s="307">
        <v>5.9999999999989999</v>
      </c>
      <c r="H73" s="309">
        <v>0</v>
      </c>
      <c r="I73" s="306">
        <v>0</v>
      </c>
      <c r="J73" s="307">
        <v>-5.9999999999989999</v>
      </c>
      <c r="K73" s="310">
        <v>0</v>
      </c>
    </row>
    <row r="74" spans="1:11" ht="14.4" customHeight="1" thickBot="1" x14ac:dyDescent="0.35">
      <c r="A74" s="326" t="s">
        <v>266</v>
      </c>
      <c r="B74" s="306">
        <v>391.08296625287397</v>
      </c>
      <c r="C74" s="306">
        <v>405.45269000000002</v>
      </c>
      <c r="D74" s="307">
        <v>14.369723747126001</v>
      </c>
      <c r="E74" s="308">
        <v>1.0367434150470001</v>
      </c>
      <c r="F74" s="306">
        <v>578.01137969504305</v>
      </c>
      <c r="G74" s="307">
        <v>578.01137969504305</v>
      </c>
      <c r="H74" s="309">
        <v>52.415100000000002</v>
      </c>
      <c r="I74" s="306">
        <v>647.28396999999995</v>
      </c>
      <c r="J74" s="307">
        <v>69.272590304957006</v>
      </c>
      <c r="K74" s="310">
        <v>1.1198464126109999</v>
      </c>
    </row>
    <row r="75" spans="1:11" ht="14.4" customHeight="1" thickBot="1" x14ac:dyDescent="0.35">
      <c r="A75" s="327" t="s">
        <v>267</v>
      </c>
      <c r="B75" s="311">
        <v>102.66666587645</v>
      </c>
      <c r="C75" s="311">
        <v>107.32165999999999</v>
      </c>
      <c r="D75" s="312">
        <v>4.6549941235499999</v>
      </c>
      <c r="E75" s="317">
        <v>1.0453408522009999</v>
      </c>
      <c r="F75" s="311">
        <v>153.011379695052</v>
      </c>
      <c r="G75" s="312">
        <v>153.011379695052</v>
      </c>
      <c r="H75" s="314">
        <v>13.874599999999999</v>
      </c>
      <c r="I75" s="311">
        <v>171.3417</v>
      </c>
      <c r="J75" s="312">
        <v>18.330320304948</v>
      </c>
      <c r="K75" s="315">
        <v>1.1197971049040001</v>
      </c>
    </row>
    <row r="76" spans="1:11" ht="14.4" customHeight="1" thickBot="1" x14ac:dyDescent="0.35">
      <c r="A76" s="328" t="s">
        <v>268</v>
      </c>
      <c r="B76" s="306">
        <v>102.66666587645</v>
      </c>
      <c r="C76" s="306">
        <v>107.32165999999999</v>
      </c>
      <c r="D76" s="307">
        <v>4.6549941235499999</v>
      </c>
      <c r="E76" s="308">
        <v>1.0453408522009999</v>
      </c>
      <c r="F76" s="306">
        <v>153.011379695052</v>
      </c>
      <c r="G76" s="307">
        <v>153.011379695052</v>
      </c>
      <c r="H76" s="309">
        <v>13.874599999999999</v>
      </c>
      <c r="I76" s="306">
        <v>171.3417</v>
      </c>
      <c r="J76" s="307">
        <v>18.330320304948</v>
      </c>
      <c r="K76" s="310">
        <v>1.1197971049040001</v>
      </c>
    </row>
    <row r="77" spans="1:11" ht="14.4" customHeight="1" thickBot="1" x14ac:dyDescent="0.35">
      <c r="A77" s="327" t="s">
        <v>269</v>
      </c>
      <c r="B77" s="311">
        <v>288.41630037642398</v>
      </c>
      <c r="C77" s="311">
        <v>298.13103000000001</v>
      </c>
      <c r="D77" s="312">
        <v>9.7147296235759999</v>
      </c>
      <c r="E77" s="317">
        <v>1.0336830117119999</v>
      </c>
      <c r="F77" s="311">
        <v>424.99999999999102</v>
      </c>
      <c r="G77" s="312">
        <v>424.99999999999102</v>
      </c>
      <c r="H77" s="314">
        <v>38.540500000000002</v>
      </c>
      <c r="I77" s="311">
        <v>475.94227000000001</v>
      </c>
      <c r="J77" s="312">
        <v>50.942270000008001</v>
      </c>
      <c r="K77" s="315">
        <v>1.1198641647050001</v>
      </c>
    </row>
    <row r="78" spans="1:11" ht="14.4" customHeight="1" thickBot="1" x14ac:dyDescent="0.35">
      <c r="A78" s="328" t="s">
        <v>270</v>
      </c>
      <c r="B78" s="306">
        <v>288.41630037642398</v>
      </c>
      <c r="C78" s="306">
        <v>298.13103000000001</v>
      </c>
      <c r="D78" s="307">
        <v>9.7147296235759999</v>
      </c>
      <c r="E78" s="308">
        <v>1.0336830117119999</v>
      </c>
      <c r="F78" s="306">
        <v>424.99999999999102</v>
      </c>
      <c r="G78" s="307">
        <v>424.99999999999102</v>
      </c>
      <c r="H78" s="309">
        <v>38.540500000000002</v>
      </c>
      <c r="I78" s="306">
        <v>475.94227000000001</v>
      </c>
      <c r="J78" s="307">
        <v>50.942270000008001</v>
      </c>
      <c r="K78" s="310">
        <v>1.1198641647050001</v>
      </c>
    </row>
    <row r="79" spans="1:11" ht="14.4" customHeight="1" thickBot="1" x14ac:dyDescent="0.35">
      <c r="A79" s="326" t="s">
        <v>271</v>
      </c>
      <c r="B79" s="306">
        <v>11.333333333332</v>
      </c>
      <c r="C79" s="306">
        <v>11.924860000000001</v>
      </c>
      <c r="D79" s="307">
        <v>0.59152666666700005</v>
      </c>
      <c r="E79" s="308">
        <v>1.0521935294110001</v>
      </c>
      <c r="F79" s="306">
        <v>16.999999999999002</v>
      </c>
      <c r="G79" s="307">
        <v>16.999999999999002</v>
      </c>
      <c r="H79" s="309">
        <v>1.49136</v>
      </c>
      <c r="I79" s="306">
        <v>18.495450000000002</v>
      </c>
      <c r="J79" s="307">
        <v>1.4954499999999999</v>
      </c>
      <c r="K79" s="310">
        <v>1.087967647058</v>
      </c>
    </row>
    <row r="80" spans="1:11" ht="14.4" customHeight="1" thickBot="1" x14ac:dyDescent="0.35">
      <c r="A80" s="327" t="s">
        <v>272</v>
      </c>
      <c r="B80" s="311">
        <v>11.333333333332</v>
      </c>
      <c r="C80" s="311">
        <v>11.924860000000001</v>
      </c>
      <c r="D80" s="312">
        <v>0.59152666666700005</v>
      </c>
      <c r="E80" s="317">
        <v>1.0521935294110001</v>
      </c>
      <c r="F80" s="311">
        <v>16.999999999999002</v>
      </c>
      <c r="G80" s="312">
        <v>16.999999999999002</v>
      </c>
      <c r="H80" s="314">
        <v>1.49136</v>
      </c>
      <c r="I80" s="311">
        <v>18.495450000000002</v>
      </c>
      <c r="J80" s="312">
        <v>1.4954499999999999</v>
      </c>
      <c r="K80" s="315">
        <v>1.087967647058</v>
      </c>
    </row>
    <row r="81" spans="1:11" ht="14.4" customHeight="1" thickBot="1" x14ac:dyDescent="0.35">
      <c r="A81" s="328" t="s">
        <v>273</v>
      </c>
      <c r="B81" s="306">
        <v>11.333333333332</v>
      </c>
      <c r="C81" s="306">
        <v>11.924860000000001</v>
      </c>
      <c r="D81" s="307">
        <v>0.59152666666700005</v>
      </c>
      <c r="E81" s="308">
        <v>1.0521935294110001</v>
      </c>
      <c r="F81" s="306">
        <v>16.999999999999002</v>
      </c>
      <c r="G81" s="307">
        <v>16.999999999999002</v>
      </c>
      <c r="H81" s="309">
        <v>1.49136</v>
      </c>
      <c r="I81" s="306">
        <v>18.495450000000002</v>
      </c>
      <c r="J81" s="307">
        <v>1.4954499999999999</v>
      </c>
      <c r="K81" s="310">
        <v>1.087967647058</v>
      </c>
    </row>
    <row r="82" spans="1:11" ht="14.4" customHeight="1" thickBot="1" x14ac:dyDescent="0.35">
      <c r="A82" s="325" t="s">
        <v>274</v>
      </c>
      <c r="B82" s="306">
        <v>0</v>
      </c>
      <c r="C82" s="306">
        <v>2.7029999999999998</v>
      </c>
      <c r="D82" s="307">
        <v>2.7029999999999998</v>
      </c>
      <c r="E82" s="316" t="s">
        <v>206</v>
      </c>
      <c r="F82" s="306">
        <v>0</v>
      </c>
      <c r="G82" s="307">
        <v>0</v>
      </c>
      <c r="H82" s="309">
        <v>0</v>
      </c>
      <c r="I82" s="306">
        <v>1.6268400000000001</v>
      </c>
      <c r="J82" s="307">
        <v>1.6268400000000001</v>
      </c>
      <c r="K82" s="318" t="s">
        <v>200</v>
      </c>
    </row>
    <row r="83" spans="1:11" ht="14.4" customHeight="1" thickBot="1" x14ac:dyDescent="0.35">
      <c r="A83" s="326" t="s">
        <v>275</v>
      </c>
      <c r="B83" s="306">
        <v>0</v>
      </c>
      <c r="C83" s="306">
        <v>2.7029999999999998</v>
      </c>
      <c r="D83" s="307">
        <v>2.7029999999999998</v>
      </c>
      <c r="E83" s="316" t="s">
        <v>206</v>
      </c>
      <c r="F83" s="306">
        <v>0</v>
      </c>
      <c r="G83" s="307">
        <v>0</v>
      </c>
      <c r="H83" s="309">
        <v>0</v>
      </c>
      <c r="I83" s="306">
        <v>1.6268400000000001</v>
      </c>
      <c r="J83" s="307">
        <v>1.6268400000000001</v>
      </c>
      <c r="K83" s="318" t="s">
        <v>200</v>
      </c>
    </row>
    <row r="84" spans="1:11" ht="14.4" customHeight="1" thickBot="1" x14ac:dyDescent="0.35">
      <c r="A84" s="327" t="s">
        <v>276</v>
      </c>
      <c r="B84" s="311">
        <v>0</v>
      </c>
      <c r="C84" s="311">
        <v>1.7</v>
      </c>
      <c r="D84" s="312">
        <v>1.7</v>
      </c>
      <c r="E84" s="313" t="s">
        <v>206</v>
      </c>
      <c r="F84" s="311">
        <v>0</v>
      </c>
      <c r="G84" s="312">
        <v>0</v>
      </c>
      <c r="H84" s="314">
        <v>0</v>
      </c>
      <c r="I84" s="311">
        <v>1.1000000000000001</v>
      </c>
      <c r="J84" s="312">
        <v>1.1000000000000001</v>
      </c>
      <c r="K84" s="319" t="s">
        <v>200</v>
      </c>
    </row>
    <row r="85" spans="1:11" ht="14.4" customHeight="1" thickBot="1" x14ac:dyDescent="0.35">
      <c r="A85" s="328" t="s">
        <v>277</v>
      </c>
      <c r="B85" s="306">
        <v>0</v>
      </c>
      <c r="C85" s="306">
        <v>1.7</v>
      </c>
      <c r="D85" s="307">
        <v>1.7</v>
      </c>
      <c r="E85" s="316" t="s">
        <v>206</v>
      </c>
      <c r="F85" s="306">
        <v>0</v>
      </c>
      <c r="G85" s="307">
        <v>0</v>
      </c>
      <c r="H85" s="309">
        <v>0</v>
      </c>
      <c r="I85" s="306">
        <v>0.5</v>
      </c>
      <c r="J85" s="307">
        <v>0.5</v>
      </c>
      <c r="K85" s="318" t="s">
        <v>200</v>
      </c>
    </row>
    <row r="86" spans="1:11" ht="14.4" customHeight="1" thickBot="1" x14ac:dyDescent="0.35">
      <c r="A86" s="328" t="s">
        <v>278</v>
      </c>
      <c r="B86" s="306">
        <v>0</v>
      </c>
      <c r="C86" s="306">
        <v>0</v>
      </c>
      <c r="D86" s="307">
        <v>0</v>
      </c>
      <c r="E86" s="308">
        <v>1</v>
      </c>
      <c r="F86" s="306">
        <v>0</v>
      </c>
      <c r="G86" s="307">
        <v>0</v>
      </c>
      <c r="H86" s="309">
        <v>0</v>
      </c>
      <c r="I86" s="306">
        <v>0.5</v>
      </c>
      <c r="J86" s="307">
        <v>0.5</v>
      </c>
      <c r="K86" s="318" t="s">
        <v>206</v>
      </c>
    </row>
    <row r="87" spans="1:11" ht="14.4" customHeight="1" thickBot="1" x14ac:dyDescent="0.35">
      <c r="A87" s="328" t="s">
        <v>279</v>
      </c>
      <c r="B87" s="306">
        <v>0</v>
      </c>
      <c r="C87" s="306">
        <v>0</v>
      </c>
      <c r="D87" s="307">
        <v>0</v>
      </c>
      <c r="E87" s="308">
        <v>1</v>
      </c>
      <c r="F87" s="306">
        <v>0</v>
      </c>
      <c r="G87" s="307">
        <v>0</v>
      </c>
      <c r="H87" s="309">
        <v>0</v>
      </c>
      <c r="I87" s="306">
        <v>0.1</v>
      </c>
      <c r="J87" s="307">
        <v>0.1</v>
      </c>
      <c r="K87" s="318" t="s">
        <v>206</v>
      </c>
    </row>
    <row r="88" spans="1:11" ht="14.4" customHeight="1" thickBot="1" x14ac:dyDescent="0.35">
      <c r="A88" s="327" t="s">
        <v>280</v>
      </c>
      <c r="B88" s="311">
        <v>0</v>
      </c>
      <c r="C88" s="311">
        <v>0</v>
      </c>
      <c r="D88" s="312">
        <v>0</v>
      </c>
      <c r="E88" s="317">
        <v>1</v>
      </c>
      <c r="F88" s="311">
        <v>0</v>
      </c>
      <c r="G88" s="312">
        <v>0</v>
      </c>
      <c r="H88" s="314">
        <v>0</v>
      </c>
      <c r="I88" s="311">
        <v>7.6839999999E-2</v>
      </c>
      <c r="J88" s="312">
        <v>7.6839999999E-2</v>
      </c>
      <c r="K88" s="319" t="s">
        <v>206</v>
      </c>
    </row>
    <row r="89" spans="1:11" ht="14.4" customHeight="1" thickBot="1" x14ac:dyDescent="0.35">
      <c r="A89" s="328" t="s">
        <v>281</v>
      </c>
      <c r="B89" s="306">
        <v>0</v>
      </c>
      <c r="C89" s="306">
        <v>0</v>
      </c>
      <c r="D89" s="307">
        <v>0</v>
      </c>
      <c r="E89" s="308">
        <v>1</v>
      </c>
      <c r="F89" s="306">
        <v>0</v>
      </c>
      <c r="G89" s="307">
        <v>0</v>
      </c>
      <c r="H89" s="309">
        <v>0</v>
      </c>
      <c r="I89" s="306">
        <v>7.6839999999E-2</v>
      </c>
      <c r="J89" s="307">
        <v>7.6839999999E-2</v>
      </c>
      <c r="K89" s="318" t="s">
        <v>206</v>
      </c>
    </row>
    <row r="90" spans="1:11" ht="14.4" customHeight="1" thickBot="1" x14ac:dyDescent="0.35">
      <c r="A90" s="330" t="s">
        <v>282</v>
      </c>
      <c r="B90" s="306">
        <v>0</v>
      </c>
      <c r="C90" s="306">
        <v>0.753</v>
      </c>
      <c r="D90" s="307">
        <v>0.753</v>
      </c>
      <c r="E90" s="316" t="s">
        <v>206</v>
      </c>
      <c r="F90" s="306">
        <v>0</v>
      </c>
      <c r="G90" s="307">
        <v>0</v>
      </c>
      <c r="H90" s="309">
        <v>0</v>
      </c>
      <c r="I90" s="306">
        <v>0</v>
      </c>
      <c r="J90" s="307">
        <v>0</v>
      </c>
      <c r="K90" s="318" t="s">
        <v>200</v>
      </c>
    </row>
    <row r="91" spans="1:11" ht="14.4" customHeight="1" thickBot="1" x14ac:dyDescent="0.35">
      <c r="A91" s="328" t="s">
        <v>283</v>
      </c>
      <c r="B91" s="306">
        <v>0</v>
      </c>
      <c r="C91" s="306">
        <v>0.753</v>
      </c>
      <c r="D91" s="307">
        <v>0.753</v>
      </c>
      <c r="E91" s="316" t="s">
        <v>206</v>
      </c>
      <c r="F91" s="306">
        <v>0</v>
      </c>
      <c r="G91" s="307">
        <v>0</v>
      </c>
      <c r="H91" s="309">
        <v>0</v>
      </c>
      <c r="I91" s="306">
        <v>0</v>
      </c>
      <c r="J91" s="307">
        <v>0</v>
      </c>
      <c r="K91" s="318" t="s">
        <v>200</v>
      </c>
    </row>
    <row r="92" spans="1:11" ht="14.4" customHeight="1" thickBot="1" x14ac:dyDescent="0.35">
      <c r="A92" s="330" t="s">
        <v>284</v>
      </c>
      <c r="B92" s="306">
        <v>0</v>
      </c>
      <c r="C92" s="306">
        <v>0.25</v>
      </c>
      <c r="D92" s="307">
        <v>0.25</v>
      </c>
      <c r="E92" s="316" t="s">
        <v>206</v>
      </c>
      <c r="F92" s="306">
        <v>0</v>
      </c>
      <c r="G92" s="307">
        <v>0</v>
      </c>
      <c r="H92" s="309">
        <v>0</v>
      </c>
      <c r="I92" s="306">
        <v>0.45</v>
      </c>
      <c r="J92" s="307">
        <v>0.45</v>
      </c>
      <c r="K92" s="318" t="s">
        <v>200</v>
      </c>
    </row>
    <row r="93" spans="1:11" ht="14.4" customHeight="1" thickBot="1" x14ac:dyDescent="0.35">
      <c r="A93" s="328" t="s">
        <v>285</v>
      </c>
      <c r="B93" s="306">
        <v>0</v>
      </c>
      <c r="C93" s="306">
        <v>0.25</v>
      </c>
      <c r="D93" s="307">
        <v>0.25</v>
      </c>
      <c r="E93" s="316" t="s">
        <v>206</v>
      </c>
      <c r="F93" s="306">
        <v>0</v>
      </c>
      <c r="G93" s="307">
        <v>0</v>
      </c>
      <c r="H93" s="309">
        <v>0</v>
      </c>
      <c r="I93" s="306">
        <v>0.45</v>
      </c>
      <c r="J93" s="307">
        <v>0.45</v>
      </c>
      <c r="K93" s="318" t="s">
        <v>200</v>
      </c>
    </row>
    <row r="94" spans="1:11" ht="14.4" customHeight="1" thickBot="1" x14ac:dyDescent="0.35">
      <c r="A94" s="325" t="s">
        <v>286</v>
      </c>
      <c r="B94" s="306">
        <v>50.666666666662998</v>
      </c>
      <c r="C94" s="306">
        <v>57.053919999999998</v>
      </c>
      <c r="D94" s="307">
        <v>6.387253333336</v>
      </c>
      <c r="E94" s="308">
        <v>1.1260642105259999</v>
      </c>
      <c r="F94" s="306">
        <v>78.999404053321996</v>
      </c>
      <c r="G94" s="307">
        <v>78.999404053321996</v>
      </c>
      <c r="H94" s="309">
        <v>6.5640000000000001</v>
      </c>
      <c r="I94" s="306">
        <v>78.768000000000001</v>
      </c>
      <c r="J94" s="307">
        <v>-0.23140405332200001</v>
      </c>
      <c r="K94" s="310">
        <v>0.99707081267099995</v>
      </c>
    </row>
    <row r="95" spans="1:11" ht="14.4" customHeight="1" thickBot="1" x14ac:dyDescent="0.35">
      <c r="A95" s="326" t="s">
        <v>287</v>
      </c>
      <c r="B95" s="306">
        <v>50.666666666662998</v>
      </c>
      <c r="C95" s="306">
        <v>52.17</v>
      </c>
      <c r="D95" s="307">
        <v>1.5033333333359999</v>
      </c>
      <c r="E95" s="308">
        <v>1.029671052631</v>
      </c>
      <c r="F95" s="306">
        <v>78.999404053321996</v>
      </c>
      <c r="G95" s="307">
        <v>78.999404053321996</v>
      </c>
      <c r="H95" s="309">
        <v>6.5640000000000001</v>
      </c>
      <c r="I95" s="306">
        <v>78.768000000000001</v>
      </c>
      <c r="J95" s="307">
        <v>-0.23140405332200001</v>
      </c>
      <c r="K95" s="310">
        <v>0.99707081267099995</v>
      </c>
    </row>
    <row r="96" spans="1:11" ht="14.4" customHeight="1" thickBot="1" x14ac:dyDescent="0.35">
      <c r="A96" s="327" t="s">
        <v>288</v>
      </c>
      <c r="B96" s="311">
        <v>50.666666666662998</v>
      </c>
      <c r="C96" s="311">
        <v>52.17</v>
      </c>
      <c r="D96" s="312">
        <v>1.5033333333359999</v>
      </c>
      <c r="E96" s="317">
        <v>1.029671052631</v>
      </c>
      <c r="F96" s="311">
        <v>78.999404053321996</v>
      </c>
      <c r="G96" s="312">
        <v>78.999404053321996</v>
      </c>
      <c r="H96" s="314">
        <v>6.5640000000000001</v>
      </c>
      <c r="I96" s="311">
        <v>78.768000000000001</v>
      </c>
      <c r="J96" s="312">
        <v>-0.23140405332200001</v>
      </c>
      <c r="K96" s="315">
        <v>0.99707081267099995</v>
      </c>
    </row>
    <row r="97" spans="1:11" ht="14.4" customHeight="1" thickBot="1" x14ac:dyDescent="0.35">
      <c r="A97" s="328" t="s">
        <v>289</v>
      </c>
      <c r="B97" s="306">
        <v>7.9999999999989999</v>
      </c>
      <c r="C97" s="306">
        <v>9.3740000000000006</v>
      </c>
      <c r="D97" s="307">
        <v>1.3740000000000001</v>
      </c>
      <c r="E97" s="308">
        <v>1.1717500000000001</v>
      </c>
      <c r="F97" s="306">
        <v>14.999404053323</v>
      </c>
      <c r="G97" s="307">
        <v>14.999404053323</v>
      </c>
      <c r="H97" s="309">
        <v>1.2150000000000001</v>
      </c>
      <c r="I97" s="306">
        <v>14.58</v>
      </c>
      <c r="J97" s="307">
        <v>-0.41940405332300001</v>
      </c>
      <c r="K97" s="310">
        <v>0.97203861887800003</v>
      </c>
    </row>
    <row r="98" spans="1:11" ht="14.4" customHeight="1" thickBot="1" x14ac:dyDescent="0.35">
      <c r="A98" s="328" t="s">
        <v>290</v>
      </c>
      <c r="B98" s="306">
        <v>42.666666666664</v>
      </c>
      <c r="C98" s="306">
        <v>42.795999999999999</v>
      </c>
      <c r="D98" s="307">
        <v>0.12933333333499999</v>
      </c>
      <c r="E98" s="308">
        <v>1.00303125</v>
      </c>
      <c r="F98" s="306">
        <v>63.999999999998003</v>
      </c>
      <c r="G98" s="307">
        <v>63.999999999998003</v>
      </c>
      <c r="H98" s="309">
        <v>5.3490000000000002</v>
      </c>
      <c r="I98" s="306">
        <v>64.188000000000002</v>
      </c>
      <c r="J98" s="307">
        <v>0.18800000000100001</v>
      </c>
      <c r="K98" s="310">
        <v>1.0029375</v>
      </c>
    </row>
    <row r="99" spans="1:11" ht="14.4" customHeight="1" thickBot="1" x14ac:dyDescent="0.35">
      <c r="A99" s="326" t="s">
        <v>291</v>
      </c>
      <c r="B99" s="306">
        <v>0</v>
      </c>
      <c r="C99" s="306">
        <v>4.8839199999999998</v>
      </c>
      <c r="D99" s="307">
        <v>4.8839199999999998</v>
      </c>
      <c r="E99" s="316" t="s">
        <v>206</v>
      </c>
      <c r="F99" s="306">
        <v>0</v>
      </c>
      <c r="G99" s="307">
        <v>0</v>
      </c>
      <c r="H99" s="309">
        <v>0</v>
      </c>
      <c r="I99" s="306">
        <v>0</v>
      </c>
      <c r="J99" s="307">
        <v>0</v>
      </c>
      <c r="K99" s="318" t="s">
        <v>200</v>
      </c>
    </row>
    <row r="100" spans="1:11" ht="14.4" customHeight="1" thickBot="1" x14ac:dyDescent="0.35">
      <c r="A100" s="327" t="s">
        <v>292</v>
      </c>
      <c r="B100" s="311">
        <v>0</v>
      </c>
      <c r="C100" s="311">
        <v>4.8839199999999998</v>
      </c>
      <c r="D100" s="312">
        <v>4.8839199999999998</v>
      </c>
      <c r="E100" s="313" t="s">
        <v>206</v>
      </c>
      <c r="F100" s="311">
        <v>0</v>
      </c>
      <c r="G100" s="312">
        <v>0</v>
      </c>
      <c r="H100" s="314">
        <v>0</v>
      </c>
      <c r="I100" s="311">
        <v>0</v>
      </c>
      <c r="J100" s="312">
        <v>0</v>
      </c>
      <c r="K100" s="319" t="s">
        <v>200</v>
      </c>
    </row>
    <row r="101" spans="1:11" ht="14.4" customHeight="1" thickBot="1" x14ac:dyDescent="0.35">
      <c r="A101" s="328" t="s">
        <v>293</v>
      </c>
      <c r="B101" s="306">
        <v>0</v>
      </c>
      <c r="C101" s="306">
        <v>4.8839199999999998</v>
      </c>
      <c r="D101" s="307">
        <v>4.8839199999999998</v>
      </c>
      <c r="E101" s="316" t="s">
        <v>206</v>
      </c>
      <c r="F101" s="306">
        <v>0</v>
      </c>
      <c r="G101" s="307">
        <v>0</v>
      </c>
      <c r="H101" s="309">
        <v>0</v>
      </c>
      <c r="I101" s="306">
        <v>0</v>
      </c>
      <c r="J101" s="307">
        <v>0</v>
      </c>
      <c r="K101" s="318" t="s">
        <v>200</v>
      </c>
    </row>
    <row r="102" spans="1:11" ht="14.4" customHeight="1" thickBot="1" x14ac:dyDescent="0.35">
      <c r="A102" s="324" t="s">
        <v>294</v>
      </c>
      <c r="B102" s="306">
        <v>4.3665987256929997</v>
      </c>
      <c r="C102" s="306">
        <v>10.23577</v>
      </c>
      <c r="D102" s="307">
        <v>5.8691712743059998</v>
      </c>
      <c r="E102" s="308">
        <v>2.3441059375959998</v>
      </c>
      <c r="F102" s="306">
        <v>0</v>
      </c>
      <c r="G102" s="307">
        <v>0</v>
      </c>
      <c r="H102" s="309">
        <v>9.5000000000000001E-2</v>
      </c>
      <c r="I102" s="306">
        <v>0.995</v>
      </c>
      <c r="J102" s="307">
        <v>0.995</v>
      </c>
      <c r="K102" s="318" t="s">
        <v>200</v>
      </c>
    </row>
    <row r="103" spans="1:11" ht="14.4" customHeight="1" thickBot="1" x14ac:dyDescent="0.35">
      <c r="A103" s="325" t="s">
        <v>295</v>
      </c>
      <c r="B103" s="306">
        <v>4.3665987256929997</v>
      </c>
      <c r="C103" s="306">
        <v>10.23577</v>
      </c>
      <c r="D103" s="307">
        <v>5.8691712743059998</v>
      </c>
      <c r="E103" s="308">
        <v>2.3441059375959998</v>
      </c>
      <c r="F103" s="306">
        <v>0</v>
      </c>
      <c r="G103" s="307">
        <v>0</v>
      </c>
      <c r="H103" s="309">
        <v>9.5000000000000001E-2</v>
      </c>
      <c r="I103" s="306">
        <v>0.995</v>
      </c>
      <c r="J103" s="307">
        <v>0.995</v>
      </c>
      <c r="K103" s="318" t="s">
        <v>200</v>
      </c>
    </row>
    <row r="104" spans="1:11" ht="14.4" customHeight="1" thickBot="1" x14ac:dyDescent="0.35">
      <c r="A104" s="326" t="s">
        <v>296</v>
      </c>
      <c r="B104" s="306">
        <v>4.3665987256929997</v>
      </c>
      <c r="C104" s="306">
        <v>9.8087700000000009</v>
      </c>
      <c r="D104" s="307">
        <v>5.4421712743060002</v>
      </c>
      <c r="E104" s="308">
        <v>2.246318156574</v>
      </c>
      <c r="F104" s="306">
        <v>0</v>
      </c>
      <c r="G104" s="307">
        <v>0</v>
      </c>
      <c r="H104" s="309">
        <v>0</v>
      </c>
      <c r="I104" s="306">
        <v>0</v>
      </c>
      <c r="J104" s="307">
        <v>0</v>
      </c>
      <c r="K104" s="318" t="s">
        <v>200</v>
      </c>
    </row>
    <row r="105" spans="1:11" ht="14.4" customHeight="1" thickBot="1" x14ac:dyDescent="0.35">
      <c r="A105" s="327" t="s">
        <v>297</v>
      </c>
      <c r="B105" s="311">
        <v>4.3665987256929997</v>
      </c>
      <c r="C105" s="311">
        <v>9.8087700000000009</v>
      </c>
      <c r="D105" s="312">
        <v>5.4421712743060002</v>
      </c>
      <c r="E105" s="317">
        <v>2.246318156574</v>
      </c>
      <c r="F105" s="311">
        <v>0</v>
      </c>
      <c r="G105" s="312">
        <v>0</v>
      </c>
      <c r="H105" s="314">
        <v>0</v>
      </c>
      <c r="I105" s="311">
        <v>0</v>
      </c>
      <c r="J105" s="312">
        <v>0</v>
      </c>
      <c r="K105" s="319" t="s">
        <v>200</v>
      </c>
    </row>
    <row r="106" spans="1:11" ht="14.4" customHeight="1" thickBot="1" x14ac:dyDescent="0.35">
      <c r="A106" s="328" t="s">
        <v>298</v>
      </c>
      <c r="B106" s="306">
        <v>0</v>
      </c>
      <c r="C106" s="306">
        <v>8.6115700000000004</v>
      </c>
      <c r="D106" s="307">
        <v>8.6115700000000004</v>
      </c>
      <c r="E106" s="316" t="s">
        <v>206</v>
      </c>
      <c r="F106" s="306">
        <v>0</v>
      </c>
      <c r="G106" s="307">
        <v>0</v>
      </c>
      <c r="H106" s="309">
        <v>0</v>
      </c>
      <c r="I106" s="306">
        <v>0</v>
      </c>
      <c r="J106" s="307">
        <v>0</v>
      </c>
      <c r="K106" s="318" t="s">
        <v>200</v>
      </c>
    </row>
    <row r="107" spans="1:11" ht="14.4" customHeight="1" thickBot="1" x14ac:dyDescent="0.35">
      <c r="A107" s="328" t="s">
        <v>299</v>
      </c>
      <c r="B107" s="306">
        <v>0</v>
      </c>
      <c r="C107" s="306">
        <v>1.1972</v>
      </c>
      <c r="D107" s="307">
        <v>1.1972</v>
      </c>
      <c r="E107" s="316" t="s">
        <v>206</v>
      </c>
      <c r="F107" s="306">
        <v>0</v>
      </c>
      <c r="G107" s="307">
        <v>0</v>
      </c>
      <c r="H107" s="309">
        <v>0</v>
      </c>
      <c r="I107" s="306">
        <v>0</v>
      </c>
      <c r="J107" s="307">
        <v>0</v>
      </c>
      <c r="K107" s="318" t="s">
        <v>200</v>
      </c>
    </row>
    <row r="108" spans="1:11" ht="14.4" customHeight="1" thickBot="1" x14ac:dyDescent="0.35">
      <c r="A108" s="331" t="s">
        <v>300</v>
      </c>
      <c r="B108" s="311">
        <v>0</v>
      </c>
      <c r="C108" s="311">
        <v>0.42699999999999999</v>
      </c>
      <c r="D108" s="312">
        <v>0.42699999999999999</v>
      </c>
      <c r="E108" s="313" t="s">
        <v>206</v>
      </c>
      <c r="F108" s="311">
        <v>0</v>
      </c>
      <c r="G108" s="312">
        <v>0</v>
      </c>
      <c r="H108" s="314">
        <v>9.5000000000000001E-2</v>
      </c>
      <c r="I108" s="311">
        <v>0.995</v>
      </c>
      <c r="J108" s="312">
        <v>0.995</v>
      </c>
      <c r="K108" s="319" t="s">
        <v>200</v>
      </c>
    </row>
    <row r="109" spans="1:11" ht="14.4" customHeight="1" thickBot="1" x14ac:dyDescent="0.35">
      <c r="A109" s="327" t="s">
        <v>301</v>
      </c>
      <c r="B109" s="311">
        <v>0</v>
      </c>
      <c r="C109" s="311">
        <v>0.42699999999999999</v>
      </c>
      <c r="D109" s="312">
        <v>0.42699999999999999</v>
      </c>
      <c r="E109" s="313" t="s">
        <v>206</v>
      </c>
      <c r="F109" s="311">
        <v>0</v>
      </c>
      <c r="G109" s="312">
        <v>0</v>
      </c>
      <c r="H109" s="314">
        <v>9.5000000000000001E-2</v>
      </c>
      <c r="I109" s="311">
        <v>0.995</v>
      </c>
      <c r="J109" s="312">
        <v>0.995</v>
      </c>
      <c r="K109" s="319" t="s">
        <v>200</v>
      </c>
    </row>
    <row r="110" spans="1:11" ht="14.4" customHeight="1" thickBot="1" x14ac:dyDescent="0.35">
      <c r="A110" s="328" t="s">
        <v>302</v>
      </c>
      <c r="B110" s="306">
        <v>0</v>
      </c>
      <c r="C110" s="306">
        <v>0.42699999999999999</v>
      </c>
      <c r="D110" s="307">
        <v>0.42699999999999999</v>
      </c>
      <c r="E110" s="316" t="s">
        <v>206</v>
      </c>
      <c r="F110" s="306">
        <v>0</v>
      </c>
      <c r="G110" s="307">
        <v>0</v>
      </c>
      <c r="H110" s="309">
        <v>9.5000000000000001E-2</v>
      </c>
      <c r="I110" s="306">
        <v>0.995</v>
      </c>
      <c r="J110" s="307">
        <v>0.995</v>
      </c>
      <c r="K110" s="318" t="s">
        <v>200</v>
      </c>
    </row>
    <row r="111" spans="1:11" ht="14.4" customHeight="1" thickBot="1" x14ac:dyDescent="0.35">
      <c r="A111" s="324" t="s">
        <v>303</v>
      </c>
      <c r="B111" s="306">
        <v>127.66666666666499</v>
      </c>
      <c r="C111" s="306">
        <v>295.0772</v>
      </c>
      <c r="D111" s="307">
        <v>167.410533333335</v>
      </c>
      <c r="E111" s="308">
        <v>2.311309660574</v>
      </c>
      <c r="F111" s="306">
        <v>493.00070881769199</v>
      </c>
      <c r="G111" s="307">
        <v>493.00070881769199</v>
      </c>
      <c r="H111" s="309">
        <v>56.914819999999999</v>
      </c>
      <c r="I111" s="306">
        <v>517.30546000000004</v>
      </c>
      <c r="J111" s="307">
        <v>24.304751182307001</v>
      </c>
      <c r="K111" s="310">
        <v>1.0492996272570001</v>
      </c>
    </row>
    <row r="112" spans="1:11" ht="14.4" customHeight="1" thickBot="1" x14ac:dyDescent="0.35">
      <c r="A112" s="329" t="s">
        <v>304</v>
      </c>
      <c r="B112" s="311">
        <v>127.66666666666499</v>
      </c>
      <c r="C112" s="311">
        <v>295.0772</v>
      </c>
      <c r="D112" s="312">
        <v>167.410533333335</v>
      </c>
      <c r="E112" s="317">
        <v>2.311309660574</v>
      </c>
      <c r="F112" s="311">
        <v>493.00070881769199</v>
      </c>
      <c r="G112" s="312">
        <v>493.00070881769199</v>
      </c>
      <c r="H112" s="314">
        <v>56.914819999999999</v>
      </c>
      <c r="I112" s="311">
        <v>517.30546000000004</v>
      </c>
      <c r="J112" s="312">
        <v>24.304751182307001</v>
      </c>
      <c r="K112" s="315">
        <v>1.0492996272570001</v>
      </c>
    </row>
    <row r="113" spans="1:11" ht="14.4" customHeight="1" thickBot="1" x14ac:dyDescent="0.35">
      <c r="A113" s="331" t="s">
        <v>34</v>
      </c>
      <c r="B113" s="311">
        <v>127.66666666666499</v>
      </c>
      <c r="C113" s="311">
        <v>295.0772</v>
      </c>
      <c r="D113" s="312">
        <v>167.410533333335</v>
      </c>
      <c r="E113" s="317">
        <v>2.311309660574</v>
      </c>
      <c r="F113" s="311">
        <v>493.00070881769199</v>
      </c>
      <c r="G113" s="312">
        <v>493.00070881769199</v>
      </c>
      <c r="H113" s="314">
        <v>56.914819999999999</v>
      </c>
      <c r="I113" s="311">
        <v>517.30546000000004</v>
      </c>
      <c r="J113" s="312">
        <v>24.304751182307001</v>
      </c>
      <c r="K113" s="315">
        <v>1.0492996272570001</v>
      </c>
    </row>
    <row r="114" spans="1:11" ht="14.4" customHeight="1" thickBot="1" x14ac:dyDescent="0.35">
      <c r="A114" s="327" t="s">
        <v>305</v>
      </c>
      <c r="B114" s="311">
        <v>0</v>
      </c>
      <c r="C114" s="311">
        <v>0</v>
      </c>
      <c r="D114" s="312">
        <v>0</v>
      </c>
      <c r="E114" s="317">
        <v>1</v>
      </c>
      <c r="F114" s="311">
        <v>5</v>
      </c>
      <c r="G114" s="312">
        <v>5</v>
      </c>
      <c r="H114" s="314">
        <v>0</v>
      </c>
      <c r="I114" s="311">
        <v>0</v>
      </c>
      <c r="J114" s="312">
        <v>-5</v>
      </c>
      <c r="K114" s="315">
        <v>0</v>
      </c>
    </row>
    <row r="115" spans="1:11" ht="14.4" customHeight="1" thickBot="1" x14ac:dyDescent="0.35">
      <c r="A115" s="328" t="s">
        <v>306</v>
      </c>
      <c r="B115" s="306">
        <v>0</v>
      </c>
      <c r="C115" s="306">
        <v>0</v>
      </c>
      <c r="D115" s="307">
        <v>0</v>
      </c>
      <c r="E115" s="308">
        <v>1</v>
      </c>
      <c r="F115" s="306">
        <v>5</v>
      </c>
      <c r="G115" s="307">
        <v>5</v>
      </c>
      <c r="H115" s="309">
        <v>0</v>
      </c>
      <c r="I115" s="306">
        <v>0</v>
      </c>
      <c r="J115" s="307">
        <v>-5</v>
      </c>
      <c r="K115" s="310">
        <v>0</v>
      </c>
    </row>
    <row r="116" spans="1:11" ht="14.4" customHeight="1" thickBot="1" x14ac:dyDescent="0.35">
      <c r="A116" s="327" t="s">
        <v>307</v>
      </c>
      <c r="B116" s="311">
        <v>3</v>
      </c>
      <c r="C116" s="311">
        <v>1.9</v>
      </c>
      <c r="D116" s="312">
        <v>-1.1000000000000001</v>
      </c>
      <c r="E116" s="317">
        <v>0.63333333333300001</v>
      </c>
      <c r="F116" s="311">
        <v>5.0007088176919998</v>
      </c>
      <c r="G116" s="312">
        <v>5.0007088176919998</v>
      </c>
      <c r="H116" s="314">
        <v>0</v>
      </c>
      <c r="I116" s="311">
        <v>13.6632</v>
      </c>
      <c r="J116" s="312">
        <v>8.6624911823070008</v>
      </c>
      <c r="K116" s="315">
        <v>2.7322526661939999</v>
      </c>
    </row>
    <row r="117" spans="1:11" ht="14.4" customHeight="1" thickBot="1" x14ac:dyDescent="0.35">
      <c r="A117" s="328" t="s">
        <v>308</v>
      </c>
      <c r="B117" s="306">
        <v>3</v>
      </c>
      <c r="C117" s="306">
        <v>1.9</v>
      </c>
      <c r="D117" s="307">
        <v>-1.1000000000000001</v>
      </c>
      <c r="E117" s="308">
        <v>0.63333333333300001</v>
      </c>
      <c r="F117" s="306">
        <v>5.0007088176919998</v>
      </c>
      <c r="G117" s="307">
        <v>5.0007088176919998</v>
      </c>
      <c r="H117" s="309">
        <v>0</v>
      </c>
      <c r="I117" s="306">
        <v>13.6632</v>
      </c>
      <c r="J117" s="307">
        <v>8.6624911823070008</v>
      </c>
      <c r="K117" s="310">
        <v>2.7322526661939999</v>
      </c>
    </row>
    <row r="118" spans="1:11" ht="14.4" customHeight="1" thickBot="1" x14ac:dyDescent="0.35">
      <c r="A118" s="327" t="s">
        <v>309</v>
      </c>
      <c r="B118" s="311">
        <v>5.333333333333</v>
      </c>
      <c r="C118" s="311">
        <v>3.5962000000000001</v>
      </c>
      <c r="D118" s="312">
        <v>-1.7371333333329999</v>
      </c>
      <c r="E118" s="317">
        <v>0.67428750000000004</v>
      </c>
      <c r="F118" s="311">
        <v>3</v>
      </c>
      <c r="G118" s="312">
        <v>3</v>
      </c>
      <c r="H118" s="314">
        <v>0.50927999999999995</v>
      </c>
      <c r="I118" s="311">
        <v>5.7444199999999999</v>
      </c>
      <c r="J118" s="312">
        <v>2.7444199999999999</v>
      </c>
      <c r="K118" s="315">
        <v>1.914806666666</v>
      </c>
    </row>
    <row r="119" spans="1:11" ht="14.4" customHeight="1" thickBot="1" x14ac:dyDescent="0.35">
      <c r="A119" s="328" t="s">
        <v>310</v>
      </c>
      <c r="B119" s="306">
        <v>5.333333333333</v>
      </c>
      <c r="C119" s="306">
        <v>3.5962000000000001</v>
      </c>
      <c r="D119" s="307">
        <v>-1.7371333333329999</v>
      </c>
      <c r="E119" s="308">
        <v>0.67428750000000004</v>
      </c>
      <c r="F119" s="306">
        <v>3</v>
      </c>
      <c r="G119" s="307">
        <v>3</v>
      </c>
      <c r="H119" s="309">
        <v>0.50927999999999995</v>
      </c>
      <c r="I119" s="306">
        <v>5.7444199999999999</v>
      </c>
      <c r="J119" s="307">
        <v>2.7444199999999999</v>
      </c>
      <c r="K119" s="310">
        <v>1.914806666666</v>
      </c>
    </row>
    <row r="120" spans="1:11" ht="14.4" customHeight="1" thickBot="1" x14ac:dyDescent="0.35">
      <c r="A120" s="327" t="s">
        <v>311</v>
      </c>
      <c r="B120" s="311">
        <v>119.33333333333201</v>
      </c>
      <c r="C120" s="311">
        <v>115.39382000000001</v>
      </c>
      <c r="D120" s="312">
        <v>-3.939513333331</v>
      </c>
      <c r="E120" s="317">
        <v>0.96698731843499997</v>
      </c>
      <c r="F120" s="311">
        <v>220</v>
      </c>
      <c r="G120" s="312">
        <v>220</v>
      </c>
      <c r="H120" s="314">
        <v>23.34984</v>
      </c>
      <c r="I120" s="311">
        <v>193.2929</v>
      </c>
      <c r="J120" s="312">
        <v>-26.707100000000001</v>
      </c>
      <c r="K120" s="315">
        <v>0.87860409090900005</v>
      </c>
    </row>
    <row r="121" spans="1:11" ht="14.4" customHeight="1" thickBot="1" x14ac:dyDescent="0.35">
      <c r="A121" s="328" t="s">
        <v>312</v>
      </c>
      <c r="B121" s="306">
        <v>119.33333333333201</v>
      </c>
      <c r="C121" s="306">
        <v>115.39382000000001</v>
      </c>
      <c r="D121" s="307">
        <v>-3.939513333331</v>
      </c>
      <c r="E121" s="308">
        <v>0.96698731843499997</v>
      </c>
      <c r="F121" s="306">
        <v>220</v>
      </c>
      <c r="G121" s="307">
        <v>220</v>
      </c>
      <c r="H121" s="309">
        <v>23.34984</v>
      </c>
      <c r="I121" s="306">
        <v>193.2929</v>
      </c>
      <c r="J121" s="307">
        <v>-26.707100000000001</v>
      </c>
      <c r="K121" s="310">
        <v>0.87860409090900005</v>
      </c>
    </row>
    <row r="122" spans="1:11" ht="14.4" customHeight="1" thickBot="1" x14ac:dyDescent="0.35">
      <c r="A122" s="327" t="s">
        <v>313</v>
      </c>
      <c r="B122" s="311">
        <v>0</v>
      </c>
      <c r="C122" s="311">
        <v>6.056</v>
      </c>
      <c r="D122" s="312">
        <v>6.056</v>
      </c>
      <c r="E122" s="313" t="s">
        <v>206</v>
      </c>
      <c r="F122" s="311">
        <v>0</v>
      </c>
      <c r="G122" s="312">
        <v>0</v>
      </c>
      <c r="H122" s="314">
        <v>1.504</v>
      </c>
      <c r="I122" s="311">
        <v>12.824999999999999</v>
      </c>
      <c r="J122" s="312">
        <v>12.824999999999999</v>
      </c>
      <c r="K122" s="319" t="s">
        <v>206</v>
      </c>
    </row>
    <row r="123" spans="1:11" ht="14.4" customHeight="1" thickBot="1" x14ac:dyDescent="0.35">
      <c r="A123" s="328" t="s">
        <v>314</v>
      </c>
      <c r="B123" s="306">
        <v>0</v>
      </c>
      <c r="C123" s="306">
        <v>6.056</v>
      </c>
      <c r="D123" s="307">
        <v>6.056</v>
      </c>
      <c r="E123" s="316" t="s">
        <v>206</v>
      </c>
      <c r="F123" s="306">
        <v>0</v>
      </c>
      <c r="G123" s="307">
        <v>0</v>
      </c>
      <c r="H123" s="309">
        <v>1.504</v>
      </c>
      <c r="I123" s="306">
        <v>12.824999999999999</v>
      </c>
      <c r="J123" s="307">
        <v>12.824999999999999</v>
      </c>
      <c r="K123" s="318" t="s">
        <v>206</v>
      </c>
    </row>
    <row r="124" spans="1:11" ht="14.4" customHeight="1" thickBot="1" x14ac:dyDescent="0.35">
      <c r="A124" s="327" t="s">
        <v>315</v>
      </c>
      <c r="B124" s="311">
        <v>0</v>
      </c>
      <c r="C124" s="311">
        <v>168.13118</v>
      </c>
      <c r="D124" s="312">
        <v>168.13118</v>
      </c>
      <c r="E124" s="313" t="s">
        <v>206</v>
      </c>
      <c r="F124" s="311">
        <v>260</v>
      </c>
      <c r="G124" s="312">
        <v>260</v>
      </c>
      <c r="H124" s="314">
        <v>31.5517</v>
      </c>
      <c r="I124" s="311">
        <v>291.77994000000001</v>
      </c>
      <c r="J124" s="312">
        <v>31.77994</v>
      </c>
      <c r="K124" s="315">
        <v>1.1222305384610001</v>
      </c>
    </row>
    <row r="125" spans="1:11" ht="14.4" customHeight="1" thickBot="1" x14ac:dyDescent="0.35">
      <c r="A125" s="328" t="s">
        <v>316</v>
      </c>
      <c r="B125" s="306">
        <v>0</v>
      </c>
      <c r="C125" s="306">
        <v>168.13118</v>
      </c>
      <c r="D125" s="307">
        <v>168.13118</v>
      </c>
      <c r="E125" s="316" t="s">
        <v>206</v>
      </c>
      <c r="F125" s="306">
        <v>260</v>
      </c>
      <c r="G125" s="307">
        <v>260</v>
      </c>
      <c r="H125" s="309">
        <v>31.5517</v>
      </c>
      <c r="I125" s="306">
        <v>291.77994000000001</v>
      </c>
      <c r="J125" s="307">
        <v>31.77994</v>
      </c>
      <c r="K125" s="310">
        <v>1.1222305384610001</v>
      </c>
    </row>
    <row r="126" spans="1:11" ht="14.4" customHeight="1" thickBot="1" x14ac:dyDescent="0.35">
      <c r="A126" s="332"/>
      <c r="B126" s="306">
        <v>-5.0020372097479999</v>
      </c>
      <c r="C126" s="306">
        <v>-2312.4364399999999</v>
      </c>
      <c r="D126" s="307">
        <v>-2307.4344027902498</v>
      </c>
      <c r="E126" s="308">
        <v>462.29892802346001</v>
      </c>
      <c r="F126" s="306">
        <v>-3516.56682218571</v>
      </c>
      <c r="G126" s="307">
        <v>-3516.56682218571</v>
      </c>
      <c r="H126" s="309">
        <v>-336.04536999999999</v>
      </c>
      <c r="I126" s="306">
        <v>-3720.9877000000001</v>
      </c>
      <c r="J126" s="307">
        <v>-204.42087781429001</v>
      </c>
      <c r="K126" s="310">
        <v>1.0581308100060001</v>
      </c>
    </row>
    <row r="127" spans="1:11" ht="14.4" customHeight="1" thickBot="1" x14ac:dyDescent="0.35">
      <c r="A127" s="333" t="s">
        <v>46</v>
      </c>
      <c r="B127" s="320">
        <v>-1994.5520372097501</v>
      </c>
      <c r="C127" s="320">
        <v>-2312.4364399999999</v>
      </c>
      <c r="D127" s="321">
        <v>-317.884402790254</v>
      </c>
      <c r="E127" s="322">
        <v>-1.0507536902179999</v>
      </c>
      <c r="F127" s="320">
        <v>-3516.56682218571</v>
      </c>
      <c r="G127" s="321">
        <v>-3516.56682218571</v>
      </c>
      <c r="H127" s="320">
        <v>-336.04536999999999</v>
      </c>
      <c r="I127" s="320">
        <v>-3720.9877000000001</v>
      </c>
      <c r="J127" s="321">
        <v>-204.42087781429001</v>
      </c>
      <c r="K127" s="323">
        <v>1.0581308100060001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72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199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186</v>
      </c>
      <c r="C4" s="288" t="s">
        <v>51</v>
      </c>
      <c r="D4" s="289"/>
      <c r="E4" s="240"/>
      <c r="F4" s="235" t="s">
        <v>51</v>
      </c>
      <c r="G4" s="236" t="s">
        <v>52</v>
      </c>
      <c r="H4" s="236" t="s">
        <v>48</v>
      </c>
      <c r="I4" s="237" t="s">
        <v>53</v>
      </c>
    </row>
    <row r="5" spans="1:10" ht="14.4" customHeight="1" x14ac:dyDescent="0.3">
      <c r="A5" s="334" t="s">
        <v>317</v>
      </c>
      <c r="B5" s="335" t="s">
        <v>318</v>
      </c>
      <c r="C5" s="336" t="s">
        <v>319</v>
      </c>
      <c r="D5" s="336" t="s">
        <v>319</v>
      </c>
      <c r="E5" s="336"/>
      <c r="F5" s="336" t="s">
        <v>319</v>
      </c>
      <c r="G5" s="336" t="s">
        <v>319</v>
      </c>
      <c r="H5" s="336" t="s">
        <v>319</v>
      </c>
      <c r="I5" s="337" t="s">
        <v>319</v>
      </c>
      <c r="J5" s="338" t="s">
        <v>49</v>
      </c>
    </row>
    <row r="6" spans="1:10" ht="14.4" customHeight="1" x14ac:dyDescent="0.3">
      <c r="A6" s="334" t="s">
        <v>317</v>
      </c>
      <c r="B6" s="335" t="s">
        <v>207</v>
      </c>
      <c r="C6" s="336" t="s">
        <v>319</v>
      </c>
      <c r="D6" s="336">
        <v>0.77005000000000001</v>
      </c>
      <c r="E6" s="336"/>
      <c r="F6" s="336">
        <v>0</v>
      </c>
      <c r="G6" s="336">
        <v>0.77063330568099997</v>
      </c>
      <c r="H6" s="336">
        <v>-0.77063330568099997</v>
      </c>
      <c r="I6" s="337">
        <v>0</v>
      </c>
      <c r="J6" s="338" t="s">
        <v>1</v>
      </c>
    </row>
    <row r="7" spans="1:10" ht="14.4" customHeight="1" x14ac:dyDescent="0.3">
      <c r="A7" s="334" t="s">
        <v>317</v>
      </c>
      <c r="B7" s="335" t="s">
        <v>320</v>
      </c>
      <c r="C7" s="336" t="s">
        <v>319</v>
      </c>
      <c r="D7" s="336">
        <v>0.77005000000000001</v>
      </c>
      <c r="E7" s="336"/>
      <c r="F7" s="336">
        <v>0</v>
      </c>
      <c r="G7" s="336">
        <v>0.77063330568099997</v>
      </c>
      <c r="H7" s="336">
        <v>-0.77063330568099997</v>
      </c>
      <c r="I7" s="337">
        <v>0</v>
      </c>
      <c r="J7" s="338" t="s">
        <v>321</v>
      </c>
    </row>
    <row r="9" spans="1:10" ht="14.4" customHeight="1" x14ac:dyDescent="0.3">
      <c r="A9" s="334" t="s">
        <v>317</v>
      </c>
      <c r="B9" s="335" t="s">
        <v>318</v>
      </c>
      <c r="C9" s="336" t="s">
        <v>319</v>
      </c>
      <c r="D9" s="336" t="s">
        <v>319</v>
      </c>
      <c r="E9" s="336"/>
      <c r="F9" s="336" t="s">
        <v>319</v>
      </c>
      <c r="G9" s="336" t="s">
        <v>319</v>
      </c>
      <c r="H9" s="336" t="s">
        <v>319</v>
      </c>
      <c r="I9" s="337" t="s">
        <v>319</v>
      </c>
      <c r="J9" s="338" t="s">
        <v>49</v>
      </c>
    </row>
    <row r="10" spans="1:10" ht="14.4" customHeight="1" x14ac:dyDescent="0.3">
      <c r="A10" s="334" t="s">
        <v>322</v>
      </c>
      <c r="B10" s="335" t="s">
        <v>318</v>
      </c>
      <c r="C10" s="336" t="s">
        <v>319</v>
      </c>
      <c r="D10" s="336" t="s">
        <v>319</v>
      </c>
      <c r="E10" s="336"/>
      <c r="F10" s="336" t="s">
        <v>319</v>
      </c>
      <c r="G10" s="336" t="s">
        <v>319</v>
      </c>
      <c r="H10" s="336" t="s">
        <v>319</v>
      </c>
      <c r="I10" s="337" t="s">
        <v>319</v>
      </c>
      <c r="J10" s="338" t="s">
        <v>0</v>
      </c>
    </row>
    <row r="11" spans="1:10" ht="14.4" customHeight="1" x14ac:dyDescent="0.3">
      <c r="A11" s="334" t="s">
        <v>322</v>
      </c>
      <c r="B11" s="335" t="s">
        <v>207</v>
      </c>
      <c r="C11" s="336" t="s">
        <v>319</v>
      </c>
      <c r="D11" s="336">
        <v>0.77005000000000001</v>
      </c>
      <c r="E11" s="336"/>
      <c r="F11" s="336">
        <v>0</v>
      </c>
      <c r="G11" s="336">
        <v>0.77063330568099997</v>
      </c>
      <c r="H11" s="336">
        <v>-0.77063330568099997</v>
      </c>
      <c r="I11" s="337">
        <v>0</v>
      </c>
      <c r="J11" s="338" t="s">
        <v>1</v>
      </c>
    </row>
    <row r="12" spans="1:10" ht="14.4" customHeight="1" x14ac:dyDescent="0.3">
      <c r="A12" s="334" t="s">
        <v>322</v>
      </c>
      <c r="B12" s="335" t="s">
        <v>320</v>
      </c>
      <c r="C12" s="336" t="s">
        <v>319</v>
      </c>
      <c r="D12" s="336">
        <v>0.77005000000000001</v>
      </c>
      <c r="E12" s="336"/>
      <c r="F12" s="336">
        <v>0</v>
      </c>
      <c r="G12" s="336">
        <v>0.77063330568099997</v>
      </c>
      <c r="H12" s="336">
        <v>-0.77063330568099997</v>
      </c>
      <c r="I12" s="337">
        <v>0</v>
      </c>
      <c r="J12" s="338" t="s">
        <v>323</v>
      </c>
    </row>
    <row r="13" spans="1:10" ht="14.4" customHeight="1" x14ac:dyDescent="0.3">
      <c r="A13" s="334" t="s">
        <v>319</v>
      </c>
      <c r="B13" s="335" t="s">
        <v>319</v>
      </c>
      <c r="C13" s="336" t="s">
        <v>319</v>
      </c>
      <c r="D13" s="336" t="s">
        <v>319</v>
      </c>
      <c r="E13" s="336"/>
      <c r="F13" s="336" t="s">
        <v>319</v>
      </c>
      <c r="G13" s="336" t="s">
        <v>319</v>
      </c>
      <c r="H13" s="336" t="s">
        <v>319</v>
      </c>
      <c r="I13" s="337" t="s">
        <v>319</v>
      </c>
      <c r="J13" s="338" t="s">
        <v>324</v>
      </c>
    </row>
    <row r="14" spans="1:10" ht="14.4" customHeight="1" x14ac:dyDescent="0.3">
      <c r="A14" s="334" t="s">
        <v>317</v>
      </c>
      <c r="B14" s="335" t="s">
        <v>320</v>
      </c>
      <c r="C14" s="336" t="s">
        <v>319</v>
      </c>
      <c r="D14" s="336">
        <v>0.77005000000000001</v>
      </c>
      <c r="E14" s="336"/>
      <c r="F14" s="336">
        <v>0</v>
      </c>
      <c r="G14" s="336">
        <v>0.77063330568099997</v>
      </c>
      <c r="H14" s="336">
        <v>-0.77063330568099997</v>
      </c>
      <c r="I14" s="337">
        <v>0</v>
      </c>
      <c r="J14" s="338" t="s">
        <v>321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6" t="s">
        <v>187</v>
      </c>
      <c r="B1" s="296"/>
      <c r="C1" s="296"/>
      <c r="D1" s="296"/>
      <c r="E1" s="296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199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5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0" t="s">
        <v>189</v>
      </c>
      <c r="C4" s="301"/>
      <c r="D4" s="301"/>
      <c r="E4" s="302"/>
      <c r="F4" s="297" t="s">
        <v>194</v>
      </c>
      <c r="G4" s="298"/>
      <c r="H4" s="298"/>
      <c r="I4" s="299"/>
      <c r="J4" s="300" t="s">
        <v>195</v>
      </c>
      <c r="K4" s="301"/>
      <c r="L4" s="301"/>
      <c r="M4" s="302"/>
      <c r="N4" s="297" t="s">
        <v>196</v>
      </c>
      <c r="O4" s="298"/>
      <c r="P4" s="298"/>
      <c r="Q4" s="299"/>
    </row>
    <row r="5" spans="1:17" ht="14.4" customHeight="1" thickBot="1" x14ac:dyDescent="0.35">
      <c r="A5" s="339" t="s">
        <v>188</v>
      </c>
      <c r="B5" s="340" t="s">
        <v>190</v>
      </c>
      <c r="C5" s="340" t="s">
        <v>191</v>
      </c>
      <c r="D5" s="340" t="s">
        <v>192</v>
      </c>
      <c r="E5" s="341" t="s">
        <v>193</v>
      </c>
      <c r="F5" s="342" t="s">
        <v>190</v>
      </c>
      <c r="G5" s="343" t="s">
        <v>191</v>
      </c>
      <c r="H5" s="343" t="s">
        <v>192</v>
      </c>
      <c r="I5" s="344" t="s">
        <v>193</v>
      </c>
      <c r="J5" s="340" t="s">
        <v>190</v>
      </c>
      <c r="K5" s="340" t="s">
        <v>191</v>
      </c>
      <c r="L5" s="340" t="s">
        <v>192</v>
      </c>
      <c r="M5" s="341" t="s">
        <v>193</v>
      </c>
      <c r="N5" s="342" t="s">
        <v>190</v>
      </c>
      <c r="O5" s="343" t="s">
        <v>191</v>
      </c>
      <c r="P5" s="343" t="s">
        <v>192</v>
      </c>
      <c r="Q5" s="344" t="s">
        <v>193</v>
      </c>
    </row>
    <row r="6" spans="1:17" ht="14.4" customHeight="1" x14ac:dyDescent="0.3">
      <c r="A6" s="351" t="s">
        <v>325</v>
      </c>
      <c r="B6" s="355"/>
      <c r="C6" s="345"/>
      <c r="D6" s="345"/>
      <c r="E6" s="357"/>
      <c r="F6" s="353"/>
      <c r="G6" s="346"/>
      <c r="H6" s="346"/>
      <c r="I6" s="359"/>
      <c r="J6" s="355"/>
      <c r="K6" s="345"/>
      <c r="L6" s="345"/>
      <c r="M6" s="357"/>
      <c r="N6" s="353"/>
      <c r="O6" s="346"/>
      <c r="P6" s="346"/>
      <c r="Q6" s="347"/>
    </row>
    <row r="7" spans="1:17" ht="14.4" customHeight="1" thickBot="1" x14ac:dyDescent="0.35">
      <c r="A7" s="352" t="s">
        <v>326</v>
      </c>
      <c r="B7" s="356">
        <v>5</v>
      </c>
      <c r="C7" s="348"/>
      <c r="D7" s="348"/>
      <c r="E7" s="358"/>
      <c r="F7" s="354">
        <v>1</v>
      </c>
      <c r="G7" s="349">
        <v>0</v>
      </c>
      <c r="H7" s="349">
        <v>0</v>
      </c>
      <c r="I7" s="360">
        <v>0</v>
      </c>
      <c r="J7" s="356">
        <v>2</v>
      </c>
      <c r="K7" s="348"/>
      <c r="L7" s="348"/>
      <c r="M7" s="358"/>
      <c r="N7" s="354">
        <v>1</v>
      </c>
      <c r="O7" s="349">
        <v>0</v>
      </c>
      <c r="P7" s="349">
        <v>0</v>
      </c>
      <c r="Q7" s="3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73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199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186</v>
      </c>
      <c r="C4" s="288" t="s">
        <v>51</v>
      </c>
      <c r="D4" s="289"/>
      <c r="E4" s="240"/>
      <c r="F4" s="235" t="s">
        <v>51</v>
      </c>
      <c r="G4" s="236" t="s">
        <v>52</v>
      </c>
      <c r="H4" s="236" t="s">
        <v>48</v>
      </c>
      <c r="I4" s="237" t="s">
        <v>53</v>
      </c>
    </row>
    <row r="5" spans="1:10" ht="14.4" customHeight="1" x14ac:dyDescent="0.3">
      <c r="A5" s="334" t="s">
        <v>317</v>
      </c>
      <c r="B5" s="335" t="s">
        <v>318</v>
      </c>
      <c r="C5" s="336" t="s">
        <v>319</v>
      </c>
      <c r="D5" s="336" t="s">
        <v>319</v>
      </c>
      <c r="E5" s="336"/>
      <c r="F5" s="336" t="s">
        <v>319</v>
      </c>
      <c r="G5" s="336" t="s">
        <v>319</v>
      </c>
      <c r="H5" s="336" t="s">
        <v>319</v>
      </c>
      <c r="I5" s="337" t="s">
        <v>319</v>
      </c>
      <c r="J5" s="338" t="s">
        <v>49</v>
      </c>
    </row>
    <row r="6" spans="1:10" ht="14.4" customHeight="1" x14ac:dyDescent="0.3">
      <c r="A6" s="334" t="s">
        <v>317</v>
      </c>
      <c r="B6" s="335" t="s">
        <v>209</v>
      </c>
      <c r="C6" s="336" t="s">
        <v>319</v>
      </c>
      <c r="D6" s="336">
        <v>40.366330000000005</v>
      </c>
      <c r="E6" s="336"/>
      <c r="F6" s="336">
        <v>62.280280000000005</v>
      </c>
      <c r="G6" s="336">
        <v>58.999903784493995</v>
      </c>
      <c r="H6" s="336">
        <v>3.2803762155060099</v>
      </c>
      <c r="I6" s="337">
        <v>1.0555996875433573</v>
      </c>
      <c r="J6" s="338" t="s">
        <v>1</v>
      </c>
    </row>
    <row r="7" spans="1:10" ht="14.4" customHeight="1" x14ac:dyDescent="0.3">
      <c r="A7" s="334" t="s">
        <v>317</v>
      </c>
      <c r="B7" s="335" t="s">
        <v>210</v>
      </c>
      <c r="C7" s="336" t="s">
        <v>319</v>
      </c>
      <c r="D7" s="336">
        <v>2.7119999999999997</v>
      </c>
      <c r="E7" s="336"/>
      <c r="F7" s="336">
        <v>2.6619999999999999</v>
      </c>
      <c r="G7" s="336">
        <v>6.7181672275680011</v>
      </c>
      <c r="H7" s="336">
        <v>-4.0561672275680012</v>
      </c>
      <c r="I7" s="337">
        <v>0.39623902023106572</v>
      </c>
      <c r="J7" s="338" t="s">
        <v>1</v>
      </c>
    </row>
    <row r="8" spans="1:10" ht="14.4" customHeight="1" x14ac:dyDescent="0.3">
      <c r="A8" s="334" t="s">
        <v>317</v>
      </c>
      <c r="B8" s="335" t="s">
        <v>211</v>
      </c>
      <c r="C8" s="336" t="s">
        <v>319</v>
      </c>
      <c r="D8" s="336">
        <v>1.4999999999999999E-2</v>
      </c>
      <c r="E8" s="336"/>
      <c r="F8" s="336">
        <v>0.14599999999999999</v>
      </c>
      <c r="G8" s="336">
        <v>1.5212257220000001E-2</v>
      </c>
      <c r="H8" s="336">
        <v>0.13078774277999999</v>
      </c>
      <c r="I8" s="337">
        <v>9.5975237526255803</v>
      </c>
      <c r="J8" s="338" t="s">
        <v>1</v>
      </c>
    </row>
    <row r="9" spans="1:10" ht="14.4" customHeight="1" x14ac:dyDescent="0.3">
      <c r="A9" s="334" t="s">
        <v>317</v>
      </c>
      <c r="B9" s="335" t="s">
        <v>320</v>
      </c>
      <c r="C9" s="336" t="s">
        <v>319</v>
      </c>
      <c r="D9" s="336">
        <v>43.093330000000009</v>
      </c>
      <c r="E9" s="336"/>
      <c r="F9" s="336">
        <v>65.088280000000012</v>
      </c>
      <c r="G9" s="336">
        <v>65.733283269281998</v>
      </c>
      <c r="H9" s="336">
        <v>-0.64500326928198604</v>
      </c>
      <c r="I9" s="337">
        <v>0.99018756956594312</v>
      </c>
      <c r="J9" s="338" t="s">
        <v>321</v>
      </c>
    </row>
    <row r="11" spans="1:10" ht="14.4" customHeight="1" x14ac:dyDescent="0.3">
      <c r="A11" s="334" t="s">
        <v>317</v>
      </c>
      <c r="B11" s="335" t="s">
        <v>318</v>
      </c>
      <c r="C11" s="336" t="s">
        <v>319</v>
      </c>
      <c r="D11" s="336" t="s">
        <v>319</v>
      </c>
      <c r="E11" s="336"/>
      <c r="F11" s="336" t="s">
        <v>319</v>
      </c>
      <c r="G11" s="336" t="s">
        <v>319</v>
      </c>
      <c r="H11" s="336" t="s">
        <v>319</v>
      </c>
      <c r="I11" s="337" t="s">
        <v>319</v>
      </c>
      <c r="J11" s="338" t="s">
        <v>49</v>
      </c>
    </row>
    <row r="12" spans="1:10" ht="14.4" customHeight="1" x14ac:dyDescent="0.3">
      <c r="A12" s="334" t="s">
        <v>322</v>
      </c>
      <c r="B12" s="335" t="s">
        <v>318</v>
      </c>
      <c r="C12" s="336" t="s">
        <v>319</v>
      </c>
      <c r="D12" s="336" t="s">
        <v>319</v>
      </c>
      <c r="E12" s="336"/>
      <c r="F12" s="336" t="s">
        <v>319</v>
      </c>
      <c r="G12" s="336" t="s">
        <v>319</v>
      </c>
      <c r="H12" s="336" t="s">
        <v>319</v>
      </c>
      <c r="I12" s="337" t="s">
        <v>319</v>
      </c>
      <c r="J12" s="338" t="s">
        <v>0</v>
      </c>
    </row>
    <row r="13" spans="1:10" ht="14.4" customHeight="1" x14ac:dyDescent="0.3">
      <c r="A13" s="334" t="s">
        <v>322</v>
      </c>
      <c r="B13" s="335" t="s">
        <v>209</v>
      </c>
      <c r="C13" s="336" t="s">
        <v>319</v>
      </c>
      <c r="D13" s="336">
        <v>40.366330000000005</v>
      </c>
      <c r="E13" s="336"/>
      <c r="F13" s="336">
        <v>62.280280000000005</v>
      </c>
      <c r="G13" s="336">
        <v>58.999903784493995</v>
      </c>
      <c r="H13" s="336">
        <v>3.2803762155060099</v>
      </c>
      <c r="I13" s="337">
        <v>1.0555996875433573</v>
      </c>
      <c r="J13" s="338" t="s">
        <v>1</v>
      </c>
    </row>
    <row r="14" spans="1:10" ht="14.4" customHeight="1" x14ac:dyDescent="0.3">
      <c r="A14" s="334" t="s">
        <v>322</v>
      </c>
      <c r="B14" s="335" t="s">
        <v>210</v>
      </c>
      <c r="C14" s="336" t="s">
        <v>319</v>
      </c>
      <c r="D14" s="336">
        <v>2.7119999999999997</v>
      </c>
      <c r="E14" s="336"/>
      <c r="F14" s="336">
        <v>2.6619999999999999</v>
      </c>
      <c r="G14" s="336">
        <v>6.7181672275680011</v>
      </c>
      <c r="H14" s="336">
        <v>-4.0561672275680012</v>
      </c>
      <c r="I14" s="337">
        <v>0.39623902023106572</v>
      </c>
      <c r="J14" s="338" t="s">
        <v>1</v>
      </c>
    </row>
    <row r="15" spans="1:10" ht="14.4" customHeight="1" x14ac:dyDescent="0.3">
      <c r="A15" s="334" t="s">
        <v>322</v>
      </c>
      <c r="B15" s="335" t="s">
        <v>211</v>
      </c>
      <c r="C15" s="336" t="s">
        <v>319</v>
      </c>
      <c r="D15" s="336">
        <v>1.4999999999999999E-2</v>
      </c>
      <c r="E15" s="336"/>
      <c r="F15" s="336">
        <v>0.14599999999999999</v>
      </c>
      <c r="G15" s="336">
        <v>1.5212257220000001E-2</v>
      </c>
      <c r="H15" s="336">
        <v>0.13078774277999999</v>
      </c>
      <c r="I15" s="337">
        <v>9.5975237526255803</v>
      </c>
      <c r="J15" s="338" t="s">
        <v>1</v>
      </c>
    </row>
    <row r="16" spans="1:10" ht="14.4" customHeight="1" x14ac:dyDescent="0.3">
      <c r="A16" s="334" t="s">
        <v>322</v>
      </c>
      <c r="B16" s="335" t="s">
        <v>320</v>
      </c>
      <c r="C16" s="336" t="s">
        <v>319</v>
      </c>
      <c r="D16" s="336">
        <v>43.093330000000009</v>
      </c>
      <c r="E16" s="336"/>
      <c r="F16" s="336">
        <v>65.088280000000012</v>
      </c>
      <c r="G16" s="336">
        <v>65.733283269281998</v>
      </c>
      <c r="H16" s="336">
        <v>-0.64500326928198604</v>
      </c>
      <c r="I16" s="337">
        <v>0.99018756956594312</v>
      </c>
      <c r="J16" s="338" t="s">
        <v>323</v>
      </c>
    </row>
    <row r="17" spans="1:10" ht="14.4" customHeight="1" x14ac:dyDescent="0.3">
      <c r="A17" s="334" t="s">
        <v>319</v>
      </c>
      <c r="B17" s="335" t="s">
        <v>319</v>
      </c>
      <c r="C17" s="336" t="s">
        <v>319</v>
      </c>
      <c r="D17" s="336" t="s">
        <v>319</v>
      </c>
      <c r="E17" s="336"/>
      <c r="F17" s="336" t="s">
        <v>319</v>
      </c>
      <c r="G17" s="336" t="s">
        <v>319</v>
      </c>
      <c r="H17" s="336" t="s">
        <v>319</v>
      </c>
      <c r="I17" s="337" t="s">
        <v>319</v>
      </c>
      <c r="J17" s="338" t="s">
        <v>324</v>
      </c>
    </row>
    <row r="18" spans="1:10" ht="14.4" customHeight="1" x14ac:dyDescent="0.3">
      <c r="A18" s="334" t="s">
        <v>317</v>
      </c>
      <c r="B18" s="335" t="s">
        <v>320</v>
      </c>
      <c r="C18" s="336" t="s">
        <v>319</v>
      </c>
      <c r="D18" s="336">
        <v>43.093330000000009</v>
      </c>
      <c r="E18" s="336"/>
      <c r="F18" s="336">
        <v>65.088280000000012</v>
      </c>
      <c r="G18" s="336">
        <v>65.733283269281998</v>
      </c>
      <c r="H18" s="336">
        <v>-0.64500326928198604</v>
      </c>
      <c r="I18" s="337">
        <v>0.99018756956594312</v>
      </c>
      <c r="J18" s="338" t="s">
        <v>321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5" t="s">
        <v>356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199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70</v>
      </c>
      <c r="I3" s="71">
        <f>IF(J3&lt;&gt;0,K3/J3,0)</f>
        <v>10.824593381007816</v>
      </c>
      <c r="J3" s="71">
        <f>SUBTOTAL(9,J5:J1048576)</f>
        <v>6013</v>
      </c>
      <c r="K3" s="72">
        <f>SUBTOTAL(9,K5:K1048576)</f>
        <v>65088.28</v>
      </c>
    </row>
    <row r="4" spans="1:11" s="164" customFormat="1" ht="14.4" customHeight="1" thickBot="1" x14ac:dyDescent="0.35">
      <c r="A4" s="361" t="s">
        <v>3</v>
      </c>
      <c r="B4" s="362" t="s">
        <v>4</v>
      </c>
      <c r="C4" s="362" t="s">
        <v>0</v>
      </c>
      <c r="D4" s="362" t="s">
        <v>5</v>
      </c>
      <c r="E4" s="362" t="s">
        <v>6</v>
      </c>
      <c r="F4" s="362" t="s">
        <v>1</v>
      </c>
      <c r="G4" s="362" t="s">
        <v>50</v>
      </c>
      <c r="H4" s="363" t="s">
        <v>7</v>
      </c>
      <c r="I4" s="364" t="s">
        <v>76</v>
      </c>
      <c r="J4" s="364" t="s">
        <v>8</v>
      </c>
      <c r="K4" s="365" t="s">
        <v>84</v>
      </c>
    </row>
    <row r="5" spans="1:11" ht="14.4" customHeight="1" x14ac:dyDescent="0.3">
      <c r="A5" s="366" t="s">
        <v>317</v>
      </c>
      <c r="B5" s="367" t="s">
        <v>318</v>
      </c>
      <c r="C5" s="368" t="s">
        <v>322</v>
      </c>
      <c r="D5" s="369" t="s">
        <v>318</v>
      </c>
      <c r="E5" s="368" t="s">
        <v>350</v>
      </c>
      <c r="F5" s="369" t="s">
        <v>351</v>
      </c>
      <c r="G5" s="368" t="s">
        <v>327</v>
      </c>
      <c r="H5" s="368" t="s">
        <v>328</v>
      </c>
      <c r="I5" s="345">
        <v>1.33</v>
      </c>
      <c r="J5" s="345">
        <v>2000</v>
      </c>
      <c r="K5" s="357">
        <v>2662</v>
      </c>
    </row>
    <row r="6" spans="1:11" ht="14.4" customHeight="1" x14ac:dyDescent="0.3">
      <c r="A6" s="370" t="s">
        <v>317</v>
      </c>
      <c r="B6" s="371" t="s">
        <v>318</v>
      </c>
      <c r="C6" s="372" t="s">
        <v>322</v>
      </c>
      <c r="D6" s="373" t="s">
        <v>318</v>
      </c>
      <c r="E6" s="372" t="s">
        <v>352</v>
      </c>
      <c r="F6" s="373" t="s">
        <v>353</v>
      </c>
      <c r="G6" s="372" t="s">
        <v>329</v>
      </c>
      <c r="H6" s="372" t="s">
        <v>330</v>
      </c>
      <c r="I6" s="374">
        <v>0.73</v>
      </c>
      <c r="J6" s="374">
        <v>200</v>
      </c>
      <c r="K6" s="375">
        <v>146</v>
      </c>
    </row>
    <row r="7" spans="1:11" ht="14.4" customHeight="1" x14ac:dyDescent="0.3">
      <c r="A7" s="370" t="s">
        <v>317</v>
      </c>
      <c r="B7" s="371" t="s">
        <v>318</v>
      </c>
      <c r="C7" s="372" t="s">
        <v>322</v>
      </c>
      <c r="D7" s="373" t="s">
        <v>318</v>
      </c>
      <c r="E7" s="372" t="s">
        <v>354</v>
      </c>
      <c r="F7" s="373" t="s">
        <v>355</v>
      </c>
      <c r="G7" s="372" t="s">
        <v>331</v>
      </c>
      <c r="H7" s="372" t="s">
        <v>332</v>
      </c>
      <c r="I7" s="374">
        <v>13.594999999999999</v>
      </c>
      <c r="J7" s="374">
        <v>800</v>
      </c>
      <c r="K7" s="375">
        <v>10927.02</v>
      </c>
    </row>
    <row r="8" spans="1:11" ht="14.4" customHeight="1" x14ac:dyDescent="0.3">
      <c r="A8" s="370" t="s">
        <v>317</v>
      </c>
      <c r="B8" s="371" t="s">
        <v>318</v>
      </c>
      <c r="C8" s="372" t="s">
        <v>322</v>
      </c>
      <c r="D8" s="373" t="s">
        <v>318</v>
      </c>
      <c r="E8" s="372" t="s">
        <v>354</v>
      </c>
      <c r="F8" s="373" t="s">
        <v>355</v>
      </c>
      <c r="G8" s="372" t="s">
        <v>333</v>
      </c>
      <c r="H8" s="372" t="s">
        <v>334</v>
      </c>
      <c r="I8" s="374">
        <v>17.542499999999997</v>
      </c>
      <c r="J8" s="374">
        <v>500</v>
      </c>
      <c r="K8" s="375">
        <v>8772.5</v>
      </c>
    </row>
    <row r="9" spans="1:11" ht="14.4" customHeight="1" x14ac:dyDescent="0.3">
      <c r="A9" s="370" t="s">
        <v>317</v>
      </c>
      <c r="B9" s="371" t="s">
        <v>318</v>
      </c>
      <c r="C9" s="372" t="s">
        <v>322</v>
      </c>
      <c r="D9" s="373" t="s">
        <v>318</v>
      </c>
      <c r="E9" s="372" t="s">
        <v>354</v>
      </c>
      <c r="F9" s="373" t="s">
        <v>355</v>
      </c>
      <c r="G9" s="372" t="s">
        <v>335</v>
      </c>
      <c r="H9" s="372" t="s">
        <v>336</v>
      </c>
      <c r="I9" s="374">
        <v>10.89</v>
      </c>
      <c r="J9" s="374">
        <v>20</v>
      </c>
      <c r="K9" s="375">
        <v>217.8</v>
      </c>
    </row>
    <row r="10" spans="1:11" ht="14.4" customHeight="1" x14ac:dyDescent="0.3">
      <c r="A10" s="370" t="s">
        <v>317</v>
      </c>
      <c r="B10" s="371" t="s">
        <v>318</v>
      </c>
      <c r="C10" s="372" t="s">
        <v>322</v>
      </c>
      <c r="D10" s="373" t="s">
        <v>318</v>
      </c>
      <c r="E10" s="372" t="s">
        <v>354</v>
      </c>
      <c r="F10" s="373" t="s">
        <v>355</v>
      </c>
      <c r="G10" s="372" t="s">
        <v>337</v>
      </c>
      <c r="H10" s="372" t="s">
        <v>338</v>
      </c>
      <c r="I10" s="374">
        <v>18.150000000000002</v>
      </c>
      <c r="J10" s="374">
        <v>290</v>
      </c>
      <c r="K10" s="375">
        <v>5263.5</v>
      </c>
    </row>
    <row r="11" spans="1:11" ht="14.4" customHeight="1" x14ac:dyDescent="0.3">
      <c r="A11" s="370" t="s">
        <v>317</v>
      </c>
      <c r="B11" s="371" t="s">
        <v>318</v>
      </c>
      <c r="C11" s="372" t="s">
        <v>322</v>
      </c>
      <c r="D11" s="373" t="s">
        <v>318</v>
      </c>
      <c r="E11" s="372" t="s">
        <v>354</v>
      </c>
      <c r="F11" s="373" t="s">
        <v>355</v>
      </c>
      <c r="G11" s="372" t="s">
        <v>339</v>
      </c>
      <c r="H11" s="372" t="s">
        <v>340</v>
      </c>
      <c r="I11" s="374">
        <v>15.197500000000003</v>
      </c>
      <c r="J11" s="374">
        <v>1800</v>
      </c>
      <c r="K11" s="375">
        <v>27466.399999999998</v>
      </c>
    </row>
    <row r="12" spans="1:11" ht="14.4" customHeight="1" x14ac:dyDescent="0.3">
      <c r="A12" s="370" t="s">
        <v>317</v>
      </c>
      <c r="B12" s="371" t="s">
        <v>318</v>
      </c>
      <c r="C12" s="372" t="s">
        <v>322</v>
      </c>
      <c r="D12" s="373" t="s">
        <v>318</v>
      </c>
      <c r="E12" s="372" t="s">
        <v>354</v>
      </c>
      <c r="F12" s="373" t="s">
        <v>355</v>
      </c>
      <c r="G12" s="372" t="s">
        <v>341</v>
      </c>
      <c r="H12" s="372" t="s">
        <v>342</v>
      </c>
      <c r="I12" s="374">
        <v>14.52</v>
      </c>
      <c r="J12" s="374">
        <v>60</v>
      </c>
      <c r="K12" s="375">
        <v>871.2</v>
      </c>
    </row>
    <row r="13" spans="1:11" ht="14.4" customHeight="1" x14ac:dyDescent="0.3">
      <c r="A13" s="370" t="s">
        <v>317</v>
      </c>
      <c r="B13" s="371" t="s">
        <v>318</v>
      </c>
      <c r="C13" s="372" t="s">
        <v>322</v>
      </c>
      <c r="D13" s="373" t="s">
        <v>318</v>
      </c>
      <c r="E13" s="372" t="s">
        <v>354</v>
      </c>
      <c r="F13" s="373" t="s">
        <v>355</v>
      </c>
      <c r="G13" s="372" t="s">
        <v>343</v>
      </c>
      <c r="H13" s="372" t="s">
        <v>342</v>
      </c>
      <c r="I13" s="374">
        <v>14.988181818181818</v>
      </c>
      <c r="J13" s="374">
        <v>340</v>
      </c>
      <c r="K13" s="375">
        <v>5101.3600000000006</v>
      </c>
    </row>
    <row r="14" spans="1:11" ht="14.4" customHeight="1" x14ac:dyDescent="0.3">
      <c r="A14" s="370" t="s">
        <v>317</v>
      </c>
      <c r="B14" s="371" t="s">
        <v>318</v>
      </c>
      <c r="C14" s="372" t="s">
        <v>322</v>
      </c>
      <c r="D14" s="373" t="s">
        <v>318</v>
      </c>
      <c r="E14" s="372" t="s">
        <v>354</v>
      </c>
      <c r="F14" s="373" t="s">
        <v>355</v>
      </c>
      <c r="G14" s="372" t="s">
        <v>344</v>
      </c>
      <c r="H14" s="372" t="s">
        <v>345</v>
      </c>
      <c r="I14" s="374">
        <v>2087.46</v>
      </c>
      <c r="J14" s="374">
        <v>1</v>
      </c>
      <c r="K14" s="375">
        <v>2087.46</v>
      </c>
    </row>
    <row r="15" spans="1:11" ht="14.4" customHeight="1" x14ac:dyDescent="0.3">
      <c r="A15" s="370" t="s">
        <v>317</v>
      </c>
      <c r="B15" s="371" t="s">
        <v>318</v>
      </c>
      <c r="C15" s="372" t="s">
        <v>322</v>
      </c>
      <c r="D15" s="373" t="s">
        <v>318</v>
      </c>
      <c r="E15" s="372" t="s">
        <v>354</v>
      </c>
      <c r="F15" s="373" t="s">
        <v>355</v>
      </c>
      <c r="G15" s="372" t="s">
        <v>346</v>
      </c>
      <c r="H15" s="372" t="s">
        <v>347</v>
      </c>
      <c r="I15" s="374">
        <v>1149.5</v>
      </c>
      <c r="J15" s="374">
        <v>1</v>
      </c>
      <c r="K15" s="375">
        <v>1149.5</v>
      </c>
    </row>
    <row r="16" spans="1:11" ht="14.4" customHeight="1" thickBot="1" x14ac:dyDescent="0.35">
      <c r="A16" s="376" t="s">
        <v>317</v>
      </c>
      <c r="B16" s="377" t="s">
        <v>318</v>
      </c>
      <c r="C16" s="378" t="s">
        <v>322</v>
      </c>
      <c r="D16" s="379" t="s">
        <v>318</v>
      </c>
      <c r="E16" s="378" t="s">
        <v>354</v>
      </c>
      <c r="F16" s="379" t="s">
        <v>355</v>
      </c>
      <c r="G16" s="378" t="s">
        <v>348</v>
      </c>
      <c r="H16" s="378" t="s">
        <v>349</v>
      </c>
      <c r="I16" s="348">
        <v>423.54</v>
      </c>
      <c r="J16" s="348">
        <v>1</v>
      </c>
      <c r="K16" s="358">
        <v>423.54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2015-01-30T11:19:57Z</dcterms:modified>
</cp:coreProperties>
</file>