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R22" i="419" s="1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J22" i="419" s="1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Z23" i="419" s="1"/>
  <c r="Y20" i="419"/>
  <c r="X20" i="419"/>
  <c r="W20" i="419"/>
  <c r="V20" i="419"/>
  <c r="U20" i="419"/>
  <c r="T20" i="419"/>
  <c r="S20" i="419"/>
  <c r="R20" i="419"/>
  <c r="R23" i="419" s="1"/>
  <c r="Q20" i="419"/>
  <c r="P20" i="419"/>
  <c r="O20" i="419"/>
  <c r="N20" i="419"/>
  <c r="M20" i="419"/>
  <c r="L20" i="419"/>
  <c r="K20" i="419"/>
  <c r="J20" i="419"/>
  <c r="J23" i="419" s="1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R18" i="419" l="1"/>
  <c r="N23" i="419"/>
  <c r="AD23" i="419"/>
  <c r="J18" i="419"/>
  <c r="N18" i="419"/>
  <c r="V18" i="419"/>
  <c r="Z18" i="419"/>
  <c r="AD18" i="419"/>
  <c r="K18" i="419"/>
  <c r="O18" i="419"/>
  <c r="S18" i="419"/>
  <c r="W18" i="419"/>
  <c r="AA18" i="419"/>
  <c r="AE18" i="419"/>
  <c r="AH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M6" i="419" l="1"/>
  <c r="AF6" i="419"/>
  <c r="AB6" i="419"/>
  <c r="X6" i="419"/>
  <c r="T6" i="419"/>
  <c r="P6" i="419"/>
  <c r="L6" i="419"/>
  <c r="H6" i="419"/>
  <c r="K6" i="419"/>
  <c r="AC6" i="419"/>
  <c r="Q6" i="419"/>
  <c r="AH6" i="419"/>
  <c r="AE6" i="419"/>
  <c r="AA6" i="419"/>
  <c r="W6" i="419"/>
  <c r="S6" i="419"/>
  <c r="O6" i="419"/>
  <c r="Y6" i="419"/>
  <c r="I6" i="419"/>
  <c r="AD6" i="419"/>
  <c r="Z6" i="419"/>
  <c r="V6" i="419"/>
  <c r="R6" i="419"/>
  <c r="N6" i="419"/>
  <c r="J6" i="419"/>
  <c r="AG6" i="419"/>
  <c r="U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3" i="414"/>
  <c r="D16" i="414"/>
  <c r="C16" i="414"/>
  <c r="D13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<sst xmlns="http://schemas.openxmlformats.org/spreadsheetml/2006/main" count="696" uniqueCount="351">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</sst>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206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349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1333.9658029605916</v>
      </c>
      <c r="D4" s="124">
        <f ca="1">IF(ISERROR(VLOOKUP("Náklady celkem",INDIRECT("HI!$A:$G"),5,0)),0,VLOOKUP("Náklady celkem",INDIRECT("HI!$A:$G"),5,0))</f>
        <v>1343.583350000001</v>
      </c>
      <c r="E4" s="125">
        <f ca="1">IF(C4=0,0,D4/C4)</f>
        <v>1.0072097403232259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27.419999136336251</v>
      </c>
      <c r="D12" s="132">
        <f>IF(ISERROR(HI!E6),"",HI!E6)</f>
        <v>20.67116</v>
      </c>
      <c r="E12" s="129">
        <f t="shared" si="0"/>
        <v>0.75387165029509906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1068.7499663369665</v>
      </c>
      <c r="D13" s="128">
        <f ca="1">IF(ISERROR(VLOOKUP("Osobní náklady (Kč) *",INDIRECT("HI!$A:$G"),5,0)),0,VLOOKUP("Osobní náklady (Kč) *",INDIRECT("HI!$A:$G"),5,0))</f>
        <v>1077.981580000001</v>
      </c>
      <c r="E13" s="129">
        <f ca="1">IF(C13=0,0,D13/C13)</f>
        <v>1.0086377674421596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206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9.19116</v>
      </c>
      <c r="C6" s="31">
        <v>27.900179999999995</v>
      </c>
      <c r="D6" s="8"/>
      <c r="E6" s="84">
        <v>20.67116</v>
      </c>
      <c r="F6" s="30">
        <v>27.419999136336251</v>
      </c>
      <c r="G6" s="85">
        <f>E6-F6</f>
        <v>-6.748839136336251</v>
      </c>
      <c r="H6" s="89">
        <f>IF(F6&lt;0.00000001,"",E6/F6)</f>
        <v>0.75387165029509906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195.99066999999999</v>
      </c>
      <c r="C7" s="31">
        <v>953.52066000000093</v>
      </c>
      <c r="D7" s="8"/>
      <c r="E7" s="84">
        <v>1077.981580000001</v>
      </c>
      <c r="F7" s="30">
        <v>1068.7499663369665</v>
      </c>
      <c r="G7" s="85">
        <f>E7-F7</f>
        <v>9.2316136630345227</v>
      </c>
      <c r="H7" s="89">
        <f>IF(F7&lt;0.00000001,"",E7/F7)</f>
        <v>1.0086377674421596</v>
      </c>
    </row>
    <row r="8" spans="1:8" ht="14.4" customHeight="1" thickBot="1" x14ac:dyDescent="0.35">
      <c r="A8" s="1" t="s">
        <v>58</v>
      </c>
      <c r="B8" s="11">
        <v>55.348850000000027</v>
      </c>
      <c r="C8" s="33">
        <v>280.65073000000007</v>
      </c>
      <c r="D8" s="8"/>
      <c r="E8" s="86">
        <v>244.52152000000001</v>
      </c>
      <c r="F8" s="32">
        <v>237.79583748728888</v>
      </c>
      <c r="G8" s="87">
        <f>E8-F8</f>
        <v>6.7256825127111313</v>
      </c>
      <c r="H8" s="90">
        <f>IF(F8&lt;0.00000001,"",E8/F8)</f>
        <v>1.0282834324762755</v>
      </c>
    </row>
    <row r="9" spans="1:8" ht="14.4" customHeight="1" thickBot="1" x14ac:dyDescent="0.35">
      <c r="A9" s="2" t="s">
        <v>59</v>
      </c>
      <c r="B9" s="3">
        <v>260.53068000000002</v>
      </c>
      <c r="C9" s="35">
        <v>1262.071570000001</v>
      </c>
      <c r="D9" s="8"/>
      <c r="E9" s="3">
        <v>1343.583350000001</v>
      </c>
      <c r="F9" s="34">
        <v>1333.9658029605916</v>
      </c>
      <c r="G9" s="34">
        <f>E9-F9</f>
        <v>9.6175470394093736</v>
      </c>
      <c r="H9" s="91">
        <f>IF(F9&lt;0.00000001,"",E9/F9)</f>
        <v>1.0072097403232259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208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65.807997927206998</v>
      </c>
      <c r="C9" s="47">
        <v>5.4839998272669996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20.67116</v>
      </c>
      <c r="Q9" s="68">
        <v>0.75387165029500003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59.857559999999999</v>
      </c>
      <c r="Q11" s="68">
        <v>0.73069688933599997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1.6129999999999999E-2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0.31218000000000001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46.46</v>
      </c>
      <c r="Q14" s="68">
        <v>1.016592885238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5.0744643233010001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2.9620000000000002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71.417969999999997</v>
      </c>
      <c r="Q19" s="68">
        <v>0.97466029916999997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1077.9815799999999</v>
      </c>
      <c r="Q20" s="68">
        <v>1.008637767442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32.82</v>
      </c>
      <c r="Q21" s="68">
        <v>1.0502400330799999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/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</v>
      </c>
      <c r="Q24" s="68"/>
    </row>
    <row r="25" spans="1:17" ht="14.4" customHeight="1" x14ac:dyDescent="0.3">
      <c r="A25" s="17" t="s">
        <v>37</v>
      </c>
      <c r="B25" s="49">
        <v>3201.5179271054199</v>
      </c>
      <c r="C25" s="50">
        <v>266.793160592118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1343.5833500000001</v>
      </c>
      <c r="Q25" s="69">
        <v>1.007209740323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157.43146999999999</v>
      </c>
      <c r="Q26" s="68" t="s">
        <v>207</v>
      </c>
    </row>
    <row r="27" spans="1:17" ht="14.4" customHeight="1" x14ac:dyDescent="0.3">
      <c r="A27" s="18" t="s">
        <v>39</v>
      </c>
      <c r="B27" s="49">
        <v>3201.5179271054199</v>
      </c>
      <c r="C27" s="50">
        <v>266.793160592118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1501.0148200000001</v>
      </c>
      <c r="Q27" s="69">
        <v>1.125227360902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209</v>
      </c>
      <c r="B6" s="308">
        <v>3023.5661133680201</v>
      </c>
      <c r="C6" s="308">
        <v>3204.67724</v>
      </c>
      <c r="D6" s="309">
        <v>181.11112663198199</v>
      </c>
      <c r="E6" s="310">
        <v>1.0598998400699999</v>
      </c>
      <c r="F6" s="308">
        <v>3201.5179271054199</v>
      </c>
      <c r="G6" s="309">
        <v>1333.9658029605901</v>
      </c>
      <c r="H6" s="311">
        <v>237.14207999999999</v>
      </c>
      <c r="I6" s="308">
        <v>1343.5833500000001</v>
      </c>
      <c r="J6" s="309">
        <v>9.6175470394090006</v>
      </c>
      <c r="K6" s="312">
        <v>0.419670725134</v>
      </c>
    </row>
    <row r="7" spans="1:11" ht="14.4" customHeight="1" thickBot="1" x14ac:dyDescent="0.35">
      <c r="A7" s="327" t="s">
        <v>210</v>
      </c>
      <c r="B7" s="308">
        <v>421.81684716470198</v>
      </c>
      <c r="C7" s="308">
        <v>377.0043</v>
      </c>
      <c r="D7" s="309">
        <v>-44.812547164702003</v>
      </c>
      <c r="E7" s="310">
        <v>0.89376302187500001</v>
      </c>
      <c r="F7" s="308">
        <v>372.09631466503902</v>
      </c>
      <c r="G7" s="309">
        <v>155.04013111043301</v>
      </c>
      <c r="H7" s="311">
        <v>9.6281999999999996</v>
      </c>
      <c r="I7" s="308">
        <v>127.72611999999999</v>
      </c>
      <c r="J7" s="309">
        <v>-27.314011110431998</v>
      </c>
      <c r="K7" s="312">
        <v>0.34326091112899998</v>
      </c>
    </row>
    <row r="8" spans="1:11" ht="14.4" customHeight="1" thickBot="1" x14ac:dyDescent="0.35">
      <c r="A8" s="328" t="s">
        <v>211</v>
      </c>
      <c r="B8" s="308">
        <v>310.61869031574201</v>
      </c>
      <c r="C8" s="308">
        <v>283.35802000000001</v>
      </c>
      <c r="D8" s="309">
        <v>-27.260670315740999</v>
      </c>
      <c r="E8" s="310">
        <v>0.91223750802600001</v>
      </c>
      <c r="F8" s="308">
        <v>262.41228911355603</v>
      </c>
      <c r="G8" s="309">
        <v>109.338453797315</v>
      </c>
      <c r="H8" s="311">
        <v>3.0912000000000002</v>
      </c>
      <c r="I8" s="308">
        <v>81.266120000000001</v>
      </c>
      <c r="J8" s="309">
        <v>-28.072333797315</v>
      </c>
      <c r="K8" s="312">
        <v>0.30968869740999999</v>
      </c>
    </row>
    <row r="9" spans="1:11" ht="14.4" customHeight="1" thickBot="1" x14ac:dyDescent="0.35">
      <c r="A9" s="329" t="s">
        <v>212</v>
      </c>
      <c r="B9" s="313">
        <v>0.77063330568099997</v>
      </c>
      <c r="C9" s="313">
        <v>0</v>
      </c>
      <c r="D9" s="314">
        <v>-0.77063330568099997</v>
      </c>
      <c r="E9" s="315">
        <v>0</v>
      </c>
      <c r="F9" s="313">
        <v>0</v>
      </c>
      <c r="G9" s="314">
        <v>0</v>
      </c>
      <c r="H9" s="316">
        <v>0</v>
      </c>
      <c r="I9" s="313">
        <v>0.40909000000000001</v>
      </c>
      <c r="J9" s="314">
        <v>0.40909000000000001</v>
      </c>
      <c r="K9" s="317" t="s">
        <v>213</v>
      </c>
    </row>
    <row r="10" spans="1:11" ht="14.4" customHeight="1" thickBot="1" x14ac:dyDescent="0.35">
      <c r="A10" s="330" t="s">
        <v>214</v>
      </c>
      <c r="B10" s="308">
        <v>0.77063330568099997</v>
      </c>
      <c r="C10" s="308">
        <v>0</v>
      </c>
      <c r="D10" s="309">
        <v>-0.77063330568099997</v>
      </c>
      <c r="E10" s="310">
        <v>0</v>
      </c>
      <c r="F10" s="308">
        <v>0</v>
      </c>
      <c r="G10" s="309">
        <v>0</v>
      </c>
      <c r="H10" s="311">
        <v>0</v>
      </c>
      <c r="I10" s="308">
        <v>0.40909000000000001</v>
      </c>
      <c r="J10" s="309">
        <v>0.40909000000000001</v>
      </c>
      <c r="K10" s="318" t="s">
        <v>213</v>
      </c>
    </row>
    <row r="11" spans="1:11" ht="14.4" customHeight="1" thickBot="1" x14ac:dyDescent="0.35">
      <c r="A11" s="329" t="s">
        <v>215</v>
      </c>
      <c r="B11" s="313">
        <v>65.733283269283007</v>
      </c>
      <c r="C11" s="313">
        <v>65.088279999999997</v>
      </c>
      <c r="D11" s="314">
        <v>-0.645003269283</v>
      </c>
      <c r="E11" s="315">
        <v>0.99018756956499998</v>
      </c>
      <c r="F11" s="313">
        <v>65.807997927206998</v>
      </c>
      <c r="G11" s="314">
        <v>27.419999136335999</v>
      </c>
      <c r="H11" s="316">
        <v>0</v>
      </c>
      <c r="I11" s="313">
        <v>20.67116</v>
      </c>
      <c r="J11" s="314">
        <v>-6.7488391363359996</v>
      </c>
      <c r="K11" s="319">
        <v>0.31411318762200002</v>
      </c>
    </row>
    <row r="12" spans="1:11" ht="14.4" customHeight="1" thickBot="1" x14ac:dyDescent="0.35">
      <c r="A12" s="330" t="s">
        <v>216</v>
      </c>
      <c r="B12" s="308">
        <v>58.999903784494002</v>
      </c>
      <c r="C12" s="308">
        <v>62.280279999999998</v>
      </c>
      <c r="D12" s="309">
        <v>3.280376215505</v>
      </c>
      <c r="E12" s="310">
        <v>1.055599687543</v>
      </c>
      <c r="F12" s="308">
        <v>62.999998015651997</v>
      </c>
      <c r="G12" s="309">
        <v>26.249999173188002</v>
      </c>
      <c r="H12" s="311">
        <v>0</v>
      </c>
      <c r="I12" s="308">
        <v>20.67116</v>
      </c>
      <c r="J12" s="309">
        <v>-5.5788391731880003</v>
      </c>
      <c r="K12" s="312">
        <v>0.328113661128</v>
      </c>
    </row>
    <row r="13" spans="1:11" ht="14.4" customHeight="1" thickBot="1" x14ac:dyDescent="0.35">
      <c r="A13" s="330" t="s">
        <v>217</v>
      </c>
      <c r="B13" s="308">
        <v>6.7181672275680002</v>
      </c>
      <c r="C13" s="308">
        <v>2.6619999999999999</v>
      </c>
      <c r="D13" s="309">
        <v>-4.0561672275680003</v>
      </c>
      <c r="E13" s="310">
        <v>0.39623902023099999</v>
      </c>
      <c r="F13" s="308">
        <v>2.6619999161529999</v>
      </c>
      <c r="G13" s="309">
        <v>1.10916663173</v>
      </c>
      <c r="H13" s="311">
        <v>0</v>
      </c>
      <c r="I13" s="308">
        <v>0</v>
      </c>
      <c r="J13" s="309">
        <v>-1.10916663173</v>
      </c>
      <c r="K13" s="312">
        <v>0</v>
      </c>
    </row>
    <row r="14" spans="1:11" ht="14.4" customHeight="1" thickBot="1" x14ac:dyDescent="0.35">
      <c r="A14" s="330" t="s">
        <v>218</v>
      </c>
      <c r="B14" s="308">
        <v>1.5212257220000001E-2</v>
      </c>
      <c r="C14" s="308">
        <v>0.14599999999999999</v>
      </c>
      <c r="D14" s="309">
        <v>0.13078774277899999</v>
      </c>
      <c r="E14" s="310">
        <v>9.5975237520879997</v>
      </c>
      <c r="F14" s="308">
        <v>0.145999995401</v>
      </c>
      <c r="G14" s="309">
        <v>6.0833331417000001E-2</v>
      </c>
      <c r="H14" s="311">
        <v>0</v>
      </c>
      <c r="I14" s="308">
        <v>0</v>
      </c>
      <c r="J14" s="309">
        <v>-6.0833331417000001E-2</v>
      </c>
      <c r="K14" s="312">
        <v>0</v>
      </c>
    </row>
    <row r="15" spans="1:11" ht="14.4" customHeight="1" thickBot="1" x14ac:dyDescent="0.35">
      <c r="A15" s="329" t="s">
        <v>219</v>
      </c>
      <c r="B15" s="313">
        <v>240.20200522550701</v>
      </c>
      <c r="C15" s="313">
        <v>217.46861999999999</v>
      </c>
      <c r="D15" s="314">
        <v>-22.733385225506002</v>
      </c>
      <c r="E15" s="315">
        <v>0.905357221293</v>
      </c>
      <c r="F15" s="313">
        <v>196.60429118634801</v>
      </c>
      <c r="G15" s="314">
        <v>81.918454660978</v>
      </c>
      <c r="H15" s="316">
        <v>3.0912000000000002</v>
      </c>
      <c r="I15" s="313">
        <v>59.857559999999999</v>
      </c>
      <c r="J15" s="314">
        <v>-22.060894660978001</v>
      </c>
      <c r="K15" s="319">
        <v>0.30445703722299999</v>
      </c>
    </row>
    <row r="16" spans="1:11" ht="14.4" customHeight="1" thickBot="1" x14ac:dyDescent="0.35">
      <c r="A16" s="330" t="s">
        <v>220</v>
      </c>
      <c r="B16" s="308">
        <v>2.7929345469999999E-3</v>
      </c>
      <c r="C16" s="308">
        <v>4.077</v>
      </c>
      <c r="D16" s="309">
        <v>4.0742070654519997</v>
      </c>
      <c r="E16" s="310">
        <v>0</v>
      </c>
      <c r="F16" s="308">
        <v>7.226520767657</v>
      </c>
      <c r="G16" s="309">
        <v>3.011050319857</v>
      </c>
      <c r="H16" s="311">
        <v>0</v>
      </c>
      <c r="I16" s="308">
        <v>0</v>
      </c>
      <c r="J16" s="309">
        <v>-3.011050319857</v>
      </c>
      <c r="K16" s="312">
        <v>0</v>
      </c>
    </row>
    <row r="17" spans="1:11" ht="14.4" customHeight="1" thickBot="1" x14ac:dyDescent="0.35">
      <c r="A17" s="330" t="s">
        <v>221</v>
      </c>
      <c r="B17" s="308">
        <v>0.15283576581300001</v>
      </c>
      <c r="C17" s="308">
        <v>9.0880000000000002E-2</v>
      </c>
      <c r="D17" s="309">
        <v>-6.1955765812999997E-2</v>
      </c>
      <c r="E17" s="310">
        <v>0.59462521430100002</v>
      </c>
      <c r="F17" s="308">
        <v>0</v>
      </c>
      <c r="G17" s="309">
        <v>0</v>
      </c>
      <c r="H17" s="311">
        <v>0</v>
      </c>
      <c r="I17" s="308">
        <v>0</v>
      </c>
      <c r="J17" s="309">
        <v>0</v>
      </c>
      <c r="K17" s="318" t="s">
        <v>207</v>
      </c>
    </row>
    <row r="18" spans="1:11" ht="14.4" customHeight="1" thickBot="1" x14ac:dyDescent="0.35">
      <c r="A18" s="330" t="s">
        <v>222</v>
      </c>
      <c r="B18" s="308">
        <v>4.6597864094989996</v>
      </c>
      <c r="C18" s="308">
        <v>1.3133600000000001</v>
      </c>
      <c r="D18" s="309">
        <v>-3.3464264094990002</v>
      </c>
      <c r="E18" s="310">
        <v>0.28184982842099998</v>
      </c>
      <c r="F18" s="308">
        <v>3.001286075696</v>
      </c>
      <c r="G18" s="309">
        <v>1.2505358648730001</v>
      </c>
      <c r="H18" s="311">
        <v>0</v>
      </c>
      <c r="I18" s="308">
        <v>0.68671000000000004</v>
      </c>
      <c r="J18" s="309">
        <v>-0.56382586487300002</v>
      </c>
      <c r="K18" s="312">
        <v>0.228805246377</v>
      </c>
    </row>
    <row r="19" spans="1:11" ht="14.4" customHeight="1" thickBot="1" x14ac:dyDescent="0.35">
      <c r="A19" s="330" t="s">
        <v>223</v>
      </c>
      <c r="B19" s="308">
        <v>6.1302059320140003</v>
      </c>
      <c r="C19" s="308">
        <v>4.3379099999999999</v>
      </c>
      <c r="D19" s="309">
        <v>-1.7922959320139999</v>
      </c>
      <c r="E19" s="310">
        <v>0.707628756375</v>
      </c>
      <c r="F19" s="308">
        <v>3.9999998740090001</v>
      </c>
      <c r="G19" s="309">
        <v>1.6666666141699999</v>
      </c>
      <c r="H19" s="311">
        <v>0</v>
      </c>
      <c r="I19" s="308">
        <v>2.6905199999999998</v>
      </c>
      <c r="J19" s="309">
        <v>1.023853385829</v>
      </c>
      <c r="K19" s="312">
        <v>0.67263002118600002</v>
      </c>
    </row>
    <row r="20" spans="1:11" ht="14.4" customHeight="1" thickBot="1" x14ac:dyDescent="0.35">
      <c r="A20" s="330" t="s">
        <v>224</v>
      </c>
      <c r="B20" s="308">
        <v>0.99991897388999995</v>
      </c>
      <c r="C20" s="308">
        <v>10.74873</v>
      </c>
      <c r="D20" s="309">
        <v>9.7488110261089993</v>
      </c>
      <c r="E20" s="310">
        <v>10.749600998345</v>
      </c>
      <c r="F20" s="308">
        <v>0</v>
      </c>
      <c r="G20" s="309">
        <v>0</v>
      </c>
      <c r="H20" s="311">
        <v>0</v>
      </c>
      <c r="I20" s="308">
        <v>0</v>
      </c>
      <c r="J20" s="309">
        <v>0</v>
      </c>
      <c r="K20" s="318" t="s">
        <v>207</v>
      </c>
    </row>
    <row r="21" spans="1:11" ht="14.4" customHeight="1" thickBot="1" x14ac:dyDescent="0.35">
      <c r="A21" s="330" t="s">
        <v>225</v>
      </c>
      <c r="B21" s="308">
        <v>221.008190799711</v>
      </c>
      <c r="C21" s="308">
        <v>190.11735999999999</v>
      </c>
      <c r="D21" s="309">
        <v>-30.890830799709999</v>
      </c>
      <c r="E21" s="310">
        <v>0.86022766537299999</v>
      </c>
      <c r="F21" s="308">
        <v>177.999994393431</v>
      </c>
      <c r="G21" s="309">
        <v>74.166664330596006</v>
      </c>
      <c r="H21" s="311">
        <v>2.2200000000000002</v>
      </c>
      <c r="I21" s="308">
        <v>54.910359999999997</v>
      </c>
      <c r="J21" s="309">
        <v>-19.256304330595999</v>
      </c>
      <c r="K21" s="312">
        <v>0.30848517825499999</v>
      </c>
    </row>
    <row r="22" spans="1:11" ht="14.4" customHeight="1" thickBot="1" x14ac:dyDescent="0.35">
      <c r="A22" s="330" t="s">
        <v>226</v>
      </c>
      <c r="B22" s="308">
        <v>4.5615312182869996</v>
      </c>
      <c r="C22" s="308">
        <v>3.3471600000000001</v>
      </c>
      <c r="D22" s="309">
        <v>-1.2143712182869999</v>
      </c>
      <c r="E22" s="310">
        <v>0.73377991727400005</v>
      </c>
      <c r="F22" s="308">
        <v>2.3764901385480002</v>
      </c>
      <c r="G22" s="309">
        <v>0.990204224395</v>
      </c>
      <c r="H22" s="311">
        <v>0.87119999999999997</v>
      </c>
      <c r="I22" s="308">
        <v>1.4822500000000001</v>
      </c>
      <c r="J22" s="309">
        <v>0.49204577560399998</v>
      </c>
      <c r="K22" s="312">
        <v>0.62371392834999995</v>
      </c>
    </row>
    <row r="23" spans="1:11" ht="14.4" customHeight="1" thickBot="1" x14ac:dyDescent="0.35">
      <c r="A23" s="330" t="s">
        <v>227</v>
      </c>
      <c r="B23" s="308">
        <v>2.6867431917419999</v>
      </c>
      <c r="C23" s="308">
        <v>2.9256000000000002</v>
      </c>
      <c r="D23" s="309">
        <v>0.23885680825700001</v>
      </c>
      <c r="E23" s="310">
        <v>1.088901986982</v>
      </c>
      <c r="F23" s="308">
        <v>1.999999937004</v>
      </c>
      <c r="G23" s="309">
        <v>0.83333330708499997</v>
      </c>
      <c r="H23" s="311">
        <v>0</v>
      </c>
      <c r="I23" s="308">
        <v>8.7720000000000006E-2</v>
      </c>
      <c r="J23" s="309">
        <v>-0.74561330708499995</v>
      </c>
      <c r="K23" s="312">
        <v>4.3860001380999998E-2</v>
      </c>
    </row>
    <row r="24" spans="1:11" ht="14.4" customHeight="1" thickBot="1" x14ac:dyDescent="0.35">
      <c r="A24" s="330" t="s">
        <v>228</v>
      </c>
      <c r="B24" s="308">
        <v>0</v>
      </c>
      <c r="C24" s="308">
        <v>0.51061999999999996</v>
      </c>
      <c r="D24" s="309">
        <v>0.51061999999999996</v>
      </c>
      <c r="E24" s="320" t="s">
        <v>213</v>
      </c>
      <c r="F24" s="308">
        <v>0</v>
      </c>
      <c r="G24" s="309">
        <v>0</v>
      </c>
      <c r="H24" s="311">
        <v>0</v>
      </c>
      <c r="I24" s="308">
        <v>0</v>
      </c>
      <c r="J24" s="309">
        <v>0</v>
      </c>
      <c r="K24" s="318" t="s">
        <v>207</v>
      </c>
    </row>
    <row r="25" spans="1:11" ht="14.4" customHeight="1" thickBot="1" x14ac:dyDescent="0.35">
      <c r="A25" s="329" t="s">
        <v>229</v>
      </c>
      <c r="B25" s="313">
        <v>1.0001864980149999</v>
      </c>
      <c r="C25" s="313">
        <v>7.1340000000000001E-2</v>
      </c>
      <c r="D25" s="314">
        <v>-0.92884649801399999</v>
      </c>
      <c r="E25" s="315">
        <v>7.1326697711999995E-2</v>
      </c>
      <c r="F25" s="313">
        <v>0</v>
      </c>
      <c r="G25" s="314">
        <v>0</v>
      </c>
      <c r="H25" s="316">
        <v>0</v>
      </c>
      <c r="I25" s="313">
        <v>1.6129999999999999E-2</v>
      </c>
      <c r="J25" s="314">
        <v>1.6129999999999999E-2</v>
      </c>
      <c r="K25" s="317" t="s">
        <v>207</v>
      </c>
    </row>
    <row r="26" spans="1:11" ht="14.4" customHeight="1" thickBot="1" x14ac:dyDescent="0.35">
      <c r="A26" s="330" t="s">
        <v>230</v>
      </c>
      <c r="B26" s="308">
        <v>1.0001864980149999</v>
      </c>
      <c r="C26" s="308">
        <v>7.1340000000000001E-2</v>
      </c>
      <c r="D26" s="309">
        <v>-0.92884649801399999</v>
      </c>
      <c r="E26" s="310">
        <v>7.1326697711999995E-2</v>
      </c>
      <c r="F26" s="308">
        <v>0</v>
      </c>
      <c r="G26" s="309">
        <v>0</v>
      </c>
      <c r="H26" s="311">
        <v>0</v>
      </c>
      <c r="I26" s="308">
        <v>1.6129999999999999E-2</v>
      </c>
      <c r="J26" s="309">
        <v>1.6129999999999999E-2</v>
      </c>
      <c r="K26" s="318" t="s">
        <v>207</v>
      </c>
    </row>
    <row r="27" spans="1:11" ht="14.4" customHeight="1" thickBot="1" x14ac:dyDescent="0.35">
      <c r="A27" s="329" t="s">
        <v>231</v>
      </c>
      <c r="B27" s="313">
        <v>2.9125820172550001</v>
      </c>
      <c r="C27" s="313">
        <v>0.72977999999999998</v>
      </c>
      <c r="D27" s="314">
        <v>-2.1828020172549998</v>
      </c>
      <c r="E27" s="315">
        <v>0.25056118443199998</v>
      </c>
      <c r="F27" s="313">
        <v>0</v>
      </c>
      <c r="G27" s="314">
        <v>0</v>
      </c>
      <c r="H27" s="316">
        <v>0</v>
      </c>
      <c r="I27" s="313">
        <v>0.31218000000000001</v>
      </c>
      <c r="J27" s="314">
        <v>0.31218000000000001</v>
      </c>
      <c r="K27" s="317" t="s">
        <v>207</v>
      </c>
    </row>
    <row r="28" spans="1:11" ht="14.4" customHeight="1" thickBot="1" x14ac:dyDescent="0.35">
      <c r="A28" s="330" t="s">
        <v>232</v>
      </c>
      <c r="B28" s="308">
        <v>2.9125820172550001</v>
      </c>
      <c r="C28" s="308">
        <v>0.72977999999999998</v>
      </c>
      <c r="D28" s="309">
        <v>-2.1828020172549998</v>
      </c>
      <c r="E28" s="310">
        <v>0.25056118443199998</v>
      </c>
      <c r="F28" s="308">
        <v>0</v>
      </c>
      <c r="G28" s="309">
        <v>0</v>
      </c>
      <c r="H28" s="311">
        <v>0</v>
      </c>
      <c r="I28" s="308">
        <v>0.31218000000000001</v>
      </c>
      <c r="J28" s="309">
        <v>0.31218000000000001</v>
      </c>
      <c r="K28" s="318" t="s">
        <v>207</v>
      </c>
    </row>
    <row r="29" spans="1:11" ht="14.4" customHeight="1" thickBot="1" x14ac:dyDescent="0.35">
      <c r="A29" s="328" t="s">
        <v>26</v>
      </c>
      <c r="B29" s="308">
        <v>111.19815684896101</v>
      </c>
      <c r="C29" s="308">
        <v>93.646280000000004</v>
      </c>
      <c r="D29" s="309">
        <v>-17.551876848959999</v>
      </c>
      <c r="E29" s="310">
        <v>0.84215676458699995</v>
      </c>
      <c r="F29" s="308">
        <v>109.68402555148199</v>
      </c>
      <c r="G29" s="309">
        <v>45.701677313117003</v>
      </c>
      <c r="H29" s="311">
        <v>6.5369999999999999</v>
      </c>
      <c r="I29" s="308">
        <v>46.46</v>
      </c>
      <c r="J29" s="309">
        <v>0.758322686882</v>
      </c>
      <c r="K29" s="312">
        <v>0.42358036884900002</v>
      </c>
    </row>
    <row r="30" spans="1:11" ht="14.4" customHeight="1" thickBot="1" x14ac:dyDescent="0.35">
      <c r="A30" s="329" t="s">
        <v>233</v>
      </c>
      <c r="B30" s="313">
        <v>111.19815684896101</v>
      </c>
      <c r="C30" s="313">
        <v>93.646280000000004</v>
      </c>
      <c r="D30" s="314">
        <v>-17.551876848959999</v>
      </c>
      <c r="E30" s="315">
        <v>0.84215676458699995</v>
      </c>
      <c r="F30" s="313">
        <v>109.68402555148199</v>
      </c>
      <c r="G30" s="314">
        <v>45.701677313117003</v>
      </c>
      <c r="H30" s="316">
        <v>6.5369999999999999</v>
      </c>
      <c r="I30" s="313">
        <v>46.46</v>
      </c>
      <c r="J30" s="314">
        <v>0.758322686882</v>
      </c>
      <c r="K30" s="319">
        <v>0.42358036884900002</v>
      </c>
    </row>
    <row r="31" spans="1:11" ht="14.4" customHeight="1" thickBot="1" x14ac:dyDescent="0.35">
      <c r="A31" s="330" t="s">
        <v>234</v>
      </c>
      <c r="B31" s="308">
        <v>49.202501880671001</v>
      </c>
      <c r="C31" s="308">
        <v>41.345999999999997</v>
      </c>
      <c r="D31" s="309">
        <v>-7.8565018806699998</v>
      </c>
      <c r="E31" s="310">
        <v>0.84032312219100003</v>
      </c>
      <c r="F31" s="308">
        <v>55</v>
      </c>
      <c r="G31" s="309">
        <v>22.916666666666</v>
      </c>
      <c r="H31" s="311">
        <v>3.2450000000000001</v>
      </c>
      <c r="I31" s="308">
        <v>17.047000000000001</v>
      </c>
      <c r="J31" s="309">
        <v>-5.8696666666660002</v>
      </c>
      <c r="K31" s="312">
        <v>0.309945454545</v>
      </c>
    </row>
    <row r="32" spans="1:11" ht="14.4" customHeight="1" thickBot="1" x14ac:dyDescent="0.35">
      <c r="A32" s="330" t="s">
        <v>235</v>
      </c>
      <c r="B32" s="308">
        <v>8.0000541912450007</v>
      </c>
      <c r="C32" s="308">
        <v>7.3220000000000001</v>
      </c>
      <c r="D32" s="309">
        <v>-0.67805419124499999</v>
      </c>
      <c r="E32" s="310">
        <v>0.91524380022399998</v>
      </c>
      <c r="F32" s="308">
        <v>8.4357324226639996</v>
      </c>
      <c r="G32" s="309">
        <v>3.5148885094429998</v>
      </c>
      <c r="H32" s="311">
        <v>0.61</v>
      </c>
      <c r="I32" s="308">
        <v>3.149</v>
      </c>
      <c r="J32" s="309">
        <v>-0.365888509443</v>
      </c>
      <c r="K32" s="312">
        <v>0.37329301620999999</v>
      </c>
    </row>
    <row r="33" spans="1:11" ht="14.4" customHeight="1" thickBot="1" x14ac:dyDescent="0.35">
      <c r="A33" s="330" t="s">
        <v>236</v>
      </c>
      <c r="B33" s="308">
        <v>48.228002284279</v>
      </c>
      <c r="C33" s="308">
        <v>44.74</v>
      </c>
      <c r="D33" s="309">
        <v>-3.4880022842790002</v>
      </c>
      <c r="E33" s="310">
        <v>0.92767682426999998</v>
      </c>
      <c r="F33" s="308">
        <v>45.999998551110998</v>
      </c>
      <c r="G33" s="309">
        <v>19.166666062962999</v>
      </c>
      <c r="H33" s="311">
        <v>2.6819999999999999</v>
      </c>
      <c r="I33" s="308">
        <v>26.263999999999999</v>
      </c>
      <c r="J33" s="309">
        <v>7.0973339370359998</v>
      </c>
      <c r="K33" s="312">
        <v>0.570956539722</v>
      </c>
    </row>
    <row r="34" spans="1:11" ht="14.4" customHeight="1" thickBot="1" x14ac:dyDescent="0.35">
      <c r="A34" s="330" t="s">
        <v>237</v>
      </c>
      <c r="B34" s="308">
        <v>5.7675984927639998</v>
      </c>
      <c r="C34" s="308">
        <v>0.23827999999999999</v>
      </c>
      <c r="D34" s="309">
        <v>-5.5293184927640002</v>
      </c>
      <c r="E34" s="310">
        <v>4.1313555425000002E-2</v>
      </c>
      <c r="F34" s="308">
        <v>0.248294577706</v>
      </c>
      <c r="G34" s="309">
        <v>0.10345607404399999</v>
      </c>
      <c r="H34" s="311">
        <v>0</v>
      </c>
      <c r="I34" s="308">
        <v>0</v>
      </c>
      <c r="J34" s="309">
        <v>-0.10345607404399999</v>
      </c>
      <c r="K34" s="312">
        <v>0</v>
      </c>
    </row>
    <row r="35" spans="1:11" ht="14.4" customHeight="1" thickBot="1" x14ac:dyDescent="0.35">
      <c r="A35" s="331" t="s">
        <v>238</v>
      </c>
      <c r="B35" s="313">
        <v>221.738482454983</v>
      </c>
      <c r="C35" s="313">
        <v>177.72968</v>
      </c>
      <c r="D35" s="314">
        <v>-44.008802454982003</v>
      </c>
      <c r="E35" s="315">
        <v>0.80152835011800005</v>
      </c>
      <c r="F35" s="313">
        <v>189.421695593983</v>
      </c>
      <c r="G35" s="314">
        <v>78.925706497492001</v>
      </c>
      <c r="H35" s="316">
        <v>5.1515300000000002</v>
      </c>
      <c r="I35" s="313">
        <v>103.05565</v>
      </c>
      <c r="J35" s="314">
        <v>24.129943502507</v>
      </c>
      <c r="K35" s="319">
        <v>0.54405409938299998</v>
      </c>
    </row>
    <row r="36" spans="1:11" ht="14.4" customHeight="1" thickBot="1" x14ac:dyDescent="0.35">
      <c r="A36" s="328" t="s">
        <v>29</v>
      </c>
      <c r="B36" s="308">
        <v>6.3074241458079996</v>
      </c>
      <c r="C36" s="308">
        <v>26.844999999999999</v>
      </c>
      <c r="D36" s="309">
        <v>20.537575854191001</v>
      </c>
      <c r="E36" s="310">
        <v>4.2560955755350003</v>
      </c>
      <c r="F36" s="308">
        <v>13.562344242715</v>
      </c>
      <c r="G36" s="309">
        <v>5.6509767677980003</v>
      </c>
      <c r="H36" s="311">
        <v>0</v>
      </c>
      <c r="I36" s="308">
        <v>28.67568</v>
      </c>
      <c r="J36" s="309">
        <v>23.024703232200999</v>
      </c>
      <c r="K36" s="312">
        <v>2.114360134709</v>
      </c>
    </row>
    <row r="37" spans="1:11" ht="14.4" customHeight="1" thickBot="1" x14ac:dyDescent="0.35">
      <c r="A37" s="332" t="s">
        <v>239</v>
      </c>
      <c r="B37" s="308">
        <v>6.3074241458079996</v>
      </c>
      <c r="C37" s="308">
        <v>26.844999999999999</v>
      </c>
      <c r="D37" s="309">
        <v>20.537575854191001</v>
      </c>
      <c r="E37" s="310">
        <v>4.2560955755350003</v>
      </c>
      <c r="F37" s="308">
        <v>13.562344242715</v>
      </c>
      <c r="G37" s="309">
        <v>5.6509767677980003</v>
      </c>
      <c r="H37" s="311">
        <v>0</v>
      </c>
      <c r="I37" s="308">
        <v>28.67568</v>
      </c>
      <c r="J37" s="309">
        <v>23.024703232200999</v>
      </c>
      <c r="K37" s="312">
        <v>2.114360134709</v>
      </c>
    </row>
    <row r="38" spans="1:11" ht="14.4" customHeight="1" thickBot="1" x14ac:dyDescent="0.35">
      <c r="A38" s="330" t="s">
        <v>240</v>
      </c>
      <c r="B38" s="308">
        <v>0</v>
      </c>
      <c r="C38" s="308">
        <v>0</v>
      </c>
      <c r="D38" s="309">
        <v>0</v>
      </c>
      <c r="E38" s="310">
        <v>1</v>
      </c>
      <c r="F38" s="308">
        <v>0</v>
      </c>
      <c r="G38" s="309">
        <v>0</v>
      </c>
      <c r="H38" s="311">
        <v>0</v>
      </c>
      <c r="I38" s="308">
        <v>27.225000000000001</v>
      </c>
      <c r="J38" s="309">
        <v>27.225000000000001</v>
      </c>
      <c r="K38" s="318" t="s">
        <v>213</v>
      </c>
    </row>
    <row r="39" spans="1:11" ht="14.4" customHeight="1" thickBot="1" x14ac:dyDescent="0.35">
      <c r="A39" s="330" t="s">
        <v>241</v>
      </c>
      <c r="B39" s="308">
        <v>4.9999915584819998</v>
      </c>
      <c r="C39" s="308">
        <v>12.133089999999999</v>
      </c>
      <c r="D39" s="309">
        <v>7.1330984415170002</v>
      </c>
      <c r="E39" s="310">
        <v>2.426622096874</v>
      </c>
      <c r="F39" s="308">
        <v>0</v>
      </c>
      <c r="G39" s="309">
        <v>0</v>
      </c>
      <c r="H39" s="311">
        <v>0</v>
      </c>
      <c r="I39" s="308">
        <v>0.93169999999999997</v>
      </c>
      <c r="J39" s="309">
        <v>0.93169999999999997</v>
      </c>
      <c r="K39" s="318" t="s">
        <v>207</v>
      </c>
    </row>
    <row r="40" spans="1:11" ht="14.4" customHeight="1" thickBot="1" x14ac:dyDescent="0.35">
      <c r="A40" s="330" t="s">
        <v>242</v>
      </c>
      <c r="B40" s="308">
        <v>1.3074325873249999</v>
      </c>
      <c r="C40" s="308">
        <v>14.71191</v>
      </c>
      <c r="D40" s="309">
        <v>13.404477412674</v>
      </c>
      <c r="E40" s="310">
        <v>11.252518976974001</v>
      </c>
      <c r="F40" s="308">
        <v>13.562344242715</v>
      </c>
      <c r="G40" s="309">
        <v>5.6509767677980003</v>
      </c>
      <c r="H40" s="311">
        <v>0</v>
      </c>
      <c r="I40" s="308">
        <v>0.51898</v>
      </c>
      <c r="J40" s="309">
        <v>-5.1319967677980003</v>
      </c>
      <c r="K40" s="312">
        <v>3.8266245916000002E-2</v>
      </c>
    </row>
    <row r="41" spans="1:11" ht="14.4" customHeight="1" thickBot="1" x14ac:dyDescent="0.35">
      <c r="A41" s="333" t="s">
        <v>30</v>
      </c>
      <c r="B41" s="313">
        <v>0</v>
      </c>
      <c r="C41" s="313">
        <v>9.3810000000000002</v>
      </c>
      <c r="D41" s="314">
        <v>9.3810000000000002</v>
      </c>
      <c r="E41" s="321" t="s">
        <v>207</v>
      </c>
      <c r="F41" s="313">
        <v>0</v>
      </c>
      <c r="G41" s="314">
        <v>0</v>
      </c>
      <c r="H41" s="316">
        <v>0</v>
      </c>
      <c r="I41" s="313">
        <v>2.9620000000000002</v>
      </c>
      <c r="J41" s="314">
        <v>2.9620000000000002</v>
      </c>
      <c r="K41" s="317" t="s">
        <v>207</v>
      </c>
    </row>
    <row r="42" spans="1:11" ht="14.4" customHeight="1" thickBot="1" x14ac:dyDescent="0.35">
      <c r="A42" s="329" t="s">
        <v>243</v>
      </c>
      <c r="B42" s="313">
        <v>0</v>
      </c>
      <c r="C42" s="313">
        <v>9.3810000000000002</v>
      </c>
      <c r="D42" s="314">
        <v>9.3810000000000002</v>
      </c>
      <c r="E42" s="321" t="s">
        <v>207</v>
      </c>
      <c r="F42" s="313">
        <v>0</v>
      </c>
      <c r="G42" s="314">
        <v>0</v>
      </c>
      <c r="H42" s="316">
        <v>0</v>
      </c>
      <c r="I42" s="313">
        <v>2.9620000000000002</v>
      </c>
      <c r="J42" s="314">
        <v>2.9620000000000002</v>
      </c>
      <c r="K42" s="317" t="s">
        <v>207</v>
      </c>
    </row>
    <row r="43" spans="1:11" ht="14.4" customHeight="1" thickBot="1" x14ac:dyDescent="0.35">
      <c r="A43" s="330" t="s">
        <v>244</v>
      </c>
      <c r="B43" s="308">
        <v>0</v>
      </c>
      <c r="C43" s="308">
        <v>9.3810000000000002</v>
      </c>
      <c r="D43" s="309">
        <v>9.3810000000000002</v>
      </c>
      <c r="E43" s="320" t="s">
        <v>207</v>
      </c>
      <c r="F43" s="308">
        <v>0</v>
      </c>
      <c r="G43" s="309">
        <v>0</v>
      </c>
      <c r="H43" s="311">
        <v>0</v>
      </c>
      <c r="I43" s="308">
        <v>2.9620000000000002</v>
      </c>
      <c r="J43" s="309">
        <v>2.9620000000000002</v>
      </c>
      <c r="K43" s="318" t="s">
        <v>207</v>
      </c>
    </row>
    <row r="44" spans="1:11" ht="14.4" customHeight="1" thickBot="1" x14ac:dyDescent="0.35">
      <c r="A44" s="328" t="s">
        <v>31</v>
      </c>
      <c r="B44" s="308">
        <v>215.43105830917401</v>
      </c>
      <c r="C44" s="308">
        <v>141.50368</v>
      </c>
      <c r="D44" s="309">
        <v>-73.927378309174003</v>
      </c>
      <c r="E44" s="310">
        <v>0.65683973847800003</v>
      </c>
      <c r="F44" s="308">
        <v>175.85935135126701</v>
      </c>
      <c r="G44" s="309">
        <v>73.274729729694002</v>
      </c>
      <c r="H44" s="311">
        <v>5.1515300000000002</v>
      </c>
      <c r="I44" s="308">
        <v>71.417969999999997</v>
      </c>
      <c r="J44" s="309">
        <v>-1.8567597296939999</v>
      </c>
      <c r="K44" s="312">
        <v>0.40610845798700002</v>
      </c>
    </row>
    <row r="45" spans="1:11" ht="14.4" customHeight="1" thickBot="1" x14ac:dyDescent="0.35">
      <c r="A45" s="329" t="s">
        <v>245</v>
      </c>
      <c r="B45" s="313">
        <v>0.26116318637800001</v>
      </c>
      <c r="C45" s="313">
        <v>0</v>
      </c>
      <c r="D45" s="314">
        <v>-0.26116318637800001</v>
      </c>
      <c r="E45" s="315">
        <v>0</v>
      </c>
      <c r="F45" s="313">
        <v>0</v>
      </c>
      <c r="G45" s="314">
        <v>0</v>
      </c>
      <c r="H45" s="316">
        <v>0</v>
      </c>
      <c r="I45" s="313">
        <v>0</v>
      </c>
      <c r="J45" s="314">
        <v>0</v>
      </c>
      <c r="K45" s="319">
        <v>0</v>
      </c>
    </row>
    <row r="46" spans="1:11" ht="14.4" customHeight="1" thickBot="1" x14ac:dyDescent="0.35">
      <c r="A46" s="330" t="s">
        <v>246</v>
      </c>
      <c r="B46" s="308">
        <v>0.26116318637800001</v>
      </c>
      <c r="C46" s="308">
        <v>0</v>
      </c>
      <c r="D46" s="309">
        <v>-0.26116318637800001</v>
      </c>
      <c r="E46" s="310">
        <v>0</v>
      </c>
      <c r="F46" s="308">
        <v>0</v>
      </c>
      <c r="G46" s="309">
        <v>0</v>
      </c>
      <c r="H46" s="311">
        <v>0</v>
      </c>
      <c r="I46" s="308">
        <v>0</v>
      </c>
      <c r="J46" s="309">
        <v>0</v>
      </c>
      <c r="K46" s="312">
        <v>0</v>
      </c>
    </row>
    <row r="47" spans="1:11" ht="14.4" customHeight="1" thickBot="1" x14ac:dyDescent="0.35">
      <c r="A47" s="329" t="s">
        <v>247</v>
      </c>
      <c r="B47" s="313">
        <v>8.14591297634</v>
      </c>
      <c r="C47" s="313">
        <v>7.2120800000000003</v>
      </c>
      <c r="D47" s="314">
        <v>-0.93383297633999995</v>
      </c>
      <c r="E47" s="315">
        <v>0.88536177846999997</v>
      </c>
      <c r="F47" s="313">
        <v>7.6741094639060004</v>
      </c>
      <c r="G47" s="314">
        <v>3.1975456099609998</v>
      </c>
      <c r="H47" s="316">
        <v>0.53583000000000003</v>
      </c>
      <c r="I47" s="313">
        <v>4.8246900000000004</v>
      </c>
      <c r="J47" s="314">
        <v>1.627144390038</v>
      </c>
      <c r="K47" s="319">
        <v>0.62869705243200003</v>
      </c>
    </row>
    <row r="48" spans="1:11" ht="14.4" customHeight="1" thickBot="1" x14ac:dyDescent="0.35">
      <c r="A48" s="330" t="s">
        <v>248</v>
      </c>
      <c r="B48" s="308">
        <v>6.9972257977000005E-2</v>
      </c>
      <c r="C48" s="308">
        <v>6.6500000000000004E-2</v>
      </c>
      <c r="D48" s="309">
        <v>-3.4722579769999999E-3</v>
      </c>
      <c r="E48" s="310">
        <v>0.95037664814800005</v>
      </c>
      <c r="F48" s="308">
        <v>4.2467717947000001E-2</v>
      </c>
      <c r="G48" s="309">
        <v>1.7694882477999999E-2</v>
      </c>
      <c r="H48" s="311">
        <v>9.4999999999999998E-3</v>
      </c>
      <c r="I48" s="308">
        <v>9.4999999999999998E-3</v>
      </c>
      <c r="J48" s="309">
        <v>-8.1948824779999995E-3</v>
      </c>
      <c r="K48" s="312">
        <v>0.22369932878500001</v>
      </c>
    </row>
    <row r="49" spans="1:11" ht="14.4" customHeight="1" thickBot="1" x14ac:dyDescent="0.35">
      <c r="A49" s="330" t="s">
        <v>249</v>
      </c>
      <c r="B49" s="308">
        <v>8.0759407183620002</v>
      </c>
      <c r="C49" s="308">
        <v>7.1455799999999998</v>
      </c>
      <c r="D49" s="309">
        <v>-0.93036071836199996</v>
      </c>
      <c r="E49" s="310">
        <v>0.88479847106200005</v>
      </c>
      <c r="F49" s="308">
        <v>7.6316417459580004</v>
      </c>
      <c r="G49" s="309">
        <v>3.179850727482</v>
      </c>
      <c r="H49" s="311">
        <v>0.52632999999999996</v>
      </c>
      <c r="I49" s="308">
        <v>4.8151900000000003</v>
      </c>
      <c r="J49" s="309">
        <v>1.635339272517</v>
      </c>
      <c r="K49" s="312">
        <v>0.63095073907900001</v>
      </c>
    </row>
    <row r="50" spans="1:11" ht="14.4" customHeight="1" thickBot="1" x14ac:dyDescent="0.35">
      <c r="A50" s="329" t="s">
        <v>250</v>
      </c>
      <c r="B50" s="313">
        <v>1.2798062825150001</v>
      </c>
      <c r="C50" s="313">
        <v>0.54</v>
      </c>
      <c r="D50" s="314">
        <v>-0.73980628251500002</v>
      </c>
      <c r="E50" s="315">
        <v>0.42193885697900002</v>
      </c>
      <c r="F50" s="313">
        <v>1.279806242204</v>
      </c>
      <c r="G50" s="314">
        <v>0.53325260091799997</v>
      </c>
      <c r="H50" s="316">
        <v>0</v>
      </c>
      <c r="I50" s="313">
        <v>0.27</v>
      </c>
      <c r="J50" s="314">
        <v>-0.26325260091800001</v>
      </c>
      <c r="K50" s="319">
        <v>0.21096943513399999</v>
      </c>
    </row>
    <row r="51" spans="1:11" ht="14.4" customHeight="1" thickBot="1" x14ac:dyDescent="0.35">
      <c r="A51" s="330" t="s">
        <v>251</v>
      </c>
      <c r="B51" s="308">
        <v>1.2798062825150001</v>
      </c>
      <c r="C51" s="308">
        <v>0.54</v>
      </c>
      <c r="D51" s="309">
        <v>-0.73980628251500002</v>
      </c>
      <c r="E51" s="310">
        <v>0.42193885697900002</v>
      </c>
      <c r="F51" s="308">
        <v>1.279806242204</v>
      </c>
      <c r="G51" s="309">
        <v>0.53325260091799997</v>
      </c>
      <c r="H51" s="311">
        <v>0</v>
      </c>
      <c r="I51" s="308">
        <v>0.27</v>
      </c>
      <c r="J51" s="309">
        <v>-0.26325260091800001</v>
      </c>
      <c r="K51" s="312">
        <v>0.21096943513399999</v>
      </c>
    </row>
    <row r="52" spans="1:11" ht="14.4" customHeight="1" thickBot="1" x14ac:dyDescent="0.35">
      <c r="A52" s="329" t="s">
        <v>252</v>
      </c>
      <c r="B52" s="313">
        <v>32.080634131947001</v>
      </c>
      <c r="C52" s="313">
        <v>32.019199999999998</v>
      </c>
      <c r="D52" s="314">
        <v>-6.1434131947000002E-2</v>
      </c>
      <c r="E52" s="315">
        <v>0.998085008803</v>
      </c>
      <c r="F52" s="313">
        <v>33.29999823875</v>
      </c>
      <c r="G52" s="314">
        <v>13.874999266145</v>
      </c>
      <c r="H52" s="316">
        <v>2.7397</v>
      </c>
      <c r="I52" s="313">
        <v>13.8858</v>
      </c>
      <c r="J52" s="314">
        <v>1.0800733854000001E-2</v>
      </c>
      <c r="K52" s="319">
        <v>0.41699101304500003</v>
      </c>
    </row>
    <row r="53" spans="1:11" ht="14.4" customHeight="1" thickBot="1" x14ac:dyDescent="0.35">
      <c r="A53" s="330" t="s">
        <v>253</v>
      </c>
      <c r="B53" s="308">
        <v>18.758167965218</v>
      </c>
      <c r="C53" s="308">
        <v>17.943760000000001</v>
      </c>
      <c r="D53" s="309">
        <v>-0.81440796521799996</v>
      </c>
      <c r="E53" s="310">
        <v>0.95658382168599998</v>
      </c>
      <c r="F53" s="308">
        <v>19.223769626088</v>
      </c>
      <c r="G53" s="309">
        <v>8.0099040108700006</v>
      </c>
      <c r="H53" s="311">
        <v>1.48969</v>
      </c>
      <c r="I53" s="308">
        <v>7.4484500000000002</v>
      </c>
      <c r="J53" s="309">
        <v>-0.56145401087000002</v>
      </c>
      <c r="K53" s="312">
        <v>0.38746042762999999</v>
      </c>
    </row>
    <row r="54" spans="1:11" ht="14.4" customHeight="1" thickBot="1" x14ac:dyDescent="0.35">
      <c r="A54" s="330" t="s">
        <v>254</v>
      </c>
      <c r="B54" s="308">
        <v>13.322466166728001</v>
      </c>
      <c r="C54" s="308">
        <v>14.07544</v>
      </c>
      <c r="D54" s="309">
        <v>0.75297383327099998</v>
      </c>
      <c r="E54" s="310">
        <v>1.0565191026830001</v>
      </c>
      <c r="F54" s="308">
        <v>14.076228612661</v>
      </c>
      <c r="G54" s="309">
        <v>5.8650952552750004</v>
      </c>
      <c r="H54" s="311">
        <v>1.2500100000000001</v>
      </c>
      <c r="I54" s="308">
        <v>6.4373500000000003</v>
      </c>
      <c r="J54" s="309">
        <v>0.57225474472399995</v>
      </c>
      <c r="K54" s="312">
        <v>0.45732064867200001</v>
      </c>
    </row>
    <row r="55" spans="1:11" ht="14.4" customHeight="1" thickBot="1" x14ac:dyDescent="0.35">
      <c r="A55" s="329" t="s">
        <v>255</v>
      </c>
      <c r="B55" s="313">
        <v>13.663541731996</v>
      </c>
      <c r="C55" s="313">
        <v>76.047899999999998</v>
      </c>
      <c r="D55" s="314">
        <v>62.384358268004</v>
      </c>
      <c r="E55" s="315">
        <v>5.5657531181620001</v>
      </c>
      <c r="F55" s="313">
        <v>63.605439611234999</v>
      </c>
      <c r="G55" s="314">
        <v>26.502266504681</v>
      </c>
      <c r="H55" s="316">
        <v>0</v>
      </c>
      <c r="I55" s="313">
        <v>50.561480000000003</v>
      </c>
      <c r="J55" s="314">
        <v>24.059213495318001</v>
      </c>
      <c r="K55" s="319">
        <v>0.79492383527300003</v>
      </c>
    </row>
    <row r="56" spans="1:11" ht="14.4" customHeight="1" thickBot="1" x14ac:dyDescent="0.35">
      <c r="A56" s="330" t="s">
        <v>256</v>
      </c>
      <c r="B56" s="308">
        <v>2.0084091064840002</v>
      </c>
      <c r="C56" s="308">
        <v>0</v>
      </c>
      <c r="D56" s="309">
        <v>-2.0084091064840002</v>
      </c>
      <c r="E56" s="310">
        <v>0</v>
      </c>
      <c r="F56" s="308">
        <v>0</v>
      </c>
      <c r="G56" s="309">
        <v>0</v>
      </c>
      <c r="H56" s="311">
        <v>0</v>
      </c>
      <c r="I56" s="308">
        <v>0.96799999999999997</v>
      </c>
      <c r="J56" s="309">
        <v>0.96799999999999997</v>
      </c>
      <c r="K56" s="318" t="s">
        <v>213</v>
      </c>
    </row>
    <row r="57" spans="1:11" ht="14.4" customHeight="1" thickBot="1" x14ac:dyDescent="0.35">
      <c r="A57" s="330" t="s">
        <v>257</v>
      </c>
      <c r="B57" s="308">
        <v>6.0535869533830002</v>
      </c>
      <c r="C57" s="308">
        <v>27.331160000000001</v>
      </c>
      <c r="D57" s="309">
        <v>21.277573046615998</v>
      </c>
      <c r="E57" s="310">
        <v>4.5148703092010001</v>
      </c>
      <c r="F57" s="308">
        <v>27.936828018530001</v>
      </c>
      <c r="G57" s="309">
        <v>11.640345007721001</v>
      </c>
      <c r="H57" s="311">
        <v>0</v>
      </c>
      <c r="I57" s="308">
        <v>11.362</v>
      </c>
      <c r="J57" s="309">
        <v>-0.27834500772100002</v>
      </c>
      <c r="K57" s="312">
        <v>0.40670329474900002</v>
      </c>
    </row>
    <row r="58" spans="1:11" ht="14.4" customHeight="1" thickBot="1" x14ac:dyDescent="0.35">
      <c r="A58" s="330" t="s">
        <v>258</v>
      </c>
      <c r="B58" s="308">
        <v>5.6015456721270001</v>
      </c>
      <c r="C58" s="308">
        <v>48.716740000000001</v>
      </c>
      <c r="D58" s="309">
        <v>43.115194327871997</v>
      </c>
      <c r="E58" s="310">
        <v>8.6970173683320002</v>
      </c>
      <c r="F58" s="308">
        <v>35.668611592704998</v>
      </c>
      <c r="G58" s="309">
        <v>14.861921496960001</v>
      </c>
      <c r="H58" s="311">
        <v>0</v>
      </c>
      <c r="I58" s="308">
        <v>38.231479999999998</v>
      </c>
      <c r="J58" s="309">
        <v>23.369558503038999</v>
      </c>
      <c r="K58" s="312">
        <v>1.0718522054220001</v>
      </c>
    </row>
    <row r="59" spans="1:11" ht="14.4" customHeight="1" thickBot="1" x14ac:dyDescent="0.35">
      <c r="A59" s="329" t="s">
        <v>259</v>
      </c>
      <c r="B59" s="313">
        <v>159.99999999999699</v>
      </c>
      <c r="C59" s="313">
        <v>25.6845</v>
      </c>
      <c r="D59" s="314">
        <v>-134.315499999997</v>
      </c>
      <c r="E59" s="315">
        <v>0.16052812499999999</v>
      </c>
      <c r="F59" s="313">
        <v>69.999997795168994</v>
      </c>
      <c r="G59" s="314">
        <v>29.166665747987</v>
      </c>
      <c r="H59" s="316">
        <v>1.8759999999999999</v>
      </c>
      <c r="I59" s="313">
        <v>1.8759999999999999</v>
      </c>
      <c r="J59" s="314">
        <v>-27.290665747986999</v>
      </c>
      <c r="K59" s="319">
        <v>2.6800000843999999E-2</v>
      </c>
    </row>
    <row r="60" spans="1:11" ht="14.4" customHeight="1" thickBot="1" x14ac:dyDescent="0.35">
      <c r="A60" s="330" t="s">
        <v>260</v>
      </c>
      <c r="B60" s="308">
        <v>0</v>
      </c>
      <c r="C60" s="308">
        <v>0</v>
      </c>
      <c r="D60" s="309">
        <v>0</v>
      </c>
      <c r="E60" s="310">
        <v>1</v>
      </c>
      <c r="F60" s="308">
        <v>0</v>
      </c>
      <c r="G60" s="309">
        <v>0</v>
      </c>
      <c r="H60" s="311">
        <v>1.8759999999999999</v>
      </c>
      <c r="I60" s="308">
        <v>1.8759999999999999</v>
      </c>
      <c r="J60" s="309">
        <v>1.8759999999999999</v>
      </c>
      <c r="K60" s="318" t="s">
        <v>213</v>
      </c>
    </row>
    <row r="61" spans="1:11" ht="14.4" customHeight="1" thickBot="1" x14ac:dyDescent="0.35">
      <c r="A61" s="330" t="s">
        <v>261</v>
      </c>
      <c r="B61" s="308">
        <v>9.9999999999989999</v>
      </c>
      <c r="C61" s="308">
        <v>25.6845</v>
      </c>
      <c r="D61" s="309">
        <v>15.6845</v>
      </c>
      <c r="E61" s="310">
        <v>2.5684499999999999</v>
      </c>
      <c r="F61" s="308">
        <v>29.999999055071999</v>
      </c>
      <c r="G61" s="309">
        <v>12.499999606279999</v>
      </c>
      <c r="H61" s="311">
        <v>0</v>
      </c>
      <c r="I61" s="308">
        <v>0</v>
      </c>
      <c r="J61" s="309">
        <v>-12.499999606279999</v>
      </c>
      <c r="K61" s="312">
        <v>0</v>
      </c>
    </row>
    <row r="62" spans="1:11" ht="14.4" customHeight="1" thickBot="1" x14ac:dyDescent="0.35">
      <c r="A62" s="330" t="s">
        <v>262</v>
      </c>
      <c r="B62" s="308">
        <v>149.99999999999699</v>
      </c>
      <c r="C62" s="308">
        <v>0</v>
      </c>
      <c r="D62" s="309">
        <v>-149.99999999999699</v>
      </c>
      <c r="E62" s="310">
        <v>0</v>
      </c>
      <c r="F62" s="308">
        <v>39.999998740095997</v>
      </c>
      <c r="G62" s="309">
        <v>16.666666141707001</v>
      </c>
      <c r="H62" s="311">
        <v>0</v>
      </c>
      <c r="I62" s="308">
        <v>0</v>
      </c>
      <c r="J62" s="309">
        <v>-16.666666141707001</v>
      </c>
      <c r="K62" s="312">
        <v>0</v>
      </c>
    </row>
    <row r="63" spans="1:11" ht="14.4" customHeight="1" thickBot="1" x14ac:dyDescent="0.35">
      <c r="A63" s="327" t="s">
        <v>32</v>
      </c>
      <c r="B63" s="308">
        <v>2301.01137969501</v>
      </c>
      <c r="C63" s="308">
        <v>2569.5484200000001</v>
      </c>
      <c r="D63" s="309">
        <v>268.53704030498801</v>
      </c>
      <c r="E63" s="310">
        <v>1.116703916666</v>
      </c>
      <c r="F63" s="308">
        <v>2564.9999192087198</v>
      </c>
      <c r="G63" s="309">
        <v>1068.7499663369699</v>
      </c>
      <c r="H63" s="311">
        <v>215.79835</v>
      </c>
      <c r="I63" s="308">
        <v>1077.9815799999999</v>
      </c>
      <c r="J63" s="309">
        <v>9.2316136630350005</v>
      </c>
      <c r="K63" s="312">
        <v>0.420265736434</v>
      </c>
    </row>
    <row r="64" spans="1:11" ht="14.4" customHeight="1" thickBot="1" x14ac:dyDescent="0.35">
      <c r="A64" s="333" t="s">
        <v>263</v>
      </c>
      <c r="B64" s="313">
        <v>1705.99999999997</v>
      </c>
      <c r="C64" s="313">
        <v>1903.769</v>
      </c>
      <c r="D64" s="314">
        <v>197.76900000003101</v>
      </c>
      <c r="E64" s="315">
        <v>1.115925556858</v>
      </c>
      <c r="F64" s="313">
        <v>1915.99993965064</v>
      </c>
      <c r="G64" s="314">
        <v>798.33330818776801</v>
      </c>
      <c r="H64" s="316">
        <v>159.88800000000001</v>
      </c>
      <c r="I64" s="313">
        <v>798.69200000000001</v>
      </c>
      <c r="J64" s="314">
        <v>0.35869181223199997</v>
      </c>
      <c r="K64" s="319">
        <v>0.41685387534200002</v>
      </c>
    </row>
    <row r="65" spans="1:11" ht="14.4" customHeight="1" thickBot="1" x14ac:dyDescent="0.35">
      <c r="A65" s="329" t="s">
        <v>264</v>
      </c>
      <c r="B65" s="313">
        <v>1699.99999999997</v>
      </c>
      <c r="C65" s="313">
        <v>1848.769</v>
      </c>
      <c r="D65" s="314">
        <v>148.76900000003101</v>
      </c>
      <c r="E65" s="315">
        <v>1.0875111764700001</v>
      </c>
      <c r="F65" s="313">
        <v>1849.99994172948</v>
      </c>
      <c r="G65" s="314">
        <v>770.83330905395201</v>
      </c>
      <c r="H65" s="316">
        <v>154.88800000000001</v>
      </c>
      <c r="I65" s="313">
        <v>773.69200000000001</v>
      </c>
      <c r="J65" s="314">
        <v>2.8586909460480001</v>
      </c>
      <c r="K65" s="319">
        <v>0.41821190506400002</v>
      </c>
    </row>
    <row r="66" spans="1:11" ht="14.4" customHeight="1" thickBot="1" x14ac:dyDescent="0.35">
      <c r="A66" s="330" t="s">
        <v>265</v>
      </c>
      <c r="B66" s="308">
        <v>1699.99999999997</v>
      </c>
      <c r="C66" s="308">
        <v>1848.769</v>
      </c>
      <c r="D66" s="309">
        <v>148.76900000003101</v>
      </c>
      <c r="E66" s="310">
        <v>1.0875111764700001</v>
      </c>
      <c r="F66" s="308">
        <v>1849.99994172948</v>
      </c>
      <c r="G66" s="309">
        <v>770.83330905395201</v>
      </c>
      <c r="H66" s="311">
        <v>154.88800000000001</v>
      </c>
      <c r="I66" s="308">
        <v>773.69200000000001</v>
      </c>
      <c r="J66" s="309">
        <v>2.8586909460480001</v>
      </c>
      <c r="K66" s="312">
        <v>0.41821190506400002</v>
      </c>
    </row>
    <row r="67" spans="1:11" ht="14.4" customHeight="1" thickBot="1" x14ac:dyDescent="0.35">
      <c r="A67" s="329" t="s">
        <v>266</v>
      </c>
      <c r="B67" s="313">
        <v>0</v>
      </c>
      <c r="C67" s="313">
        <v>55</v>
      </c>
      <c r="D67" s="314">
        <v>55</v>
      </c>
      <c r="E67" s="321" t="s">
        <v>213</v>
      </c>
      <c r="F67" s="313">
        <v>59.999998110145</v>
      </c>
      <c r="G67" s="314">
        <v>24.999999212559999</v>
      </c>
      <c r="H67" s="316">
        <v>5</v>
      </c>
      <c r="I67" s="313">
        <v>25</v>
      </c>
      <c r="J67" s="314">
        <v>7.8743942211190198E-7</v>
      </c>
      <c r="K67" s="319">
        <v>0.41666667978999999</v>
      </c>
    </row>
    <row r="68" spans="1:11" ht="14.4" customHeight="1" thickBot="1" x14ac:dyDescent="0.35">
      <c r="A68" s="330" t="s">
        <v>267</v>
      </c>
      <c r="B68" s="308">
        <v>0</v>
      </c>
      <c r="C68" s="308">
        <v>55</v>
      </c>
      <c r="D68" s="309">
        <v>55</v>
      </c>
      <c r="E68" s="320" t="s">
        <v>213</v>
      </c>
      <c r="F68" s="308">
        <v>59.999998110145</v>
      </c>
      <c r="G68" s="309">
        <v>24.999999212559999</v>
      </c>
      <c r="H68" s="311">
        <v>5</v>
      </c>
      <c r="I68" s="308">
        <v>25</v>
      </c>
      <c r="J68" s="309">
        <v>7.8743942211190198E-7</v>
      </c>
      <c r="K68" s="312">
        <v>0.41666667978999999</v>
      </c>
    </row>
    <row r="69" spans="1:11" ht="14.4" customHeight="1" thickBot="1" x14ac:dyDescent="0.35">
      <c r="A69" s="329" t="s">
        <v>268</v>
      </c>
      <c r="B69" s="313">
        <v>5.9999999999989999</v>
      </c>
      <c r="C69" s="313">
        <v>0</v>
      </c>
      <c r="D69" s="314">
        <v>-5.9999999999989999</v>
      </c>
      <c r="E69" s="315">
        <v>0</v>
      </c>
      <c r="F69" s="313">
        <v>5.9999998110139998</v>
      </c>
      <c r="G69" s="314">
        <v>2.4999999212559998</v>
      </c>
      <c r="H69" s="316">
        <v>0</v>
      </c>
      <c r="I69" s="313">
        <v>0</v>
      </c>
      <c r="J69" s="314">
        <v>-2.4999999212559998</v>
      </c>
      <c r="K69" s="319">
        <v>0</v>
      </c>
    </row>
    <row r="70" spans="1:11" ht="14.4" customHeight="1" thickBot="1" x14ac:dyDescent="0.35">
      <c r="A70" s="330" t="s">
        <v>269</v>
      </c>
      <c r="B70" s="308">
        <v>5.9999999999989999</v>
      </c>
      <c r="C70" s="308">
        <v>0</v>
      </c>
      <c r="D70" s="309">
        <v>-5.9999999999989999</v>
      </c>
      <c r="E70" s="310">
        <v>0</v>
      </c>
      <c r="F70" s="308">
        <v>5.9999998110139998</v>
      </c>
      <c r="G70" s="309">
        <v>2.4999999212559998</v>
      </c>
      <c r="H70" s="311">
        <v>0</v>
      </c>
      <c r="I70" s="308">
        <v>0</v>
      </c>
      <c r="J70" s="309">
        <v>-2.4999999212559998</v>
      </c>
      <c r="K70" s="312">
        <v>0</v>
      </c>
    </row>
    <row r="71" spans="1:11" ht="14.4" customHeight="1" thickBot="1" x14ac:dyDescent="0.35">
      <c r="A71" s="328" t="s">
        <v>270</v>
      </c>
      <c r="B71" s="308">
        <v>578.01137969504305</v>
      </c>
      <c r="C71" s="308">
        <v>647.28396999999995</v>
      </c>
      <c r="D71" s="309">
        <v>69.272590304957006</v>
      </c>
      <c r="E71" s="310">
        <v>1.1198464126109999</v>
      </c>
      <c r="F71" s="308">
        <v>629.99998015652704</v>
      </c>
      <c r="G71" s="309">
        <v>262.49999173188598</v>
      </c>
      <c r="H71" s="311">
        <v>54.362000000000002</v>
      </c>
      <c r="I71" s="308">
        <v>271.55385999999999</v>
      </c>
      <c r="J71" s="309">
        <v>9.0538682681139999</v>
      </c>
      <c r="K71" s="312">
        <v>0.43103788659199999</v>
      </c>
    </row>
    <row r="72" spans="1:11" ht="14.4" customHeight="1" thickBot="1" x14ac:dyDescent="0.35">
      <c r="A72" s="329" t="s">
        <v>271</v>
      </c>
      <c r="B72" s="313">
        <v>153.011379695052</v>
      </c>
      <c r="C72" s="313">
        <v>171.3417</v>
      </c>
      <c r="D72" s="314">
        <v>18.330320304948</v>
      </c>
      <c r="E72" s="315">
        <v>1.1197971049040001</v>
      </c>
      <c r="F72" s="313">
        <v>166.99999473990499</v>
      </c>
      <c r="G72" s="314">
        <v>69.583331141626999</v>
      </c>
      <c r="H72" s="316">
        <v>14.39</v>
      </c>
      <c r="I72" s="313">
        <v>71.880849999999995</v>
      </c>
      <c r="J72" s="314">
        <v>2.297518858373</v>
      </c>
      <c r="K72" s="319">
        <v>0.430424265054</v>
      </c>
    </row>
    <row r="73" spans="1:11" ht="14.4" customHeight="1" thickBot="1" x14ac:dyDescent="0.35">
      <c r="A73" s="330" t="s">
        <v>272</v>
      </c>
      <c r="B73" s="308">
        <v>153.011379695052</v>
      </c>
      <c r="C73" s="308">
        <v>171.3417</v>
      </c>
      <c r="D73" s="309">
        <v>18.330320304948</v>
      </c>
      <c r="E73" s="310">
        <v>1.1197971049040001</v>
      </c>
      <c r="F73" s="308">
        <v>166.99999473990499</v>
      </c>
      <c r="G73" s="309">
        <v>69.583331141626999</v>
      </c>
      <c r="H73" s="311">
        <v>14.39</v>
      </c>
      <c r="I73" s="308">
        <v>71.880849999999995</v>
      </c>
      <c r="J73" s="309">
        <v>2.297518858373</v>
      </c>
      <c r="K73" s="312">
        <v>0.430424265054</v>
      </c>
    </row>
    <row r="74" spans="1:11" ht="14.4" customHeight="1" thickBot="1" x14ac:dyDescent="0.35">
      <c r="A74" s="329" t="s">
        <v>273</v>
      </c>
      <c r="B74" s="313">
        <v>424.99999999999102</v>
      </c>
      <c r="C74" s="313">
        <v>475.94227000000001</v>
      </c>
      <c r="D74" s="314">
        <v>50.942270000008001</v>
      </c>
      <c r="E74" s="315">
        <v>1.1198641647050001</v>
      </c>
      <c r="F74" s="313">
        <v>462.999985416622</v>
      </c>
      <c r="G74" s="314">
        <v>192.916660590259</v>
      </c>
      <c r="H74" s="316">
        <v>39.972000000000001</v>
      </c>
      <c r="I74" s="313">
        <v>199.67301</v>
      </c>
      <c r="J74" s="314">
        <v>6.7563494097400003</v>
      </c>
      <c r="K74" s="319">
        <v>0.43125921444699999</v>
      </c>
    </row>
    <row r="75" spans="1:11" ht="14.4" customHeight="1" thickBot="1" x14ac:dyDescent="0.35">
      <c r="A75" s="330" t="s">
        <v>274</v>
      </c>
      <c r="B75" s="308">
        <v>424.99999999999102</v>
      </c>
      <c r="C75" s="308">
        <v>475.94227000000001</v>
      </c>
      <c r="D75" s="309">
        <v>50.942270000008001</v>
      </c>
      <c r="E75" s="310">
        <v>1.1198641647050001</v>
      </c>
      <c r="F75" s="308">
        <v>462.999985416622</v>
      </c>
      <c r="G75" s="309">
        <v>192.916660590259</v>
      </c>
      <c r="H75" s="311">
        <v>39.972000000000001</v>
      </c>
      <c r="I75" s="308">
        <v>199.67301</v>
      </c>
      <c r="J75" s="309">
        <v>6.7563494097400003</v>
      </c>
      <c r="K75" s="312">
        <v>0.43125921444699999</v>
      </c>
    </row>
    <row r="76" spans="1:11" ht="14.4" customHeight="1" thickBot="1" x14ac:dyDescent="0.35">
      <c r="A76" s="328" t="s">
        <v>275</v>
      </c>
      <c r="B76" s="308">
        <v>16.999999999999002</v>
      </c>
      <c r="C76" s="308">
        <v>18.495450000000002</v>
      </c>
      <c r="D76" s="309">
        <v>1.4954499999999999</v>
      </c>
      <c r="E76" s="310">
        <v>1.087967647058</v>
      </c>
      <c r="F76" s="308">
        <v>18.999999401545999</v>
      </c>
      <c r="G76" s="309">
        <v>7.9166664173100001</v>
      </c>
      <c r="H76" s="311">
        <v>1.5483499999999999</v>
      </c>
      <c r="I76" s="308">
        <v>7.7357199999999997</v>
      </c>
      <c r="J76" s="309">
        <v>-0.18094641731</v>
      </c>
      <c r="K76" s="312">
        <v>0.40714317071799999</v>
      </c>
    </row>
    <row r="77" spans="1:11" ht="14.4" customHeight="1" thickBot="1" x14ac:dyDescent="0.35">
      <c r="A77" s="329" t="s">
        <v>276</v>
      </c>
      <c r="B77" s="313">
        <v>16.999999999999002</v>
      </c>
      <c r="C77" s="313">
        <v>18.495450000000002</v>
      </c>
      <c r="D77" s="314">
        <v>1.4954499999999999</v>
      </c>
      <c r="E77" s="315">
        <v>1.087967647058</v>
      </c>
      <c r="F77" s="313">
        <v>18.999999401545999</v>
      </c>
      <c r="G77" s="314">
        <v>7.9166664173100001</v>
      </c>
      <c r="H77" s="316">
        <v>1.5483499999999999</v>
      </c>
      <c r="I77" s="313">
        <v>7.7357199999999997</v>
      </c>
      <c r="J77" s="314">
        <v>-0.18094641731</v>
      </c>
      <c r="K77" s="319">
        <v>0.40714317071799999</v>
      </c>
    </row>
    <row r="78" spans="1:11" ht="14.4" customHeight="1" thickBot="1" x14ac:dyDescent="0.35">
      <c r="A78" s="330" t="s">
        <v>277</v>
      </c>
      <c r="B78" s="308">
        <v>16.999999999999002</v>
      </c>
      <c r="C78" s="308">
        <v>18.495450000000002</v>
      </c>
      <c r="D78" s="309">
        <v>1.4954499999999999</v>
      </c>
      <c r="E78" s="310">
        <v>1.087967647058</v>
      </c>
      <c r="F78" s="308">
        <v>18.999999401545999</v>
      </c>
      <c r="G78" s="309">
        <v>7.9166664173100001</v>
      </c>
      <c r="H78" s="311">
        <v>1.5483499999999999</v>
      </c>
      <c r="I78" s="308">
        <v>7.7357199999999997</v>
      </c>
      <c r="J78" s="309">
        <v>-0.18094641731</v>
      </c>
      <c r="K78" s="312">
        <v>0.40714317071799999</v>
      </c>
    </row>
    <row r="79" spans="1:11" ht="14.4" customHeight="1" thickBot="1" x14ac:dyDescent="0.35">
      <c r="A79" s="327" t="s">
        <v>278</v>
      </c>
      <c r="B79" s="308">
        <v>0</v>
      </c>
      <c r="C79" s="308">
        <v>1.6268400000000001</v>
      </c>
      <c r="D79" s="309">
        <v>1.6268400000000001</v>
      </c>
      <c r="E79" s="320" t="s">
        <v>207</v>
      </c>
      <c r="F79" s="308">
        <v>0</v>
      </c>
      <c r="G79" s="309">
        <v>0</v>
      </c>
      <c r="H79" s="311">
        <v>0</v>
      </c>
      <c r="I79" s="308">
        <v>2</v>
      </c>
      <c r="J79" s="309">
        <v>2</v>
      </c>
      <c r="K79" s="318" t="s">
        <v>207</v>
      </c>
    </row>
    <row r="80" spans="1:11" ht="14.4" customHeight="1" thickBot="1" x14ac:dyDescent="0.35">
      <c r="A80" s="328" t="s">
        <v>279</v>
      </c>
      <c r="B80" s="308">
        <v>0</v>
      </c>
      <c r="C80" s="308">
        <v>1.6268400000000001</v>
      </c>
      <c r="D80" s="309">
        <v>1.6268400000000001</v>
      </c>
      <c r="E80" s="320" t="s">
        <v>207</v>
      </c>
      <c r="F80" s="308">
        <v>0</v>
      </c>
      <c r="G80" s="309">
        <v>0</v>
      </c>
      <c r="H80" s="311">
        <v>0</v>
      </c>
      <c r="I80" s="308">
        <v>2</v>
      </c>
      <c r="J80" s="309">
        <v>2</v>
      </c>
      <c r="K80" s="318" t="s">
        <v>207</v>
      </c>
    </row>
    <row r="81" spans="1:11" ht="14.4" customHeight="1" thickBot="1" x14ac:dyDescent="0.35">
      <c r="A81" s="329" t="s">
        <v>280</v>
      </c>
      <c r="B81" s="313">
        <v>0</v>
      </c>
      <c r="C81" s="313">
        <v>1.1000000000000001</v>
      </c>
      <c r="D81" s="314">
        <v>1.1000000000000001</v>
      </c>
      <c r="E81" s="321" t="s">
        <v>207</v>
      </c>
      <c r="F81" s="313">
        <v>0</v>
      </c>
      <c r="G81" s="314">
        <v>0</v>
      </c>
      <c r="H81" s="316">
        <v>0</v>
      </c>
      <c r="I81" s="313">
        <v>0.1</v>
      </c>
      <c r="J81" s="314">
        <v>0.1</v>
      </c>
      <c r="K81" s="317" t="s">
        <v>207</v>
      </c>
    </row>
    <row r="82" spans="1:11" ht="14.4" customHeight="1" thickBot="1" x14ac:dyDescent="0.35">
      <c r="A82" s="330" t="s">
        <v>281</v>
      </c>
      <c r="B82" s="308">
        <v>0</v>
      </c>
      <c r="C82" s="308">
        <v>0.5</v>
      </c>
      <c r="D82" s="309">
        <v>0.5</v>
      </c>
      <c r="E82" s="320" t="s">
        <v>207</v>
      </c>
      <c r="F82" s="308">
        <v>0</v>
      </c>
      <c r="G82" s="309">
        <v>0</v>
      </c>
      <c r="H82" s="311">
        <v>0</v>
      </c>
      <c r="I82" s="308">
        <v>0</v>
      </c>
      <c r="J82" s="309">
        <v>0</v>
      </c>
      <c r="K82" s="312">
        <v>0</v>
      </c>
    </row>
    <row r="83" spans="1:11" ht="14.4" customHeight="1" thickBot="1" x14ac:dyDescent="0.35">
      <c r="A83" s="330" t="s">
        <v>282</v>
      </c>
      <c r="B83" s="308">
        <v>0</v>
      </c>
      <c r="C83" s="308">
        <v>0.5</v>
      </c>
      <c r="D83" s="309">
        <v>0.5</v>
      </c>
      <c r="E83" s="320" t="s">
        <v>213</v>
      </c>
      <c r="F83" s="308">
        <v>0</v>
      </c>
      <c r="G83" s="309">
        <v>0</v>
      </c>
      <c r="H83" s="311">
        <v>0</v>
      </c>
      <c r="I83" s="308">
        <v>0</v>
      </c>
      <c r="J83" s="309">
        <v>0</v>
      </c>
      <c r="K83" s="312">
        <v>0</v>
      </c>
    </row>
    <row r="84" spans="1:11" ht="14.4" customHeight="1" thickBot="1" x14ac:dyDescent="0.35">
      <c r="A84" s="330" t="s">
        <v>283</v>
      </c>
      <c r="B84" s="308">
        <v>0</v>
      </c>
      <c r="C84" s="308">
        <v>0.1</v>
      </c>
      <c r="D84" s="309">
        <v>0.1</v>
      </c>
      <c r="E84" s="320" t="s">
        <v>213</v>
      </c>
      <c r="F84" s="308">
        <v>0</v>
      </c>
      <c r="G84" s="309">
        <v>0</v>
      </c>
      <c r="H84" s="311">
        <v>0</v>
      </c>
      <c r="I84" s="308">
        <v>0.1</v>
      </c>
      <c r="J84" s="309">
        <v>0.1</v>
      </c>
      <c r="K84" s="318" t="s">
        <v>207</v>
      </c>
    </row>
    <row r="85" spans="1:11" ht="14.4" customHeight="1" thickBot="1" x14ac:dyDescent="0.35">
      <c r="A85" s="329" t="s">
        <v>284</v>
      </c>
      <c r="B85" s="313">
        <v>0</v>
      </c>
      <c r="C85" s="313">
        <v>7.6839999999E-2</v>
      </c>
      <c r="D85" s="314">
        <v>7.6839999999E-2</v>
      </c>
      <c r="E85" s="321" t="s">
        <v>213</v>
      </c>
      <c r="F85" s="313">
        <v>0</v>
      </c>
      <c r="G85" s="314">
        <v>0</v>
      </c>
      <c r="H85" s="316">
        <v>0</v>
      </c>
      <c r="I85" s="313">
        <v>0</v>
      </c>
      <c r="J85" s="314">
        <v>0</v>
      </c>
      <c r="K85" s="317" t="s">
        <v>207</v>
      </c>
    </row>
    <row r="86" spans="1:11" ht="14.4" customHeight="1" thickBot="1" x14ac:dyDescent="0.35">
      <c r="A86" s="330" t="s">
        <v>285</v>
      </c>
      <c r="B86" s="308">
        <v>0</v>
      </c>
      <c r="C86" s="308">
        <v>7.6839999999E-2</v>
      </c>
      <c r="D86" s="309">
        <v>7.6839999999E-2</v>
      </c>
      <c r="E86" s="320" t="s">
        <v>213</v>
      </c>
      <c r="F86" s="308">
        <v>0</v>
      </c>
      <c r="G86" s="309">
        <v>0</v>
      </c>
      <c r="H86" s="311">
        <v>0</v>
      </c>
      <c r="I86" s="308">
        <v>0</v>
      </c>
      <c r="J86" s="309">
        <v>0</v>
      </c>
      <c r="K86" s="318" t="s">
        <v>207</v>
      </c>
    </row>
    <row r="87" spans="1:11" ht="14.4" customHeight="1" thickBot="1" x14ac:dyDescent="0.35">
      <c r="A87" s="332" t="s">
        <v>286</v>
      </c>
      <c r="B87" s="308">
        <v>0</v>
      </c>
      <c r="C87" s="308">
        <v>0</v>
      </c>
      <c r="D87" s="309">
        <v>0</v>
      </c>
      <c r="E87" s="320" t="s">
        <v>207</v>
      </c>
      <c r="F87" s="308">
        <v>0</v>
      </c>
      <c r="G87" s="309">
        <v>0</v>
      </c>
      <c r="H87" s="311">
        <v>0</v>
      </c>
      <c r="I87" s="308">
        <v>1.3</v>
      </c>
      <c r="J87" s="309">
        <v>1.3</v>
      </c>
      <c r="K87" s="318" t="s">
        <v>213</v>
      </c>
    </row>
    <row r="88" spans="1:11" ht="14.4" customHeight="1" thickBot="1" x14ac:dyDescent="0.35">
      <c r="A88" s="330" t="s">
        <v>287</v>
      </c>
      <c r="B88" s="308">
        <v>0</v>
      </c>
      <c r="C88" s="308">
        <v>0</v>
      </c>
      <c r="D88" s="309">
        <v>0</v>
      </c>
      <c r="E88" s="320" t="s">
        <v>207</v>
      </c>
      <c r="F88" s="308">
        <v>0</v>
      </c>
      <c r="G88" s="309">
        <v>0</v>
      </c>
      <c r="H88" s="311">
        <v>0</v>
      </c>
      <c r="I88" s="308">
        <v>1.3</v>
      </c>
      <c r="J88" s="309">
        <v>1.3</v>
      </c>
      <c r="K88" s="318" t="s">
        <v>213</v>
      </c>
    </row>
    <row r="89" spans="1:11" ht="14.4" customHeight="1" thickBot="1" x14ac:dyDescent="0.35">
      <c r="A89" s="332" t="s">
        <v>288</v>
      </c>
      <c r="B89" s="308">
        <v>0</v>
      </c>
      <c r="C89" s="308">
        <v>0.45</v>
      </c>
      <c r="D89" s="309">
        <v>0.45</v>
      </c>
      <c r="E89" s="320" t="s">
        <v>207</v>
      </c>
      <c r="F89" s="308">
        <v>0</v>
      </c>
      <c r="G89" s="309">
        <v>0</v>
      </c>
      <c r="H89" s="311">
        <v>0</v>
      </c>
      <c r="I89" s="308">
        <v>0.6</v>
      </c>
      <c r="J89" s="309">
        <v>0.6</v>
      </c>
      <c r="K89" s="318" t="s">
        <v>207</v>
      </c>
    </row>
    <row r="90" spans="1:11" ht="14.4" customHeight="1" thickBot="1" x14ac:dyDescent="0.35">
      <c r="A90" s="330" t="s">
        <v>289</v>
      </c>
      <c r="B90" s="308">
        <v>0</v>
      </c>
      <c r="C90" s="308">
        <v>0.45</v>
      </c>
      <c r="D90" s="309">
        <v>0.45</v>
      </c>
      <c r="E90" s="320" t="s">
        <v>207</v>
      </c>
      <c r="F90" s="308">
        <v>0</v>
      </c>
      <c r="G90" s="309">
        <v>0</v>
      </c>
      <c r="H90" s="311">
        <v>0</v>
      </c>
      <c r="I90" s="308">
        <v>0.6</v>
      </c>
      <c r="J90" s="309">
        <v>0.6</v>
      </c>
      <c r="K90" s="318" t="s">
        <v>207</v>
      </c>
    </row>
    <row r="91" spans="1:11" ht="14.4" customHeight="1" thickBot="1" x14ac:dyDescent="0.35">
      <c r="A91" s="327" t="s">
        <v>290</v>
      </c>
      <c r="B91" s="308">
        <v>78.999404053321996</v>
      </c>
      <c r="C91" s="308">
        <v>78.768000000000001</v>
      </c>
      <c r="D91" s="309">
        <v>-0.23140405332200001</v>
      </c>
      <c r="E91" s="310">
        <v>0.99707081267099995</v>
      </c>
      <c r="F91" s="308">
        <v>74.999997637679996</v>
      </c>
      <c r="G91" s="309">
        <v>31.249999015699998</v>
      </c>
      <c r="H91" s="311">
        <v>6.5640000000000001</v>
      </c>
      <c r="I91" s="308">
        <v>32.82</v>
      </c>
      <c r="J91" s="309">
        <v>1.5700009842989999</v>
      </c>
      <c r="K91" s="312">
        <v>0.43760001378300001</v>
      </c>
    </row>
    <row r="92" spans="1:11" ht="14.4" customHeight="1" thickBot="1" x14ac:dyDescent="0.35">
      <c r="A92" s="328" t="s">
        <v>291</v>
      </c>
      <c r="B92" s="308">
        <v>78.999404053321996</v>
      </c>
      <c r="C92" s="308">
        <v>78.768000000000001</v>
      </c>
      <c r="D92" s="309">
        <v>-0.23140405332200001</v>
      </c>
      <c r="E92" s="310">
        <v>0.99707081267099995</v>
      </c>
      <c r="F92" s="308">
        <v>74.999997637679996</v>
      </c>
      <c r="G92" s="309">
        <v>31.249999015699998</v>
      </c>
      <c r="H92" s="311">
        <v>6.5640000000000001</v>
      </c>
      <c r="I92" s="308">
        <v>32.82</v>
      </c>
      <c r="J92" s="309">
        <v>1.5700009842989999</v>
      </c>
      <c r="K92" s="312">
        <v>0.43760001378300001</v>
      </c>
    </row>
    <row r="93" spans="1:11" ht="14.4" customHeight="1" thickBot="1" x14ac:dyDescent="0.35">
      <c r="A93" s="329" t="s">
        <v>292</v>
      </c>
      <c r="B93" s="313">
        <v>78.999404053321996</v>
      </c>
      <c r="C93" s="313">
        <v>78.768000000000001</v>
      </c>
      <c r="D93" s="314">
        <v>-0.23140405332200001</v>
      </c>
      <c r="E93" s="315">
        <v>0.99707081267099995</v>
      </c>
      <c r="F93" s="313">
        <v>74.999997637679996</v>
      </c>
      <c r="G93" s="314">
        <v>31.249999015699998</v>
      </c>
      <c r="H93" s="316">
        <v>6.5640000000000001</v>
      </c>
      <c r="I93" s="313">
        <v>32.82</v>
      </c>
      <c r="J93" s="314">
        <v>1.5700009842989999</v>
      </c>
      <c r="K93" s="319">
        <v>0.43760001378300001</v>
      </c>
    </row>
    <row r="94" spans="1:11" ht="14.4" customHeight="1" thickBot="1" x14ac:dyDescent="0.35">
      <c r="A94" s="330" t="s">
        <v>293</v>
      </c>
      <c r="B94" s="308">
        <v>14.999404053323</v>
      </c>
      <c r="C94" s="308">
        <v>14.58</v>
      </c>
      <c r="D94" s="309">
        <v>-0.41940405332300001</v>
      </c>
      <c r="E94" s="310">
        <v>0.97203861887800003</v>
      </c>
      <c r="F94" s="308">
        <v>14.999999527536</v>
      </c>
      <c r="G94" s="309">
        <v>6.2499998031399997</v>
      </c>
      <c r="H94" s="311">
        <v>1.2150000000000001</v>
      </c>
      <c r="I94" s="308">
        <v>6.0750000000000002</v>
      </c>
      <c r="J94" s="309">
        <v>-0.17499980313999999</v>
      </c>
      <c r="K94" s="312">
        <v>0.40500001275600001</v>
      </c>
    </row>
    <row r="95" spans="1:11" ht="14.4" customHeight="1" thickBot="1" x14ac:dyDescent="0.35">
      <c r="A95" s="330" t="s">
        <v>294</v>
      </c>
      <c r="B95" s="308">
        <v>63.999999999998003</v>
      </c>
      <c r="C95" s="308">
        <v>64.188000000000002</v>
      </c>
      <c r="D95" s="309">
        <v>0.18800000000100001</v>
      </c>
      <c r="E95" s="310">
        <v>1.0029375</v>
      </c>
      <c r="F95" s="308">
        <v>59.999998110143999</v>
      </c>
      <c r="G95" s="309">
        <v>24.999999212559999</v>
      </c>
      <c r="H95" s="311">
        <v>5.3490000000000002</v>
      </c>
      <c r="I95" s="308">
        <v>26.745000000000001</v>
      </c>
      <c r="J95" s="309">
        <v>1.7450007874389999</v>
      </c>
      <c r="K95" s="312">
        <v>0.44575001403999998</v>
      </c>
    </row>
    <row r="96" spans="1:11" ht="14.4" customHeight="1" thickBot="1" x14ac:dyDescent="0.35">
      <c r="A96" s="326" t="s">
        <v>295</v>
      </c>
      <c r="B96" s="308">
        <v>0</v>
      </c>
      <c r="C96" s="308">
        <v>0.995</v>
      </c>
      <c r="D96" s="309">
        <v>0.995</v>
      </c>
      <c r="E96" s="320" t="s">
        <v>207</v>
      </c>
      <c r="F96" s="308">
        <v>0.495859639932</v>
      </c>
      <c r="G96" s="309">
        <v>0.206608183305</v>
      </c>
      <c r="H96" s="311">
        <v>0.105</v>
      </c>
      <c r="I96" s="308">
        <v>0.34499999999999997</v>
      </c>
      <c r="J96" s="309">
        <v>0.138391816694</v>
      </c>
      <c r="K96" s="312">
        <v>0.69576140547900001</v>
      </c>
    </row>
    <row r="97" spans="1:11" ht="14.4" customHeight="1" thickBot="1" x14ac:dyDescent="0.35">
      <c r="A97" s="327" t="s">
        <v>296</v>
      </c>
      <c r="B97" s="308">
        <v>0</v>
      </c>
      <c r="C97" s="308">
        <v>0.995</v>
      </c>
      <c r="D97" s="309">
        <v>0.995</v>
      </c>
      <c r="E97" s="320" t="s">
        <v>207</v>
      </c>
      <c r="F97" s="308">
        <v>0.495859639932</v>
      </c>
      <c r="G97" s="309">
        <v>0.206608183305</v>
      </c>
      <c r="H97" s="311">
        <v>0.105</v>
      </c>
      <c r="I97" s="308">
        <v>0.34499999999999997</v>
      </c>
      <c r="J97" s="309">
        <v>0.138391816694</v>
      </c>
      <c r="K97" s="312">
        <v>0.69576140547900001</v>
      </c>
    </row>
    <row r="98" spans="1:11" ht="14.4" customHeight="1" thickBot="1" x14ac:dyDescent="0.35">
      <c r="A98" s="333" t="s">
        <v>297</v>
      </c>
      <c r="B98" s="313">
        <v>0</v>
      </c>
      <c r="C98" s="313">
        <v>0.995</v>
      </c>
      <c r="D98" s="314">
        <v>0.995</v>
      </c>
      <c r="E98" s="321" t="s">
        <v>207</v>
      </c>
      <c r="F98" s="313">
        <v>0.495859639932</v>
      </c>
      <c r="G98" s="314">
        <v>0.206608183305</v>
      </c>
      <c r="H98" s="316">
        <v>0.105</v>
      </c>
      <c r="I98" s="313">
        <v>0.34499999999999997</v>
      </c>
      <c r="J98" s="314">
        <v>0.138391816694</v>
      </c>
      <c r="K98" s="319">
        <v>0.69576140547900001</v>
      </c>
    </row>
    <row r="99" spans="1:11" ht="14.4" customHeight="1" thickBot="1" x14ac:dyDescent="0.35">
      <c r="A99" s="329" t="s">
        <v>298</v>
      </c>
      <c r="B99" s="313">
        <v>0</v>
      </c>
      <c r="C99" s="313">
        <v>0.995</v>
      </c>
      <c r="D99" s="314">
        <v>0.995</v>
      </c>
      <c r="E99" s="321" t="s">
        <v>207</v>
      </c>
      <c r="F99" s="313">
        <v>0.495859639932</v>
      </c>
      <c r="G99" s="314">
        <v>0.206608183305</v>
      </c>
      <c r="H99" s="316">
        <v>0.105</v>
      </c>
      <c r="I99" s="313">
        <v>0.34499999999999997</v>
      </c>
      <c r="J99" s="314">
        <v>0.138391816694</v>
      </c>
      <c r="K99" s="319">
        <v>0.69576140547900001</v>
      </c>
    </row>
    <row r="100" spans="1:11" ht="14.4" customHeight="1" thickBot="1" x14ac:dyDescent="0.35">
      <c r="A100" s="330" t="s">
        <v>299</v>
      </c>
      <c r="B100" s="308">
        <v>0</v>
      </c>
      <c r="C100" s="308">
        <v>0.995</v>
      </c>
      <c r="D100" s="309">
        <v>0.995</v>
      </c>
      <c r="E100" s="320" t="s">
        <v>207</v>
      </c>
      <c r="F100" s="308">
        <v>0.495859639932</v>
      </c>
      <c r="G100" s="309">
        <v>0.206608183305</v>
      </c>
      <c r="H100" s="311">
        <v>0.105</v>
      </c>
      <c r="I100" s="308">
        <v>0.34499999999999997</v>
      </c>
      <c r="J100" s="309">
        <v>0.138391816694</v>
      </c>
      <c r="K100" s="312">
        <v>0.69576140547900001</v>
      </c>
    </row>
    <row r="101" spans="1:11" ht="14.4" customHeight="1" thickBot="1" x14ac:dyDescent="0.35">
      <c r="A101" s="326" t="s">
        <v>300</v>
      </c>
      <c r="B101" s="308">
        <v>493.00070881769199</v>
      </c>
      <c r="C101" s="308">
        <v>517.30546000000004</v>
      </c>
      <c r="D101" s="309">
        <v>24.304751182307001</v>
      </c>
      <c r="E101" s="310">
        <v>1.0492996272570001</v>
      </c>
      <c r="F101" s="308">
        <v>0</v>
      </c>
      <c r="G101" s="309">
        <v>0</v>
      </c>
      <c r="H101" s="311">
        <v>29.914750000000002</v>
      </c>
      <c r="I101" s="308">
        <v>157.43146999999999</v>
      </c>
      <c r="J101" s="309">
        <v>157.43146999999999</v>
      </c>
      <c r="K101" s="318" t="s">
        <v>207</v>
      </c>
    </row>
    <row r="102" spans="1:11" ht="14.4" customHeight="1" thickBot="1" x14ac:dyDescent="0.35">
      <c r="A102" s="331" t="s">
        <v>301</v>
      </c>
      <c r="B102" s="313">
        <v>493.00070881769199</v>
      </c>
      <c r="C102" s="313">
        <v>517.30546000000004</v>
      </c>
      <c r="D102" s="314">
        <v>24.304751182307001</v>
      </c>
      <c r="E102" s="315">
        <v>1.0492996272570001</v>
      </c>
      <c r="F102" s="313">
        <v>0</v>
      </c>
      <c r="G102" s="314">
        <v>0</v>
      </c>
      <c r="H102" s="316">
        <v>29.914750000000002</v>
      </c>
      <c r="I102" s="313">
        <v>157.43146999999999</v>
      </c>
      <c r="J102" s="314">
        <v>157.43146999999999</v>
      </c>
      <c r="K102" s="317" t="s">
        <v>207</v>
      </c>
    </row>
    <row r="103" spans="1:11" ht="14.4" customHeight="1" thickBot="1" x14ac:dyDescent="0.35">
      <c r="A103" s="333" t="s">
        <v>38</v>
      </c>
      <c r="B103" s="313">
        <v>493.00070881769199</v>
      </c>
      <c r="C103" s="313">
        <v>517.30546000000004</v>
      </c>
      <c r="D103" s="314">
        <v>24.304751182307001</v>
      </c>
      <c r="E103" s="315">
        <v>1.0492996272570001</v>
      </c>
      <c r="F103" s="313">
        <v>0</v>
      </c>
      <c r="G103" s="314">
        <v>0</v>
      </c>
      <c r="H103" s="316">
        <v>29.914750000000002</v>
      </c>
      <c r="I103" s="313">
        <v>157.43146999999999</v>
      </c>
      <c r="J103" s="314">
        <v>157.43146999999999</v>
      </c>
      <c r="K103" s="317" t="s">
        <v>207</v>
      </c>
    </row>
    <row r="104" spans="1:11" ht="14.4" customHeight="1" thickBot="1" x14ac:dyDescent="0.35">
      <c r="A104" s="329" t="s">
        <v>302</v>
      </c>
      <c r="B104" s="313">
        <v>5</v>
      </c>
      <c r="C104" s="313">
        <v>0</v>
      </c>
      <c r="D104" s="314">
        <v>-5</v>
      </c>
      <c r="E104" s="315">
        <v>0</v>
      </c>
      <c r="F104" s="313">
        <v>0</v>
      </c>
      <c r="G104" s="314">
        <v>0</v>
      </c>
      <c r="H104" s="316">
        <v>0</v>
      </c>
      <c r="I104" s="313">
        <v>0</v>
      </c>
      <c r="J104" s="314">
        <v>0</v>
      </c>
      <c r="K104" s="319">
        <v>0</v>
      </c>
    </row>
    <row r="105" spans="1:11" ht="14.4" customHeight="1" thickBot="1" x14ac:dyDescent="0.35">
      <c r="A105" s="330" t="s">
        <v>303</v>
      </c>
      <c r="B105" s="308">
        <v>5</v>
      </c>
      <c r="C105" s="308">
        <v>0</v>
      </c>
      <c r="D105" s="309">
        <v>-5</v>
      </c>
      <c r="E105" s="310">
        <v>0</v>
      </c>
      <c r="F105" s="308">
        <v>0</v>
      </c>
      <c r="G105" s="309">
        <v>0</v>
      </c>
      <c r="H105" s="311">
        <v>0</v>
      </c>
      <c r="I105" s="308">
        <v>0</v>
      </c>
      <c r="J105" s="309">
        <v>0</v>
      </c>
      <c r="K105" s="312">
        <v>0</v>
      </c>
    </row>
    <row r="106" spans="1:11" ht="14.4" customHeight="1" thickBot="1" x14ac:dyDescent="0.35">
      <c r="A106" s="329" t="s">
        <v>304</v>
      </c>
      <c r="B106" s="313">
        <v>5.0007088176919998</v>
      </c>
      <c r="C106" s="313">
        <v>13.6632</v>
      </c>
      <c r="D106" s="314">
        <v>8.6624911823070008</v>
      </c>
      <c r="E106" s="315">
        <v>2.7322526661939999</v>
      </c>
      <c r="F106" s="313">
        <v>0</v>
      </c>
      <c r="G106" s="314">
        <v>0</v>
      </c>
      <c r="H106" s="316">
        <v>2.0558999999999998</v>
      </c>
      <c r="I106" s="313">
        <v>2.1294</v>
      </c>
      <c r="J106" s="314">
        <v>2.1294</v>
      </c>
      <c r="K106" s="317" t="s">
        <v>207</v>
      </c>
    </row>
    <row r="107" spans="1:11" ht="14.4" customHeight="1" thickBot="1" x14ac:dyDescent="0.35">
      <c r="A107" s="330" t="s">
        <v>305</v>
      </c>
      <c r="B107" s="308">
        <v>5.0007088176919998</v>
      </c>
      <c r="C107" s="308">
        <v>13.6632</v>
      </c>
      <c r="D107" s="309">
        <v>8.6624911823070008</v>
      </c>
      <c r="E107" s="310">
        <v>2.7322526661939999</v>
      </c>
      <c r="F107" s="308">
        <v>0</v>
      </c>
      <c r="G107" s="309">
        <v>0</v>
      </c>
      <c r="H107" s="311">
        <v>2.0558999999999998</v>
      </c>
      <c r="I107" s="308">
        <v>2.1294</v>
      </c>
      <c r="J107" s="309">
        <v>2.1294</v>
      </c>
      <c r="K107" s="318" t="s">
        <v>207</v>
      </c>
    </row>
    <row r="108" spans="1:11" ht="14.4" customHeight="1" thickBot="1" x14ac:dyDescent="0.35">
      <c r="A108" s="329" t="s">
        <v>306</v>
      </c>
      <c r="B108" s="313">
        <v>3</v>
      </c>
      <c r="C108" s="313">
        <v>5.7444199999999999</v>
      </c>
      <c r="D108" s="314">
        <v>2.7444199999999999</v>
      </c>
      <c r="E108" s="315">
        <v>1.914806666666</v>
      </c>
      <c r="F108" s="313">
        <v>0</v>
      </c>
      <c r="G108" s="314">
        <v>0</v>
      </c>
      <c r="H108" s="316">
        <v>0.497</v>
      </c>
      <c r="I108" s="313">
        <v>2.4859800000000001</v>
      </c>
      <c r="J108" s="314">
        <v>2.4859800000000001</v>
      </c>
      <c r="K108" s="317" t="s">
        <v>207</v>
      </c>
    </row>
    <row r="109" spans="1:11" ht="14.4" customHeight="1" thickBot="1" x14ac:dyDescent="0.35">
      <c r="A109" s="330" t="s">
        <v>307</v>
      </c>
      <c r="B109" s="308">
        <v>3</v>
      </c>
      <c r="C109" s="308">
        <v>5.7444199999999999</v>
      </c>
      <c r="D109" s="309">
        <v>2.7444199999999999</v>
      </c>
      <c r="E109" s="310">
        <v>1.914806666666</v>
      </c>
      <c r="F109" s="308">
        <v>0</v>
      </c>
      <c r="G109" s="309">
        <v>0</v>
      </c>
      <c r="H109" s="311">
        <v>0.497</v>
      </c>
      <c r="I109" s="308">
        <v>2.4859800000000001</v>
      </c>
      <c r="J109" s="309">
        <v>2.4859800000000001</v>
      </c>
      <c r="K109" s="318" t="s">
        <v>207</v>
      </c>
    </row>
    <row r="110" spans="1:11" ht="14.4" customHeight="1" thickBot="1" x14ac:dyDescent="0.35">
      <c r="A110" s="329" t="s">
        <v>308</v>
      </c>
      <c r="B110" s="313">
        <v>220</v>
      </c>
      <c r="C110" s="313">
        <v>193.2929</v>
      </c>
      <c r="D110" s="314">
        <v>-26.707100000000001</v>
      </c>
      <c r="E110" s="315">
        <v>0.87860409090900005</v>
      </c>
      <c r="F110" s="313">
        <v>0</v>
      </c>
      <c r="G110" s="314">
        <v>0</v>
      </c>
      <c r="H110" s="316">
        <v>6.22919</v>
      </c>
      <c r="I110" s="313">
        <v>36.774970000000003</v>
      </c>
      <c r="J110" s="314">
        <v>36.774970000000003</v>
      </c>
      <c r="K110" s="317" t="s">
        <v>207</v>
      </c>
    </row>
    <row r="111" spans="1:11" ht="14.4" customHeight="1" thickBot="1" x14ac:dyDescent="0.35">
      <c r="A111" s="330" t="s">
        <v>309</v>
      </c>
      <c r="B111" s="308">
        <v>220</v>
      </c>
      <c r="C111" s="308">
        <v>193.2929</v>
      </c>
      <c r="D111" s="309">
        <v>-26.707100000000001</v>
      </c>
      <c r="E111" s="310">
        <v>0.87860409090900005</v>
      </c>
      <c r="F111" s="308">
        <v>0</v>
      </c>
      <c r="G111" s="309">
        <v>0</v>
      </c>
      <c r="H111" s="311">
        <v>6.22919</v>
      </c>
      <c r="I111" s="308">
        <v>36.774970000000003</v>
      </c>
      <c r="J111" s="309">
        <v>36.774970000000003</v>
      </c>
      <c r="K111" s="318" t="s">
        <v>207</v>
      </c>
    </row>
    <row r="112" spans="1:11" ht="14.4" customHeight="1" thickBot="1" x14ac:dyDescent="0.35">
      <c r="A112" s="329" t="s">
        <v>310</v>
      </c>
      <c r="B112" s="313">
        <v>0</v>
      </c>
      <c r="C112" s="313">
        <v>12.824999999999999</v>
      </c>
      <c r="D112" s="314">
        <v>12.824999999999999</v>
      </c>
      <c r="E112" s="321" t="s">
        <v>213</v>
      </c>
      <c r="F112" s="313">
        <v>0</v>
      </c>
      <c r="G112" s="314">
        <v>0</v>
      </c>
      <c r="H112" s="316">
        <v>0</v>
      </c>
      <c r="I112" s="313">
        <v>0</v>
      </c>
      <c r="J112" s="314">
        <v>0</v>
      </c>
      <c r="K112" s="317" t="s">
        <v>207</v>
      </c>
    </row>
    <row r="113" spans="1:11" ht="14.4" customHeight="1" thickBot="1" x14ac:dyDescent="0.35">
      <c r="A113" s="330" t="s">
        <v>311</v>
      </c>
      <c r="B113" s="308">
        <v>0</v>
      </c>
      <c r="C113" s="308">
        <v>12.824999999999999</v>
      </c>
      <c r="D113" s="309">
        <v>12.824999999999999</v>
      </c>
      <c r="E113" s="320" t="s">
        <v>213</v>
      </c>
      <c r="F113" s="308">
        <v>0</v>
      </c>
      <c r="G113" s="309">
        <v>0</v>
      </c>
      <c r="H113" s="311">
        <v>0</v>
      </c>
      <c r="I113" s="308">
        <v>0</v>
      </c>
      <c r="J113" s="309">
        <v>0</v>
      </c>
      <c r="K113" s="318" t="s">
        <v>207</v>
      </c>
    </row>
    <row r="114" spans="1:11" ht="14.4" customHeight="1" thickBot="1" x14ac:dyDescent="0.35">
      <c r="A114" s="329" t="s">
        <v>312</v>
      </c>
      <c r="B114" s="313">
        <v>260</v>
      </c>
      <c r="C114" s="313">
        <v>291.77994000000001</v>
      </c>
      <c r="D114" s="314">
        <v>31.77994</v>
      </c>
      <c r="E114" s="315">
        <v>1.1222305384610001</v>
      </c>
      <c r="F114" s="313">
        <v>0</v>
      </c>
      <c r="G114" s="314">
        <v>0</v>
      </c>
      <c r="H114" s="316">
        <v>21.132660000000001</v>
      </c>
      <c r="I114" s="313">
        <v>116.04112000000001</v>
      </c>
      <c r="J114" s="314">
        <v>116.04112000000001</v>
      </c>
      <c r="K114" s="317" t="s">
        <v>207</v>
      </c>
    </row>
    <row r="115" spans="1:11" ht="14.4" customHeight="1" thickBot="1" x14ac:dyDescent="0.35">
      <c r="A115" s="330" t="s">
        <v>313</v>
      </c>
      <c r="B115" s="308">
        <v>260</v>
      </c>
      <c r="C115" s="308">
        <v>291.77994000000001</v>
      </c>
      <c r="D115" s="309">
        <v>31.77994</v>
      </c>
      <c r="E115" s="310">
        <v>1.1222305384610001</v>
      </c>
      <c r="F115" s="308">
        <v>0</v>
      </c>
      <c r="G115" s="309">
        <v>0</v>
      </c>
      <c r="H115" s="311">
        <v>21.132660000000001</v>
      </c>
      <c r="I115" s="308">
        <v>116.04112000000001</v>
      </c>
      <c r="J115" s="309">
        <v>116.04112000000001</v>
      </c>
      <c r="K115" s="318" t="s">
        <v>207</v>
      </c>
    </row>
    <row r="116" spans="1:11" ht="14.4" customHeight="1" thickBot="1" x14ac:dyDescent="0.35">
      <c r="A116" s="334"/>
      <c r="B116" s="308">
        <v>-3516.56682218571</v>
      </c>
      <c r="C116" s="308">
        <v>-3720.9877000000001</v>
      </c>
      <c r="D116" s="309">
        <v>-204.42087781429001</v>
      </c>
      <c r="E116" s="310">
        <v>1.0581308100060001</v>
      </c>
      <c r="F116" s="308">
        <v>-3201.0220674654902</v>
      </c>
      <c r="G116" s="309">
        <v>-1333.7591947772901</v>
      </c>
      <c r="H116" s="311">
        <v>-266.95182999999997</v>
      </c>
      <c r="I116" s="308">
        <v>-1500.6698200000001</v>
      </c>
      <c r="J116" s="309">
        <v>-166.910625222715</v>
      </c>
      <c r="K116" s="312">
        <v>0.46880958280500001</v>
      </c>
    </row>
    <row r="117" spans="1:11" ht="14.4" customHeight="1" thickBot="1" x14ac:dyDescent="0.35">
      <c r="A117" s="335" t="s">
        <v>50</v>
      </c>
      <c r="B117" s="322">
        <v>-3516.56682218571</v>
      </c>
      <c r="C117" s="322">
        <v>-3720.9877000000001</v>
      </c>
      <c r="D117" s="323">
        <v>-204.42087781429001</v>
      </c>
      <c r="E117" s="324" t="s">
        <v>207</v>
      </c>
      <c r="F117" s="322">
        <v>-3201.0220674654902</v>
      </c>
      <c r="G117" s="323">
        <v>-1333.7591947772901</v>
      </c>
      <c r="H117" s="322">
        <v>-266.95182999999997</v>
      </c>
      <c r="I117" s="322">
        <v>-1500.6698200000001</v>
      </c>
      <c r="J117" s="323">
        <v>-166.910625222715</v>
      </c>
      <c r="K117" s="325">
        <v>0.46880958280500001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314</v>
      </c>
      <c r="B5" s="337" t="s">
        <v>315</v>
      </c>
      <c r="C5" s="338" t="s">
        <v>316</v>
      </c>
      <c r="D5" s="338" t="s">
        <v>316</v>
      </c>
      <c r="E5" s="338"/>
      <c r="F5" s="338" t="s">
        <v>316</v>
      </c>
      <c r="G5" s="338" t="s">
        <v>316</v>
      </c>
      <c r="H5" s="338" t="s">
        <v>316</v>
      </c>
      <c r="I5" s="339" t="s">
        <v>316</v>
      </c>
      <c r="J5" s="340" t="s">
        <v>53</v>
      </c>
    </row>
    <row r="6" spans="1:10" ht="14.4" customHeight="1" x14ac:dyDescent="0.3">
      <c r="A6" s="336" t="s">
        <v>314</v>
      </c>
      <c r="B6" s="337" t="s">
        <v>214</v>
      </c>
      <c r="C6" s="338">
        <v>0</v>
      </c>
      <c r="D6" s="338">
        <v>0</v>
      </c>
      <c r="E6" s="338"/>
      <c r="F6" s="338">
        <v>0.40909000000000001</v>
      </c>
      <c r="G6" s="338">
        <v>0</v>
      </c>
      <c r="H6" s="338">
        <v>0.40909000000000001</v>
      </c>
      <c r="I6" s="339" t="s">
        <v>316</v>
      </c>
      <c r="J6" s="340" t="s">
        <v>1</v>
      </c>
    </row>
    <row r="7" spans="1:10" ht="14.4" customHeight="1" x14ac:dyDescent="0.3">
      <c r="A7" s="336" t="s">
        <v>314</v>
      </c>
      <c r="B7" s="337" t="s">
        <v>317</v>
      </c>
      <c r="C7" s="338">
        <v>0</v>
      </c>
      <c r="D7" s="338">
        <v>0</v>
      </c>
      <c r="E7" s="338"/>
      <c r="F7" s="338">
        <v>0.40909000000000001</v>
      </c>
      <c r="G7" s="338">
        <v>0</v>
      </c>
      <c r="H7" s="338">
        <v>0.40909000000000001</v>
      </c>
      <c r="I7" s="339" t="s">
        <v>316</v>
      </c>
      <c r="J7" s="340" t="s">
        <v>318</v>
      </c>
    </row>
    <row r="9" spans="1:10" ht="14.4" customHeight="1" x14ac:dyDescent="0.3">
      <c r="A9" s="336" t="s">
        <v>314</v>
      </c>
      <c r="B9" s="337" t="s">
        <v>315</v>
      </c>
      <c r="C9" s="338" t="s">
        <v>316</v>
      </c>
      <c r="D9" s="338" t="s">
        <v>316</v>
      </c>
      <c r="E9" s="338"/>
      <c r="F9" s="338" t="s">
        <v>316</v>
      </c>
      <c r="G9" s="338" t="s">
        <v>316</v>
      </c>
      <c r="H9" s="338" t="s">
        <v>316</v>
      </c>
      <c r="I9" s="339" t="s">
        <v>316</v>
      </c>
      <c r="J9" s="340" t="s">
        <v>53</v>
      </c>
    </row>
    <row r="10" spans="1:10" ht="14.4" customHeight="1" x14ac:dyDescent="0.3">
      <c r="A10" s="336" t="s">
        <v>319</v>
      </c>
      <c r="B10" s="337" t="s">
        <v>315</v>
      </c>
      <c r="C10" s="338" t="s">
        <v>316</v>
      </c>
      <c r="D10" s="338" t="s">
        <v>316</v>
      </c>
      <c r="E10" s="338"/>
      <c r="F10" s="338" t="s">
        <v>316</v>
      </c>
      <c r="G10" s="338" t="s">
        <v>316</v>
      </c>
      <c r="H10" s="338" t="s">
        <v>316</v>
      </c>
      <c r="I10" s="339" t="s">
        <v>316</v>
      </c>
      <c r="J10" s="340" t="s">
        <v>0</v>
      </c>
    </row>
    <row r="11" spans="1:10" ht="14.4" customHeight="1" x14ac:dyDescent="0.3">
      <c r="A11" s="336" t="s">
        <v>319</v>
      </c>
      <c r="B11" s="337" t="s">
        <v>214</v>
      </c>
      <c r="C11" s="338">
        <v>0</v>
      </c>
      <c r="D11" s="338">
        <v>0</v>
      </c>
      <c r="E11" s="338"/>
      <c r="F11" s="338">
        <v>0.40909000000000001</v>
      </c>
      <c r="G11" s="338">
        <v>0</v>
      </c>
      <c r="H11" s="338">
        <v>0.40909000000000001</v>
      </c>
      <c r="I11" s="339" t="s">
        <v>316</v>
      </c>
      <c r="J11" s="340" t="s">
        <v>1</v>
      </c>
    </row>
    <row r="12" spans="1:10" ht="14.4" customHeight="1" x14ac:dyDescent="0.3">
      <c r="A12" s="336" t="s">
        <v>319</v>
      </c>
      <c r="B12" s="337" t="s">
        <v>317</v>
      </c>
      <c r="C12" s="338">
        <v>0</v>
      </c>
      <c r="D12" s="338">
        <v>0</v>
      </c>
      <c r="E12" s="338"/>
      <c r="F12" s="338">
        <v>0.40909000000000001</v>
      </c>
      <c r="G12" s="338">
        <v>0</v>
      </c>
      <c r="H12" s="338">
        <v>0.40909000000000001</v>
      </c>
      <c r="I12" s="339" t="s">
        <v>316</v>
      </c>
      <c r="J12" s="340" t="s">
        <v>320</v>
      </c>
    </row>
    <row r="13" spans="1:10" ht="14.4" customHeight="1" x14ac:dyDescent="0.3">
      <c r="A13" s="336" t="s">
        <v>316</v>
      </c>
      <c r="B13" s="337" t="s">
        <v>316</v>
      </c>
      <c r="C13" s="338" t="s">
        <v>316</v>
      </c>
      <c r="D13" s="338" t="s">
        <v>316</v>
      </c>
      <c r="E13" s="338"/>
      <c r="F13" s="338" t="s">
        <v>316</v>
      </c>
      <c r="G13" s="338" t="s">
        <v>316</v>
      </c>
      <c r="H13" s="338" t="s">
        <v>316</v>
      </c>
      <c r="I13" s="339" t="s">
        <v>316</v>
      </c>
      <c r="J13" s="340" t="s">
        <v>321</v>
      </c>
    </row>
    <row r="14" spans="1:10" ht="14.4" customHeight="1" x14ac:dyDescent="0.3">
      <c r="A14" s="336" t="s">
        <v>314</v>
      </c>
      <c r="B14" s="337" t="s">
        <v>317</v>
      </c>
      <c r="C14" s="338">
        <v>0</v>
      </c>
      <c r="D14" s="338">
        <v>0</v>
      </c>
      <c r="E14" s="338"/>
      <c r="F14" s="338">
        <v>0.40909000000000001</v>
      </c>
      <c r="G14" s="338">
        <v>0</v>
      </c>
      <c r="H14" s="338">
        <v>0.40909000000000001</v>
      </c>
      <c r="I14" s="339" t="s">
        <v>316</v>
      </c>
      <c r="J14" s="340" t="s">
        <v>318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314</v>
      </c>
      <c r="B5" s="347" t="s">
        <v>315</v>
      </c>
      <c r="C5" s="348" t="s">
        <v>319</v>
      </c>
      <c r="D5" s="349" t="s">
        <v>315</v>
      </c>
      <c r="E5" s="348" t="s">
        <v>322</v>
      </c>
      <c r="F5" s="349" t="s">
        <v>328</v>
      </c>
      <c r="G5" s="348" t="s">
        <v>323</v>
      </c>
      <c r="H5" s="348" t="s">
        <v>324</v>
      </c>
      <c r="I5" s="348" t="s">
        <v>96</v>
      </c>
      <c r="J5" s="348" t="s">
        <v>325</v>
      </c>
      <c r="K5" s="348"/>
      <c r="L5" s="350">
        <v>75.681681882520223</v>
      </c>
      <c r="M5" s="350">
        <v>4</v>
      </c>
      <c r="N5" s="351">
        <v>302.72672753008089</v>
      </c>
    </row>
    <row r="6" spans="1:14" ht="14.4" customHeight="1" thickBot="1" x14ac:dyDescent="0.35">
      <c r="A6" s="352" t="s">
        <v>314</v>
      </c>
      <c r="B6" s="353" t="s">
        <v>315</v>
      </c>
      <c r="C6" s="354" t="s">
        <v>319</v>
      </c>
      <c r="D6" s="355" t="s">
        <v>315</v>
      </c>
      <c r="E6" s="354" t="s">
        <v>322</v>
      </c>
      <c r="F6" s="355" t="s">
        <v>328</v>
      </c>
      <c r="G6" s="354" t="s">
        <v>323</v>
      </c>
      <c r="H6" s="354" t="s">
        <v>326</v>
      </c>
      <c r="I6" s="354" t="s">
        <v>96</v>
      </c>
      <c r="J6" s="354" t="s">
        <v>327</v>
      </c>
      <c r="K6" s="354"/>
      <c r="L6" s="356">
        <v>53.180900000000001</v>
      </c>
      <c r="M6" s="356">
        <v>2</v>
      </c>
      <c r="N6" s="357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206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58" t="s">
        <v>173</v>
      </c>
      <c r="B5" s="359" t="s">
        <v>175</v>
      </c>
      <c r="C5" s="359" t="s">
        <v>176</v>
      </c>
      <c r="D5" s="359" t="s">
        <v>177</v>
      </c>
      <c r="E5" s="360" t="s">
        <v>178</v>
      </c>
      <c r="F5" s="361" t="s">
        <v>175</v>
      </c>
      <c r="G5" s="362" t="s">
        <v>176</v>
      </c>
      <c r="H5" s="362" t="s">
        <v>177</v>
      </c>
      <c r="I5" s="363" t="s">
        <v>178</v>
      </c>
      <c r="J5" s="359" t="s">
        <v>175</v>
      </c>
      <c r="K5" s="359" t="s">
        <v>176</v>
      </c>
      <c r="L5" s="359" t="s">
        <v>177</v>
      </c>
      <c r="M5" s="360" t="s">
        <v>178</v>
      </c>
      <c r="N5" s="361" t="s">
        <v>175</v>
      </c>
      <c r="O5" s="362" t="s">
        <v>176</v>
      </c>
      <c r="P5" s="362" t="s">
        <v>177</v>
      </c>
      <c r="Q5" s="363" t="s">
        <v>178</v>
      </c>
    </row>
    <row r="6" spans="1:17" ht="14.4" customHeight="1" x14ac:dyDescent="0.3">
      <c r="A6" s="368" t="s">
        <v>329</v>
      </c>
      <c r="B6" s="372"/>
      <c r="C6" s="350"/>
      <c r="D6" s="350"/>
      <c r="E6" s="351"/>
      <c r="F6" s="370"/>
      <c r="G6" s="364"/>
      <c r="H6" s="364"/>
      <c r="I6" s="374"/>
      <c r="J6" s="372"/>
      <c r="K6" s="350"/>
      <c r="L6" s="350"/>
      <c r="M6" s="351"/>
      <c r="N6" s="370"/>
      <c r="O6" s="364"/>
      <c r="P6" s="364"/>
      <c r="Q6" s="365"/>
    </row>
    <row r="7" spans="1:17" ht="14.4" customHeight="1" thickBot="1" x14ac:dyDescent="0.35">
      <c r="A7" s="369" t="s">
        <v>330</v>
      </c>
      <c r="B7" s="373">
        <v>6</v>
      </c>
      <c r="C7" s="356"/>
      <c r="D7" s="356"/>
      <c r="E7" s="357"/>
      <c r="F7" s="371">
        <v>1</v>
      </c>
      <c r="G7" s="366">
        <v>0</v>
      </c>
      <c r="H7" s="366">
        <v>0</v>
      </c>
      <c r="I7" s="375">
        <v>0</v>
      </c>
      <c r="J7" s="373">
        <v>2</v>
      </c>
      <c r="K7" s="356"/>
      <c r="L7" s="356"/>
      <c r="M7" s="357"/>
      <c r="N7" s="371">
        <v>1</v>
      </c>
      <c r="O7" s="366">
        <v>0</v>
      </c>
      <c r="P7" s="366">
        <v>0</v>
      </c>
      <c r="Q7" s="3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314</v>
      </c>
      <c r="B5" s="337" t="s">
        <v>315</v>
      </c>
      <c r="C5" s="338" t="s">
        <v>316</v>
      </c>
      <c r="D5" s="338" t="s">
        <v>316</v>
      </c>
      <c r="E5" s="338"/>
      <c r="F5" s="338" t="s">
        <v>316</v>
      </c>
      <c r="G5" s="338" t="s">
        <v>316</v>
      </c>
      <c r="H5" s="338" t="s">
        <v>316</v>
      </c>
      <c r="I5" s="339" t="s">
        <v>316</v>
      </c>
      <c r="J5" s="340" t="s">
        <v>53</v>
      </c>
    </row>
    <row r="6" spans="1:10" ht="14.4" customHeight="1" x14ac:dyDescent="0.3">
      <c r="A6" s="336" t="s">
        <v>314</v>
      </c>
      <c r="B6" s="337" t="s">
        <v>216</v>
      </c>
      <c r="C6" s="338">
        <v>9.19116</v>
      </c>
      <c r="D6" s="338">
        <v>27.900179999999995</v>
      </c>
      <c r="E6" s="338"/>
      <c r="F6" s="338">
        <v>20.67116</v>
      </c>
      <c r="G6" s="338">
        <v>26.249999173188332</v>
      </c>
      <c r="H6" s="338">
        <v>-5.5788391731883316</v>
      </c>
      <c r="I6" s="339">
        <v>0.78747278670825482</v>
      </c>
      <c r="J6" s="340" t="s">
        <v>1</v>
      </c>
    </row>
    <row r="7" spans="1:10" ht="14.4" customHeight="1" x14ac:dyDescent="0.3">
      <c r="A7" s="336" t="s">
        <v>314</v>
      </c>
      <c r="B7" s="337" t="s">
        <v>217</v>
      </c>
      <c r="C7" s="338">
        <v>0</v>
      </c>
      <c r="D7" s="338">
        <v>0</v>
      </c>
      <c r="E7" s="338"/>
      <c r="F7" s="338">
        <v>0</v>
      </c>
      <c r="G7" s="338">
        <v>1.1091666317304165</v>
      </c>
      <c r="H7" s="338">
        <v>-1.1091666317304165</v>
      </c>
      <c r="I7" s="339">
        <v>0</v>
      </c>
      <c r="J7" s="340" t="s">
        <v>1</v>
      </c>
    </row>
    <row r="8" spans="1:10" ht="14.4" customHeight="1" x14ac:dyDescent="0.3">
      <c r="A8" s="336" t="s">
        <v>314</v>
      </c>
      <c r="B8" s="337" t="s">
        <v>218</v>
      </c>
      <c r="C8" s="338">
        <v>0</v>
      </c>
      <c r="D8" s="338">
        <v>0</v>
      </c>
      <c r="E8" s="338"/>
      <c r="F8" s="338">
        <v>0</v>
      </c>
      <c r="G8" s="338">
        <v>6.0833331417083331E-2</v>
      </c>
      <c r="H8" s="338">
        <v>-6.0833331417083331E-2</v>
      </c>
      <c r="I8" s="339">
        <v>0</v>
      </c>
      <c r="J8" s="340" t="s">
        <v>1</v>
      </c>
    </row>
    <row r="9" spans="1:10" ht="14.4" customHeight="1" x14ac:dyDescent="0.3">
      <c r="A9" s="336" t="s">
        <v>314</v>
      </c>
      <c r="B9" s="337" t="s">
        <v>317</v>
      </c>
      <c r="C9" s="338">
        <v>9.19116</v>
      </c>
      <c r="D9" s="338">
        <v>27.900179999999995</v>
      </c>
      <c r="E9" s="338"/>
      <c r="F9" s="338">
        <v>20.67116</v>
      </c>
      <c r="G9" s="338">
        <v>27.419999136335832</v>
      </c>
      <c r="H9" s="338">
        <v>-6.7488391363358318</v>
      </c>
      <c r="I9" s="339">
        <v>0.75387165029511061</v>
      </c>
      <c r="J9" s="340" t="s">
        <v>318</v>
      </c>
    </row>
    <row r="11" spans="1:10" ht="14.4" customHeight="1" x14ac:dyDescent="0.3">
      <c r="A11" s="336" t="s">
        <v>314</v>
      </c>
      <c r="B11" s="337" t="s">
        <v>315</v>
      </c>
      <c r="C11" s="338" t="s">
        <v>316</v>
      </c>
      <c r="D11" s="338" t="s">
        <v>316</v>
      </c>
      <c r="E11" s="338"/>
      <c r="F11" s="338" t="s">
        <v>316</v>
      </c>
      <c r="G11" s="338" t="s">
        <v>316</v>
      </c>
      <c r="H11" s="338" t="s">
        <v>316</v>
      </c>
      <c r="I11" s="339" t="s">
        <v>316</v>
      </c>
      <c r="J11" s="340" t="s">
        <v>53</v>
      </c>
    </row>
    <row r="12" spans="1:10" ht="14.4" customHeight="1" x14ac:dyDescent="0.3">
      <c r="A12" s="336" t="s">
        <v>319</v>
      </c>
      <c r="B12" s="337" t="s">
        <v>315</v>
      </c>
      <c r="C12" s="338" t="s">
        <v>316</v>
      </c>
      <c r="D12" s="338" t="s">
        <v>316</v>
      </c>
      <c r="E12" s="338"/>
      <c r="F12" s="338" t="s">
        <v>316</v>
      </c>
      <c r="G12" s="338" t="s">
        <v>316</v>
      </c>
      <c r="H12" s="338" t="s">
        <v>316</v>
      </c>
      <c r="I12" s="339" t="s">
        <v>316</v>
      </c>
      <c r="J12" s="340" t="s">
        <v>0</v>
      </c>
    </row>
    <row r="13" spans="1:10" ht="14.4" customHeight="1" x14ac:dyDescent="0.3">
      <c r="A13" s="336" t="s">
        <v>319</v>
      </c>
      <c r="B13" s="337" t="s">
        <v>216</v>
      </c>
      <c r="C13" s="338">
        <v>9.19116</v>
      </c>
      <c r="D13" s="338">
        <v>27.900179999999995</v>
      </c>
      <c r="E13" s="338"/>
      <c r="F13" s="338">
        <v>20.67116</v>
      </c>
      <c r="G13" s="338">
        <v>26.249999173188332</v>
      </c>
      <c r="H13" s="338">
        <v>-5.5788391731883316</v>
      </c>
      <c r="I13" s="339">
        <v>0.78747278670825482</v>
      </c>
      <c r="J13" s="340" t="s">
        <v>1</v>
      </c>
    </row>
    <row r="14" spans="1:10" ht="14.4" customHeight="1" x14ac:dyDescent="0.3">
      <c r="A14" s="336" t="s">
        <v>319</v>
      </c>
      <c r="B14" s="337" t="s">
        <v>217</v>
      </c>
      <c r="C14" s="338">
        <v>0</v>
      </c>
      <c r="D14" s="338">
        <v>0</v>
      </c>
      <c r="E14" s="338"/>
      <c r="F14" s="338">
        <v>0</v>
      </c>
      <c r="G14" s="338">
        <v>1.1091666317304165</v>
      </c>
      <c r="H14" s="338">
        <v>-1.1091666317304165</v>
      </c>
      <c r="I14" s="339">
        <v>0</v>
      </c>
      <c r="J14" s="340" t="s">
        <v>1</v>
      </c>
    </row>
    <row r="15" spans="1:10" ht="14.4" customHeight="1" x14ac:dyDescent="0.3">
      <c r="A15" s="336" t="s">
        <v>319</v>
      </c>
      <c r="B15" s="337" t="s">
        <v>218</v>
      </c>
      <c r="C15" s="338">
        <v>0</v>
      </c>
      <c r="D15" s="338">
        <v>0</v>
      </c>
      <c r="E15" s="338"/>
      <c r="F15" s="338">
        <v>0</v>
      </c>
      <c r="G15" s="338">
        <v>6.0833331417083331E-2</v>
      </c>
      <c r="H15" s="338">
        <v>-6.0833331417083331E-2</v>
      </c>
      <c r="I15" s="339">
        <v>0</v>
      </c>
      <c r="J15" s="340" t="s">
        <v>1</v>
      </c>
    </row>
    <row r="16" spans="1:10" ht="14.4" customHeight="1" x14ac:dyDescent="0.3">
      <c r="A16" s="336" t="s">
        <v>319</v>
      </c>
      <c r="B16" s="337" t="s">
        <v>317</v>
      </c>
      <c r="C16" s="338">
        <v>9.19116</v>
      </c>
      <c r="D16" s="338">
        <v>27.900179999999995</v>
      </c>
      <c r="E16" s="338"/>
      <c r="F16" s="338">
        <v>20.67116</v>
      </c>
      <c r="G16" s="338">
        <v>27.419999136335832</v>
      </c>
      <c r="H16" s="338">
        <v>-6.7488391363358318</v>
      </c>
      <c r="I16" s="339">
        <v>0.75387165029511061</v>
      </c>
      <c r="J16" s="340" t="s">
        <v>320</v>
      </c>
    </row>
    <row r="17" spans="1:10" ht="14.4" customHeight="1" x14ac:dyDescent="0.3">
      <c r="A17" s="336" t="s">
        <v>316</v>
      </c>
      <c r="B17" s="337" t="s">
        <v>316</v>
      </c>
      <c r="C17" s="338" t="s">
        <v>316</v>
      </c>
      <c r="D17" s="338" t="s">
        <v>316</v>
      </c>
      <c r="E17" s="338"/>
      <c r="F17" s="338" t="s">
        <v>316</v>
      </c>
      <c r="G17" s="338" t="s">
        <v>316</v>
      </c>
      <c r="H17" s="338" t="s">
        <v>316</v>
      </c>
      <c r="I17" s="339" t="s">
        <v>316</v>
      </c>
      <c r="J17" s="340" t="s">
        <v>321</v>
      </c>
    </row>
    <row r="18" spans="1:10" ht="14.4" customHeight="1" x14ac:dyDescent="0.3">
      <c r="A18" s="336" t="s">
        <v>314</v>
      </c>
      <c r="B18" s="337" t="s">
        <v>317</v>
      </c>
      <c r="C18" s="338">
        <v>9.19116</v>
      </c>
      <c r="D18" s="338">
        <v>27.900179999999995</v>
      </c>
      <c r="E18" s="338"/>
      <c r="F18" s="338">
        <v>20.67116</v>
      </c>
      <c r="G18" s="338">
        <v>27.419999136335832</v>
      </c>
      <c r="H18" s="338">
        <v>-6.7488391363358318</v>
      </c>
      <c r="I18" s="339">
        <v>0.75387165029511061</v>
      </c>
      <c r="J18" s="340" t="s">
        <v>318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349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16.630056315366051</v>
      </c>
      <c r="J3" s="71">
        <f>SUBTOTAL(9,J5:J1048576)</f>
        <v>1243</v>
      </c>
      <c r="K3" s="72">
        <f>SUBTOTAL(9,K5:K1048576)</f>
        <v>20671.160000000003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314</v>
      </c>
      <c r="B5" s="347" t="s">
        <v>315</v>
      </c>
      <c r="C5" s="348" t="s">
        <v>319</v>
      </c>
      <c r="D5" s="349" t="s">
        <v>315</v>
      </c>
      <c r="E5" s="348" t="s">
        <v>347</v>
      </c>
      <c r="F5" s="349" t="s">
        <v>348</v>
      </c>
      <c r="G5" s="348" t="s">
        <v>331</v>
      </c>
      <c r="H5" s="348" t="s">
        <v>332</v>
      </c>
      <c r="I5" s="350">
        <v>12.31</v>
      </c>
      <c r="J5" s="350">
        <v>180</v>
      </c>
      <c r="K5" s="351">
        <v>2215.0300000000002</v>
      </c>
    </row>
    <row r="6" spans="1:11" ht="14.4" customHeight="1" x14ac:dyDescent="0.3">
      <c r="A6" s="376" t="s">
        <v>314</v>
      </c>
      <c r="B6" s="377" t="s">
        <v>315</v>
      </c>
      <c r="C6" s="378" t="s">
        <v>319</v>
      </c>
      <c r="D6" s="379" t="s">
        <v>315</v>
      </c>
      <c r="E6" s="378" t="s">
        <v>347</v>
      </c>
      <c r="F6" s="379" t="s">
        <v>348</v>
      </c>
      <c r="G6" s="378" t="s">
        <v>333</v>
      </c>
      <c r="H6" s="378" t="s">
        <v>334</v>
      </c>
      <c r="I6" s="380">
        <v>17.54</v>
      </c>
      <c r="J6" s="380">
        <v>100</v>
      </c>
      <c r="K6" s="381">
        <v>1754.5</v>
      </c>
    </row>
    <row r="7" spans="1:11" ht="14.4" customHeight="1" x14ac:dyDescent="0.3">
      <c r="A7" s="376" t="s">
        <v>314</v>
      </c>
      <c r="B7" s="377" t="s">
        <v>315</v>
      </c>
      <c r="C7" s="378" t="s">
        <v>319</v>
      </c>
      <c r="D7" s="379" t="s">
        <v>315</v>
      </c>
      <c r="E7" s="378" t="s">
        <v>347</v>
      </c>
      <c r="F7" s="379" t="s">
        <v>348</v>
      </c>
      <c r="G7" s="378" t="s">
        <v>335</v>
      </c>
      <c r="H7" s="378" t="s">
        <v>336</v>
      </c>
      <c r="I7" s="380">
        <v>18.149999999999999</v>
      </c>
      <c r="J7" s="380">
        <v>80</v>
      </c>
      <c r="K7" s="381">
        <v>1452</v>
      </c>
    </row>
    <row r="8" spans="1:11" ht="14.4" customHeight="1" x14ac:dyDescent="0.3">
      <c r="A8" s="376" t="s">
        <v>314</v>
      </c>
      <c r="B8" s="377" t="s">
        <v>315</v>
      </c>
      <c r="C8" s="378" t="s">
        <v>319</v>
      </c>
      <c r="D8" s="379" t="s">
        <v>315</v>
      </c>
      <c r="E8" s="378" t="s">
        <v>347</v>
      </c>
      <c r="F8" s="379" t="s">
        <v>348</v>
      </c>
      <c r="G8" s="378" t="s">
        <v>337</v>
      </c>
      <c r="H8" s="378" t="s">
        <v>338</v>
      </c>
      <c r="I8" s="380">
        <v>15.81</v>
      </c>
      <c r="J8" s="380">
        <v>800</v>
      </c>
      <c r="K8" s="381">
        <v>12651.76</v>
      </c>
    </row>
    <row r="9" spans="1:11" ht="14.4" customHeight="1" x14ac:dyDescent="0.3">
      <c r="A9" s="376" t="s">
        <v>314</v>
      </c>
      <c r="B9" s="377" t="s">
        <v>315</v>
      </c>
      <c r="C9" s="378" t="s">
        <v>319</v>
      </c>
      <c r="D9" s="379" t="s">
        <v>315</v>
      </c>
      <c r="E9" s="378" t="s">
        <v>347</v>
      </c>
      <c r="F9" s="379" t="s">
        <v>348</v>
      </c>
      <c r="G9" s="378" t="s">
        <v>339</v>
      </c>
      <c r="H9" s="378" t="s">
        <v>340</v>
      </c>
      <c r="I9" s="380">
        <v>482.79</v>
      </c>
      <c r="J9" s="380">
        <v>1</v>
      </c>
      <c r="K9" s="381">
        <v>482.79</v>
      </c>
    </row>
    <row r="10" spans="1:11" ht="14.4" customHeight="1" x14ac:dyDescent="0.3">
      <c r="A10" s="376" t="s">
        <v>314</v>
      </c>
      <c r="B10" s="377" t="s">
        <v>315</v>
      </c>
      <c r="C10" s="378" t="s">
        <v>319</v>
      </c>
      <c r="D10" s="379" t="s">
        <v>315</v>
      </c>
      <c r="E10" s="378" t="s">
        <v>347</v>
      </c>
      <c r="F10" s="379" t="s">
        <v>348</v>
      </c>
      <c r="G10" s="378" t="s">
        <v>341</v>
      </c>
      <c r="H10" s="378" t="s">
        <v>342</v>
      </c>
      <c r="I10" s="380">
        <v>15.550000000000002</v>
      </c>
      <c r="J10" s="380">
        <v>80</v>
      </c>
      <c r="K10" s="381">
        <v>1243.8800000000001</v>
      </c>
    </row>
    <row r="11" spans="1:11" ht="14.4" customHeight="1" x14ac:dyDescent="0.3">
      <c r="A11" s="376" t="s">
        <v>314</v>
      </c>
      <c r="B11" s="377" t="s">
        <v>315</v>
      </c>
      <c r="C11" s="378" t="s">
        <v>319</v>
      </c>
      <c r="D11" s="379" t="s">
        <v>315</v>
      </c>
      <c r="E11" s="378" t="s">
        <v>347</v>
      </c>
      <c r="F11" s="379" t="s">
        <v>348</v>
      </c>
      <c r="G11" s="378" t="s">
        <v>343</v>
      </c>
      <c r="H11" s="378" t="s">
        <v>344</v>
      </c>
      <c r="I11" s="380">
        <v>151.25</v>
      </c>
      <c r="J11" s="380">
        <v>1</v>
      </c>
      <c r="K11" s="381">
        <v>151.25</v>
      </c>
    </row>
    <row r="12" spans="1:11" ht="14.4" customHeight="1" thickBot="1" x14ac:dyDescent="0.35">
      <c r="A12" s="352" t="s">
        <v>314</v>
      </c>
      <c r="B12" s="353" t="s">
        <v>315</v>
      </c>
      <c r="C12" s="354" t="s">
        <v>319</v>
      </c>
      <c r="D12" s="355" t="s">
        <v>315</v>
      </c>
      <c r="E12" s="354" t="s">
        <v>347</v>
      </c>
      <c r="F12" s="355" t="s">
        <v>348</v>
      </c>
      <c r="G12" s="354" t="s">
        <v>345</v>
      </c>
      <c r="H12" s="354" t="s">
        <v>346</v>
      </c>
      <c r="I12" s="356">
        <v>719.95</v>
      </c>
      <c r="J12" s="356">
        <v>1</v>
      </c>
      <c r="K12" s="357">
        <v>719.95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</row>
    <row r="2" spans="1:35" ht="15" thickBot="1" x14ac:dyDescent="0.35">
      <c r="A2" s="175" t="s">
        <v>206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5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407</v>
      </c>
      <c r="I3" s="197">
        <v>408</v>
      </c>
      <c r="J3" s="197">
        <v>409</v>
      </c>
      <c r="K3" s="197">
        <v>410</v>
      </c>
      <c r="L3" s="197">
        <v>415</v>
      </c>
      <c r="M3" s="197">
        <v>416</v>
      </c>
      <c r="N3" s="197">
        <v>418</v>
      </c>
      <c r="O3" s="197">
        <v>419</v>
      </c>
      <c r="P3" s="197">
        <v>420</v>
      </c>
      <c r="Q3" s="197">
        <v>421</v>
      </c>
      <c r="R3" s="197">
        <v>522</v>
      </c>
      <c r="S3" s="197">
        <v>523</v>
      </c>
      <c r="T3" s="197">
        <v>524</v>
      </c>
      <c r="U3" s="197">
        <v>525</v>
      </c>
      <c r="V3" s="197">
        <v>526</v>
      </c>
      <c r="W3" s="197">
        <v>527</v>
      </c>
      <c r="X3" s="197">
        <v>528</v>
      </c>
      <c r="Y3" s="197">
        <v>629</v>
      </c>
      <c r="Z3" s="197">
        <v>630</v>
      </c>
      <c r="AA3" s="197">
        <v>636</v>
      </c>
      <c r="AB3" s="197">
        <v>637</v>
      </c>
      <c r="AC3" s="197">
        <v>640</v>
      </c>
      <c r="AD3" s="197">
        <v>642</v>
      </c>
      <c r="AE3" s="197">
        <v>743</v>
      </c>
      <c r="AF3" s="178">
        <v>745</v>
      </c>
      <c r="AG3" s="178">
        <v>746</v>
      </c>
      <c r="AH3" s="391">
        <v>930</v>
      </c>
      <c r="AI3" s="407"/>
    </row>
    <row r="4" spans="1:35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205</v>
      </c>
      <c r="I4" s="198" t="s">
        <v>146</v>
      </c>
      <c r="J4" s="198" t="s">
        <v>147</v>
      </c>
      <c r="K4" s="198" t="s">
        <v>148</v>
      </c>
      <c r="L4" s="198" t="s">
        <v>149</v>
      </c>
      <c r="M4" s="198" t="s">
        <v>150</v>
      </c>
      <c r="N4" s="198" t="s">
        <v>151</v>
      </c>
      <c r="O4" s="198" t="s">
        <v>152</v>
      </c>
      <c r="P4" s="198" t="s">
        <v>153</v>
      </c>
      <c r="Q4" s="198" t="s">
        <v>154</v>
      </c>
      <c r="R4" s="198" t="s">
        <v>155</v>
      </c>
      <c r="S4" s="198" t="s">
        <v>156</v>
      </c>
      <c r="T4" s="198" t="s">
        <v>157</v>
      </c>
      <c r="U4" s="198" t="s">
        <v>158</v>
      </c>
      <c r="V4" s="198" t="s">
        <v>159</v>
      </c>
      <c r="W4" s="198" t="s">
        <v>160</v>
      </c>
      <c r="X4" s="198" t="s">
        <v>169</v>
      </c>
      <c r="Y4" s="198" t="s">
        <v>161</v>
      </c>
      <c r="Z4" s="198" t="s">
        <v>170</v>
      </c>
      <c r="AA4" s="198" t="s">
        <v>162</v>
      </c>
      <c r="AB4" s="198" t="s">
        <v>163</v>
      </c>
      <c r="AC4" s="198" t="s">
        <v>164</v>
      </c>
      <c r="AD4" s="198" t="s">
        <v>165</v>
      </c>
      <c r="AE4" s="198" t="s">
        <v>166</v>
      </c>
      <c r="AF4" s="180" t="s">
        <v>167</v>
      </c>
      <c r="AG4" s="180" t="s">
        <v>168</v>
      </c>
      <c r="AH4" s="392" t="s">
        <v>134</v>
      </c>
      <c r="AI4" s="407"/>
    </row>
    <row r="5" spans="1:35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393"/>
      <c r="AI5" s="407"/>
    </row>
    <row r="6" spans="1:35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1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1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222">
        <f xml:space="preserve">
TRUNC(IF($A$4&lt;=12,SUMIFS('ON Data'!AL:AL,'ON Data'!$D:$D,$A$4,'ON Data'!$E:$E,1),SUMIFS('ON Data'!AL:AL,'ON Data'!$E:$E,1)/'ON Data'!$D$3),1)</f>
        <v>0</v>
      </c>
      <c r="AH6" s="394">
        <f xml:space="preserve">
TRUNC(IF($A$4&lt;=12,SUMIFS('ON Data'!AN:AN,'ON Data'!$D:$D,$A$4,'ON Data'!$E:$E,1),SUMIFS('ON Data'!AN:AN,'ON Data'!$E:$E,1)/'ON Data'!$D$3),1)</f>
        <v>0</v>
      </c>
      <c r="AI6" s="407"/>
    </row>
    <row r="7" spans="1:35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394"/>
      <c r="AI7" s="407"/>
    </row>
    <row r="8" spans="1:35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394"/>
      <c r="AI8" s="407"/>
    </row>
    <row r="9" spans="1:35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395"/>
      <c r="AI9" s="407"/>
    </row>
    <row r="10" spans="1:35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396"/>
      <c r="AI10" s="407"/>
    </row>
    <row r="11" spans="1:35" x14ac:dyDescent="0.3">
      <c r="A11" s="185" t="s">
        <v>119</v>
      </c>
      <c r="B11" s="202">
        <f xml:space="preserve">
IF($A$4&lt;=12,SUMIFS('ON Data'!F:F,'ON Data'!$D:$D,$A$4,'ON Data'!$E:$E,2),SUMIFS('ON Data'!F:F,'ON Data'!$E:$E,2))</f>
        <v>3176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1640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800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736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204">
        <f xml:space="preserve">
IF($A$4&lt;=12,SUMIFS('ON Data'!AL:AL,'ON Data'!$D:$D,$A$4,'ON Data'!$E:$E,2),SUMIFS('ON Data'!AL:AL,'ON Data'!$E:$E,2))</f>
        <v>0</v>
      </c>
      <c r="AH11" s="397">
        <f xml:space="preserve">
IF($A$4&lt;=12,SUMIFS('ON Data'!AN:AN,'ON Data'!$D:$D,$A$4,'ON Data'!$E:$E,2),SUMIFS('ON Data'!AN:AN,'ON Data'!$E:$E,2))</f>
        <v>0</v>
      </c>
      <c r="AI11" s="407"/>
    </row>
    <row r="12" spans="1:35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204">
        <f xml:space="preserve">
IF($A$4&lt;=12,SUMIFS('ON Data'!AL:AL,'ON Data'!$D:$D,$A$4,'ON Data'!$E:$E,3),SUMIFS('ON Data'!AL:AL,'ON Data'!$E:$E,3))</f>
        <v>0</v>
      </c>
      <c r="AH12" s="397">
        <f xml:space="preserve">
IF($A$4&lt;=12,SUMIFS('ON Data'!AN:AN,'ON Data'!$D:$D,$A$4,'ON Data'!$E:$E,3),SUMIFS('ON Data'!AN:AN,'ON Data'!$E:$E,3))</f>
        <v>0</v>
      </c>
      <c r="AI12" s="407"/>
    </row>
    <row r="13" spans="1:35" x14ac:dyDescent="0.3">
      <c r="A13" s="185" t="s">
        <v>127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204">
        <f xml:space="preserve">
IF($A$4&lt;=12,SUMIFS('ON Data'!AL:AL,'ON Data'!$D:$D,$A$4,'ON Data'!$E:$E,4),SUMIFS('ON Data'!AL:AL,'ON Data'!$E:$E,4))</f>
        <v>0</v>
      </c>
      <c r="AH13" s="397">
        <f xml:space="preserve">
IF($A$4&lt;=12,SUMIFS('ON Data'!AN:AN,'ON Data'!$D:$D,$A$4,'ON Data'!$E:$E,4),SUMIFS('ON Data'!AN:AN,'ON Data'!$E:$E,4))</f>
        <v>0</v>
      </c>
      <c r="AI13" s="407"/>
    </row>
    <row r="14" spans="1:35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100</v>
      </c>
      <c r="C14" s="206">
        <f xml:space="preserve">
IF($A$4&lt;=12,SUMIFS('ON Data'!G:G,'ON Data'!$D:$D,$A$4,'ON Data'!$E:$E,5),SUMIFS('ON Data'!G:G,'ON Data'!$E:$E,5))</f>
        <v>100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207">
        <f xml:space="preserve">
IF($A$4&lt;=12,SUMIFS('ON Data'!AL:AL,'ON Data'!$D:$D,$A$4,'ON Data'!$E:$E,5),SUMIFS('ON Data'!AL:AL,'ON Data'!$E:$E,5))</f>
        <v>0</v>
      </c>
      <c r="AH14" s="398">
        <f xml:space="preserve">
IF($A$4&lt;=12,SUMIFS('ON Data'!AN:AN,'ON Data'!$D:$D,$A$4,'ON Data'!$E:$E,5),SUMIFS('ON Data'!AN:AN,'ON Data'!$E:$E,5))</f>
        <v>0</v>
      </c>
      <c r="AI14" s="407"/>
    </row>
    <row r="15" spans="1:35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399"/>
      <c r="AI15" s="407"/>
    </row>
    <row r="16" spans="1:35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204">
        <f xml:space="preserve">
IF($A$4&lt;=12,SUMIFS('ON Data'!AL:AL,'ON Data'!$D:$D,$A$4,'ON Data'!$E:$E,7),SUMIFS('ON Data'!AL:AL,'ON Data'!$E:$E,7))</f>
        <v>0</v>
      </c>
      <c r="AH16" s="397">
        <f xml:space="preserve">
IF($A$4&lt;=12,SUMIFS('ON Data'!AN:AN,'ON Data'!$D:$D,$A$4,'ON Data'!$E:$E,7),SUMIFS('ON Data'!AN:AN,'ON Data'!$E:$E,7))</f>
        <v>0</v>
      </c>
      <c r="AI16" s="407"/>
    </row>
    <row r="17" spans="1:35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204">
        <f xml:space="preserve">
IF($A$4&lt;=12,SUMIFS('ON Data'!AL:AL,'ON Data'!$D:$D,$A$4,'ON Data'!$E:$E,8),SUMIFS('ON Data'!AL:AL,'ON Data'!$E:$E,8))</f>
        <v>0</v>
      </c>
      <c r="AH17" s="397">
        <f xml:space="preserve">
IF($A$4&lt;=12,SUMIFS('ON Data'!AN:AN,'ON Data'!$D:$D,$A$4,'ON Data'!$E:$E,8),SUMIFS('ON Data'!AN:AN,'ON Data'!$E:$E,8))</f>
        <v>0</v>
      </c>
      <c r="AI17" s="407"/>
    </row>
    <row r="18" spans="1:35" x14ac:dyDescent="0.3">
      <c r="A18" s="187" t="s">
        <v>124</v>
      </c>
      <c r="B18" s="202">
        <f xml:space="preserve">
B19-B16-B17</f>
        <v>0</v>
      </c>
      <c r="C18" s="203">
        <f t="shared" ref="C18:G18" si="0" xml:space="preserve">
C19-C16-C17</f>
        <v>0</v>
      </c>
      <c r="D18" s="204">
        <f t="shared" si="0"/>
        <v>0</v>
      </c>
      <c r="E18" s="204">
        <f t="shared" si="0"/>
        <v>0</v>
      </c>
      <c r="F18" s="204">
        <f t="shared" si="0"/>
        <v>0</v>
      </c>
      <c r="G18" s="204">
        <f t="shared" si="0"/>
        <v>0</v>
      </c>
      <c r="H18" s="204">
        <f t="shared" ref="H18:AH18" si="1" xml:space="preserve">
H19-H16-H17</f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204">
        <f t="shared" si="1"/>
        <v>0</v>
      </c>
      <c r="AH18" s="397">
        <f t="shared" si="1"/>
        <v>0</v>
      </c>
      <c r="AI18" s="407"/>
    </row>
    <row r="19" spans="1:35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213">
        <f xml:space="preserve">
IF($A$4&lt;=12,SUMIFS('ON Data'!AL:AL,'ON Data'!$D:$D,$A$4,'ON Data'!$E:$E,9),SUMIFS('ON Data'!AL:AL,'ON Data'!$E:$E,9))</f>
        <v>0</v>
      </c>
      <c r="AH19" s="400">
        <f xml:space="preserve">
IF($A$4&lt;=12,SUMIFS('ON Data'!AN:AN,'ON Data'!$D:$D,$A$4,'ON Data'!$E:$E,9),SUMIFS('ON Data'!AN:AN,'ON Data'!$E:$E,9))</f>
        <v>0</v>
      </c>
      <c r="AI19" s="407"/>
    </row>
    <row r="20" spans="1:35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798692</v>
      </c>
      <c r="C20" s="215">
        <f xml:space="preserve">
IF($A$4&lt;=12,SUMIFS('ON Data'!G:G,'ON Data'!$D:$D,$A$4,'ON Data'!$E:$E,6),SUMIFS('ON Data'!G:G,'ON Data'!$E:$E,6))</f>
        <v>25000</v>
      </c>
      <c r="D20" s="216">
        <f xml:space="preserve">
IF($A$4&lt;=12,SUMIFS('ON Data'!H:H,'ON Data'!$D:$D,$A$4,'ON Data'!$E:$E,6),SUMIFS('ON Data'!H:H,'ON Data'!$E:$E,6))</f>
        <v>531351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125925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113732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216">
        <f xml:space="preserve">
IF($A$4&lt;=12,SUMIFS('ON Data'!AL:AL,'ON Data'!$D:$D,$A$4,'ON Data'!$E:$E,6),SUMIFS('ON Data'!AL:AL,'ON Data'!$E:$E,6))</f>
        <v>2684</v>
      </c>
      <c r="AH20" s="401">
        <f xml:space="preserve">
IF($A$4&lt;=12,SUMIFS('ON Data'!AN:AN,'ON Data'!$D:$D,$A$4,'ON Data'!$E:$E,6),SUMIFS('ON Data'!AN:AN,'ON Data'!$E:$E,6))</f>
        <v>0</v>
      </c>
      <c r="AI20" s="407"/>
    </row>
    <row r="21" spans="1:35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204">
        <f xml:space="preserve">
IF($A$4&lt;=12,SUMIFS('ON Data'!AL:AL,'ON Data'!$D:$D,$A$4,'ON Data'!$E:$E,12),SUMIFS('ON Data'!AL:AL,'ON Data'!$E:$E,12))</f>
        <v>0</v>
      </c>
      <c r="AH21" s="397">
        <f xml:space="preserve">
IF($A$4&lt;=12,SUMIFS('ON Data'!AN:AN,'ON Data'!$D:$D,$A$4,'ON Data'!$E:$E,12),SUMIFS('ON Data'!AN:AN,'ON Data'!$E:$E,12))</f>
        <v>0</v>
      </c>
      <c r="AI21" s="407"/>
    </row>
    <row r="22" spans="1:35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ref="H22:AH22" si="3" xml:space="preserve">
IF(OR(H21="",H21=0),"",H20/H21)</f>
        <v/>
      </c>
      <c r="I22" s="256" t="str">
        <f t="shared" si="3"/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402" t="str">
        <f t="shared" si="3"/>
        <v/>
      </c>
      <c r="AI22" s="407"/>
    </row>
    <row r="23" spans="1:35" ht="15" hidden="1" outlineLevel="1" thickBot="1" x14ac:dyDescent="0.35">
      <c r="A23" s="190" t="s">
        <v>52</v>
      </c>
      <c r="B23" s="205">
        <f xml:space="preserve">
IF(B21="","",B20-B21)</f>
        <v>798692</v>
      </c>
      <c r="C23" s="206">
        <f t="shared" ref="C23:G23" si="4" xml:space="preserve">
IF(C21="","",C20-C21)</f>
        <v>25000</v>
      </c>
      <c r="D23" s="207">
        <f t="shared" si="4"/>
        <v>531351</v>
      </c>
      <c r="E23" s="207">
        <f t="shared" si="4"/>
        <v>0</v>
      </c>
      <c r="F23" s="207">
        <f t="shared" si="4"/>
        <v>0</v>
      </c>
      <c r="G23" s="207">
        <f t="shared" si="4"/>
        <v>0</v>
      </c>
      <c r="H23" s="207">
        <f t="shared" ref="H23:AH23" si="5" xml:space="preserve">
IF(H21="","",H20-H21)</f>
        <v>0</v>
      </c>
      <c r="I23" s="207">
        <f t="shared" si="5"/>
        <v>0</v>
      </c>
      <c r="J23" s="207">
        <f t="shared" si="5"/>
        <v>125925</v>
      </c>
      <c r="K23" s="207">
        <f t="shared" si="5"/>
        <v>0</v>
      </c>
      <c r="L23" s="207">
        <f t="shared" si="5"/>
        <v>0</v>
      </c>
      <c r="M23" s="207">
        <f t="shared" si="5"/>
        <v>0</v>
      </c>
      <c r="N23" s="207">
        <f t="shared" si="5"/>
        <v>0</v>
      </c>
      <c r="O23" s="207">
        <f t="shared" si="5"/>
        <v>0</v>
      </c>
      <c r="P23" s="207">
        <f t="shared" si="5"/>
        <v>0</v>
      </c>
      <c r="Q23" s="207">
        <f t="shared" si="5"/>
        <v>0</v>
      </c>
      <c r="R23" s="207">
        <f t="shared" si="5"/>
        <v>0</v>
      </c>
      <c r="S23" s="207">
        <f t="shared" si="5"/>
        <v>0</v>
      </c>
      <c r="T23" s="207">
        <f t="shared" si="5"/>
        <v>0</v>
      </c>
      <c r="U23" s="207">
        <f t="shared" si="5"/>
        <v>0</v>
      </c>
      <c r="V23" s="207">
        <f t="shared" si="5"/>
        <v>0</v>
      </c>
      <c r="W23" s="207">
        <f t="shared" si="5"/>
        <v>0</v>
      </c>
      <c r="X23" s="207">
        <f t="shared" si="5"/>
        <v>113732</v>
      </c>
      <c r="Y23" s="207">
        <f t="shared" si="5"/>
        <v>0</v>
      </c>
      <c r="Z23" s="207">
        <f t="shared" si="5"/>
        <v>0</v>
      </c>
      <c r="AA23" s="207">
        <f t="shared" si="5"/>
        <v>0</v>
      </c>
      <c r="AB23" s="207">
        <f t="shared" si="5"/>
        <v>0</v>
      </c>
      <c r="AC23" s="207">
        <f t="shared" si="5"/>
        <v>0</v>
      </c>
      <c r="AD23" s="207">
        <f t="shared" si="5"/>
        <v>0</v>
      </c>
      <c r="AE23" s="207">
        <f t="shared" si="5"/>
        <v>0</v>
      </c>
      <c r="AF23" s="207">
        <f t="shared" si="5"/>
        <v>0</v>
      </c>
      <c r="AG23" s="207">
        <f t="shared" si="5"/>
        <v>2684</v>
      </c>
      <c r="AH23" s="398">
        <f t="shared" si="5"/>
        <v>0</v>
      </c>
      <c r="AI23" s="407"/>
    </row>
    <row r="24" spans="1:35" x14ac:dyDescent="0.3">
      <c r="A24" s="184" t="s">
        <v>126</v>
      </c>
      <c r="B24" s="231" t="s">
        <v>2</v>
      </c>
      <c r="C24" s="408" t="s">
        <v>137</v>
      </c>
      <c r="D24" s="382"/>
      <c r="E24" s="383"/>
      <c r="F24" s="383" t="s">
        <v>138</v>
      </c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403" t="s">
        <v>139</v>
      </c>
      <c r="AI24" s="407"/>
    </row>
    <row r="25" spans="1:35" x14ac:dyDescent="0.3">
      <c r="A25" s="185" t="s">
        <v>55</v>
      </c>
      <c r="B25" s="202">
        <f xml:space="preserve">
SUM(C25:AH25)</f>
        <v>2000</v>
      </c>
      <c r="C25" s="409">
        <f xml:space="preserve">
IF($A$4&lt;=12,SUMIFS('ON Data'!H:H,'ON Data'!$D:$D,$A$4,'ON Data'!$E:$E,10),SUMIFS('ON Data'!H:H,'ON Data'!$E:$E,10))</f>
        <v>1400</v>
      </c>
      <c r="D25" s="384"/>
      <c r="E25" s="385"/>
      <c r="F25" s="385">
        <f xml:space="preserve">
IF($A$4&lt;=12,SUMIFS('ON Data'!K:K,'ON Data'!$D:$D,$A$4,'ON Data'!$E:$E,10),SUMIFS('ON Data'!K:K,'ON Data'!$E:$E,10))</f>
        <v>600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404">
        <f xml:space="preserve">
IF($A$4&lt;=12,SUMIFS('ON Data'!AN:AN,'ON Data'!$D:$D,$A$4,'ON Data'!$E:$E,10),SUMIFS('ON Data'!AN:AN,'ON Data'!$E:$E,10))</f>
        <v>0</v>
      </c>
      <c r="AI25" s="407"/>
    </row>
    <row r="26" spans="1:35" x14ac:dyDescent="0.3">
      <c r="A26" s="191" t="s">
        <v>136</v>
      </c>
      <c r="B26" s="211">
        <f xml:space="preserve">
SUM(C26:AH26)</f>
        <v>3661.3294666913471</v>
      </c>
      <c r="C26" s="409">
        <f xml:space="preserve">
IF($A$4&lt;=12,SUMIFS('ON Data'!H:H,'ON Data'!$D:$D,$A$4,'ON Data'!$E:$E,11),SUMIFS('ON Data'!H:H,'ON Data'!$E:$E,11))</f>
        <v>2827.996133358014</v>
      </c>
      <c r="D26" s="384"/>
      <c r="E26" s="385"/>
      <c r="F26" s="386">
        <f xml:space="preserve">
IF($A$4&lt;=12,SUMIFS('ON Data'!K:K,'ON Data'!$D:$D,$A$4,'ON Data'!$E:$E,11),SUMIFS('ON Data'!K:K,'ON Data'!$E:$E,11))</f>
        <v>833.33333333333326</v>
      </c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404">
        <f xml:space="preserve">
IF($A$4&lt;=12,SUMIFS('ON Data'!AN:AN,'ON Data'!$D:$D,$A$4,'ON Data'!$E:$E,11),SUMIFS('ON Data'!AN:AN,'ON Data'!$E:$E,11))</f>
        <v>0</v>
      </c>
      <c r="AI26" s="407"/>
    </row>
    <row r="27" spans="1:35" x14ac:dyDescent="0.3">
      <c r="A27" s="191" t="s">
        <v>57</v>
      </c>
      <c r="B27" s="232">
        <f xml:space="preserve">
IF(B26=0,0,B25/B26)</f>
        <v>0.54624966646537565</v>
      </c>
      <c r="C27" s="410">
        <f xml:space="preserve">
IF(C26=0,0,C25/C26)</f>
        <v>0.49505018181818183</v>
      </c>
      <c r="D27" s="387"/>
      <c r="E27" s="388"/>
      <c r="F27" s="388">
        <f xml:space="preserve">
IF(F26=0,0,F25/F26)</f>
        <v>0.72000000000000008</v>
      </c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405">
        <f xml:space="preserve">
IF(AH26=0,0,AH25/AH26)</f>
        <v>0</v>
      </c>
      <c r="AI27" s="407"/>
    </row>
    <row r="28" spans="1:35" ht="15" thickBot="1" x14ac:dyDescent="0.35">
      <c r="A28" s="191" t="s">
        <v>135</v>
      </c>
      <c r="B28" s="211">
        <f xml:space="preserve">
SUM(C28:AH28)</f>
        <v>1661.3294666913473</v>
      </c>
      <c r="C28" s="411">
        <f xml:space="preserve">
C26-C25</f>
        <v>1427.996133358014</v>
      </c>
      <c r="D28" s="389"/>
      <c r="E28" s="390"/>
      <c r="F28" s="390">
        <f xml:space="preserve">
F26-F25</f>
        <v>233.33333333333326</v>
      </c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406">
        <f xml:space="preserve">
AH26-AH25</f>
        <v>0</v>
      </c>
      <c r="AI28" s="407"/>
    </row>
    <row r="29" spans="1:35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2"/>
      <c r="AG29" s="192"/>
      <c r="AH29" s="192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1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1" x14ac:dyDescent="0.3">
      <c r="A1" s="171" t="s">
        <v>350</v>
      </c>
    </row>
    <row r="2" spans="1:41" x14ac:dyDescent="0.3">
      <c r="A2" s="175" t="s">
        <v>206</v>
      </c>
    </row>
    <row r="3" spans="1:41" x14ac:dyDescent="0.3">
      <c r="A3" s="171" t="s">
        <v>100</v>
      </c>
      <c r="B3" s="196">
        <v>2015</v>
      </c>
      <c r="D3" s="172">
        <f>MAX(D5:D1048576)</f>
        <v>5</v>
      </c>
      <c r="F3" s="172">
        <f>SUMIF($E5:$E1048576,"&lt;10",F5:F1048576)</f>
        <v>801988</v>
      </c>
      <c r="G3" s="172">
        <f t="shared" ref="G3:AO3" si="0">SUMIF($E5:$E1048576,"&lt;10",G5:G1048576)</f>
        <v>25100</v>
      </c>
      <c r="H3" s="172">
        <f t="shared" si="0"/>
        <v>533001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126730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114473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2684</v>
      </c>
      <c r="AM3" s="172">
        <f t="shared" si="0"/>
        <v>0</v>
      </c>
      <c r="AN3" s="172">
        <f t="shared" si="0"/>
        <v>0</v>
      </c>
      <c r="AO3" s="172">
        <f t="shared" si="0"/>
        <v>0</v>
      </c>
    </row>
    <row r="4" spans="1:41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407</v>
      </c>
      <c r="N4" s="174">
        <v>408</v>
      </c>
      <c r="O4" s="174">
        <v>409</v>
      </c>
      <c r="P4" s="174">
        <v>410</v>
      </c>
      <c r="Q4" s="174">
        <v>415</v>
      </c>
      <c r="R4" s="174">
        <v>416</v>
      </c>
      <c r="S4" s="174">
        <v>418</v>
      </c>
      <c r="T4" s="174">
        <v>419</v>
      </c>
      <c r="U4" s="174">
        <v>420</v>
      </c>
      <c r="V4" s="174">
        <v>421</v>
      </c>
      <c r="W4" s="174">
        <v>522</v>
      </c>
      <c r="X4" s="174">
        <v>523</v>
      </c>
      <c r="Y4" s="174">
        <v>524</v>
      </c>
      <c r="Z4" s="174">
        <v>525</v>
      </c>
      <c r="AA4" s="174">
        <v>526</v>
      </c>
      <c r="AB4" s="174">
        <v>527</v>
      </c>
      <c r="AC4" s="174">
        <v>528</v>
      </c>
      <c r="AD4" s="174">
        <v>629</v>
      </c>
      <c r="AE4" s="174">
        <v>630</v>
      </c>
      <c r="AF4" s="174">
        <v>636</v>
      </c>
      <c r="AG4" s="174">
        <v>637</v>
      </c>
      <c r="AH4" s="174">
        <v>640</v>
      </c>
      <c r="AI4" s="174">
        <v>642</v>
      </c>
      <c r="AJ4" s="174">
        <v>743</v>
      </c>
      <c r="AK4" s="174">
        <v>745</v>
      </c>
      <c r="AL4" s="174">
        <v>746</v>
      </c>
      <c r="AM4" s="174">
        <v>747</v>
      </c>
      <c r="AN4" s="174">
        <v>930</v>
      </c>
      <c r="AO4" s="174">
        <v>940</v>
      </c>
    </row>
    <row r="5" spans="1:41" x14ac:dyDescent="0.3">
      <c r="A5" s="171" t="s">
        <v>102</v>
      </c>
      <c r="B5" s="196">
        <v>2</v>
      </c>
      <c r="C5" s="171">
        <v>54</v>
      </c>
      <c r="D5" s="171">
        <v>1</v>
      </c>
      <c r="E5" s="171">
        <v>1</v>
      </c>
      <c r="F5" s="171">
        <v>4</v>
      </c>
      <c r="G5" s="171">
        <v>0</v>
      </c>
      <c r="H5" s="171">
        <v>2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1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  <c r="AO5" s="171">
        <v>0</v>
      </c>
    </row>
    <row r="6" spans="1:41" x14ac:dyDescent="0.3">
      <c r="A6" s="171" t="s">
        <v>103</v>
      </c>
      <c r="B6" s="196">
        <v>3</v>
      </c>
      <c r="C6" s="171">
        <v>54</v>
      </c>
      <c r="D6" s="171">
        <v>1</v>
      </c>
      <c r="E6" s="171">
        <v>2</v>
      </c>
      <c r="F6" s="171">
        <v>664</v>
      </c>
      <c r="G6" s="171">
        <v>0</v>
      </c>
      <c r="H6" s="171">
        <v>344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160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160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  <c r="AO6" s="171">
        <v>0</v>
      </c>
    </row>
    <row r="7" spans="1:41" x14ac:dyDescent="0.3">
      <c r="A7" s="171" t="s">
        <v>104</v>
      </c>
      <c r="B7" s="196">
        <v>4</v>
      </c>
      <c r="C7" s="171">
        <v>54</v>
      </c>
      <c r="D7" s="171">
        <v>1</v>
      </c>
      <c r="E7" s="171">
        <v>5</v>
      </c>
      <c r="F7" s="171">
        <v>20</v>
      </c>
      <c r="G7" s="171">
        <v>20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  <c r="AO7" s="171">
        <v>0</v>
      </c>
    </row>
    <row r="8" spans="1:41" x14ac:dyDescent="0.3">
      <c r="A8" s="171" t="s">
        <v>105</v>
      </c>
      <c r="B8" s="196">
        <v>5</v>
      </c>
      <c r="C8" s="171">
        <v>54</v>
      </c>
      <c r="D8" s="171">
        <v>1</v>
      </c>
      <c r="E8" s="171">
        <v>6</v>
      </c>
      <c r="F8" s="171">
        <v>159512</v>
      </c>
      <c r="G8" s="171">
        <v>5000</v>
      </c>
      <c r="H8" s="171">
        <v>106054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25122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22736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600</v>
      </c>
      <c r="AM8" s="171">
        <v>0</v>
      </c>
      <c r="AN8" s="171">
        <v>0</v>
      </c>
      <c r="AO8" s="171">
        <v>0</v>
      </c>
    </row>
    <row r="9" spans="1:41" x14ac:dyDescent="0.3">
      <c r="A9" s="171" t="s">
        <v>106</v>
      </c>
      <c r="B9" s="196">
        <v>6</v>
      </c>
      <c r="C9" s="171">
        <v>54</v>
      </c>
      <c r="D9" s="171">
        <v>1</v>
      </c>
      <c r="E9" s="171">
        <v>11</v>
      </c>
      <c r="F9" s="171">
        <v>732.26589333826939</v>
      </c>
      <c r="G9" s="171">
        <v>0</v>
      </c>
      <c r="H9" s="171">
        <v>565.59922667160276</v>
      </c>
      <c r="I9" s="171">
        <v>0</v>
      </c>
      <c r="J9" s="171">
        <v>0</v>
      </c>
      <c r="K9" s="171">
        <v>166.66666666666666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</row>
    <row r="10" spans="1:41" x14ac:dyDescent="0.3">
      <c r="A10" s="171" t="s">
        <v>107</v>
      </c>
      <c r="B10" s="196">
        <v>7</v>
      </c>
      <c r="C10" s="171">
        <v>54</v>
      </c>
      <c r="D10" s="171">
        <v>2</v>
      </c>
      <c r="E10" s="171">
        <v>1</v>
      </c>
      <c r="F10" s="171">
        <v>4</v>
      </c>
      <c r="G10" s="171">
        <v>0</v>
      </c>
      <c r="H10" s="171">
        <v>2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1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1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</row>
    <row r="11" spans="1:41" x14ac:dyDescent="0.3">
      <c r="A11" s="171" t="s">
        <v>108</v>
      </c>
      <c r="B11" s="196">
        <v>8</v>
      </c>
      <c r="C11" s="171">
        <v>54</v>
      </c>
      <c r="D11" s="171">
        <v>2</v>
      </c>
      <c r="E11" s="171">
        <v>2</v>
      </c>
      <c r="F11" s="171">
        <v>616</v>
      </c>
      <c r="G11" s="171">
        <v>0</v>
      </c>
      <c r="H11" s="171">
        <v>304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152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160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</row>
    <row r="12" spans="1:41" x14ac:dyDescent="0.3">
      <c r="A12" s="171" t="s">
        <v>109</v>
      </c>
      <c r="B12" s="196">
        <v>9</v>
      </c>
      <c r="C12" s="171">
        <v>54</v>
      </c>
      <c r="D12" s="171">
        <v>2</v>
      </c>
      <c r="E12" s="171">
        <v>5</v>
      </c>
      <c r="F12" s="171">
        <v>20</v>
      </c>
      <c r="G12" s="171">
        <v>20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  <c r="AO12" s="171">
        <v>0</v>
      </c>
    </row>
    <row r="13" spans="1:41" x14ac:dyDescent="0.3">
      <c r="A13" s="171" t="s">
        <v>110</v>
      </c>
      <c r="B13" s="196">
        <v>10</v>
      </c>
      <c r="C13" s="171">
        <v>54</v>
      </c>
      <c r="D13" s="171">
        <v>2</v>
      </c>
      <c r="E13" s="171">
        <v>6</v>
      </c>
      <c r="F13" s="171">
        <v>159044</v>
      </c>
      <c r="G13" s="171">
        <v>5000</v>
      </c>
      <c r="H13" s="171">
        <v>106111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24893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22470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570</v>
      </c>
      <c r="AM13" s="171">
        <v>0</v>
      </c>
      <c r="AN13" s="171">
        <v>0</v>
      </c>
      <c r="AO13" s="171">
        <v>0</v>
      </c>
    </row>
    <row r="14" spans="1:41" x14ac:dyDescent="0.3">
      <c r="A14" s="171" t="s">
        <v>111</v>
      </c>
      <c r="B14" s="196">
        <v>11</v>
      </c>
      <c r="C14" s="171">
        <v>54</v>
      </c>
      <c r="D14" s="171">
        <v>2</v>
      </c>
      <c r="E14" s="171">
        <v>11</v>
      </c>
      <c r="F14" s="171">
        <v>732.26589333826939</v>
      </c>
      <c r="G14" s="171">
        <v>0</v>
      </c>
      <c r="H14" s="171">
        <v>565.59922667160276</v>
      </c>
      <c r="I14" s="171">
        <v>0</v>
      </c>
      <c r="J14" s="171">
        <v>0</v>
      </c>
      <c r="K14" s="171">
        <v>166.66666666666666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</row>
    <row r="15" spans="1:41" x14ac:dyDescent="0.3">
      <c r="A15" s="171" t="s">
        <v>112</v>
      </c>
      <c r="B15" s="196">
        <v>12</v>
      </c>
      <c r="C15" s="171">
        <v>54</v>
      </c>
      <c r="D15" s="171">
        <v>3</v>
      </c>
      <c r="E15" s="171">
        <v>1</v>
      </c>
      <c r="F15" s="171">
        <v>4</v>
      </c>
      <c r="G15" s="171">
        <v>0</v>
      </c>
      <c r="H15" s="171">
        <v>2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1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</row>
    <row r="16" spans="1:41" x14ac:dyDescent="0.3">
      <c r="A16" s="171" t="s">
        <v>100</v>
      </c>
      <c r="B16" s="196">
        <v>2015</v>
      </c>
      <c r="C16" s="171">
        <v>54</v>
      </c>
      <c r="D16" s="171">
        <v>3</v>
      </c>
      <c r="E16" s="171">
        <v>2</v>
      </c>
      <c r="F16" s="171">
        <v>656</v>
      </c>
      <c r="G16" s="171">
        <v>0</v>
      </c>
      <c r="H16" s="171">
        <v>336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160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160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</row>
    <row r="17" spans="3:41" x14ac:dyDescent="0.3">
      <c r="C17" s="171">
        <v>54</v>
      </c>
      <c r="D17" s="171">
        <v>3</v>
      </c>
      <c r="E17" s="171">
        <v>5</v>
      </c>
      <c r="F17" s="171">
        <v>20</v>
      </c>
      <c r="G17" s="171">
        <v>20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</row>
    <row r="18" spans="3:41" x14ac:dyDescent="0.3">
      <c r="C18" s="171">
        <v>54</v>
      </c>
      <c r="D18" s="171">
        <v>3</v>
      </c>
      <c r="E18" s="171">
        <v>6</v>
      </c>
      <c r="F18" s="171">
        <v>160196</v>
      </c>
      <c r="G18" s="171">
        <v>5000</v>
      </c>
      <c r="H18" s="171">
        <v>106738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25122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22736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600</v>
      </c>
      <c r="AM18" s="171">
        <v>0</v>
      </c>
      <c r="AN18" s="171">
        <v>0</v>
      </c>
      <c r="AO18" s="171">
        <v>0</v>
      </c>
    </row>
    <row r="19" spans="3:41" x14ac:dyDescent="0.3">
      <c r="C19" s="171">
        <v>54</v>
      </c>
      <c r="D19" s="171">
        <v>3</v>
      </c>
      <c r="E19" s="171">
        <v>10</v>
      </c>
      <c r="F19" s="171">
        <v>800</v>
      </c>
      <c r="G19" s="171">
        <v>0</v>
      </c>
      <c r="H19" s="171">
        <v>800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</row>
    <row r="20" spans="3:41" x14ac:dyDescent="0.3">
      <c r="C20" s="171">
        <v>54</v>
      </c>
      <c r="D20" s="171">
        <v>3</v>
      </c>
      <c r="E20" s="171">
        <v>11</v>
      </c>
      <c r="F20" s="171">
        <v>732.26589333826939</v>
      </c>
      <c r="G20" s="171">
        <v>0</v>
      </c>
      <c r="H20" s="171">
        <v>565.59922667160276</v>
      </c>
      <c r="I20" s="171">
        <v>0</v>
      </c>
      <c r="J20" s="171">
        <v>0</v>
      </c>
      <c r="K20" s="171">
        <v>166.66666666666666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</row>
    <row r="21" spans="3:41" x14ac:dyDescent="0.3">
      <c r="C21" s="171">
        <v>54</v>
      </c>
      <c r="D21" s="171">
        <v>4</v>
      </c>
      <c r="E21" s="171">
        <v>1</v>
      </c>
      <c r="F21" s="171">
        <v>4</v>
      </c>
      <c r="G21" s="171">
        <v>0</v>
      </c>
      <c r="H21" s="171">
        <v>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1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1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</row>
    <row r="22" spans="3:41" x14ac:dyDescent="0.3">
      <c r="C22" s="171">
        <v>54</v>
      </c>
      <c r="D22" s="171">
        <v>4</v>
      </c>
      <c r="E22" s="171">
        <v>2</v>
      </c>
      <c r="F22" s="171">
        <v>648</v>
      </c>
      <c r="G22" s="171">
        <v>0</v>
      </c>
      <c r="H22" s="171">
        <v>320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160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168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</row>
    <row r="23" spans="3:41" x14ac:dyDescent="0.3">
      <c r="C23" s="171">
        <v>54</v>
      </c>
      <c r="D23" s="171">
        <v>4</v>
      </c>
      <c r="E23" s="171">
        <v>5</v>
      </c>
      <c r="F23" s="171">
        <v>20</v>
      </c>
      <c r="G23" s="171">
        <v>20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</row>
    <row r="24" spans="3:41" x14ac:dyDescent="0.3">
      <c r="C24" s="171">
        <v>54</v>
      </c>
      <c r="D24" s="171">
        <v>4</v>
      </c>
      <c r="E24" s="171">
        <v>6</v>
      </c>
      <c r="F24" s="171">
        <v>160052</v>
      </c>
      <c r="G24" s="171">
        <v>5000</v>
      </c>
      <c r="H24" s="171">
        <v>106762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25098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22592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600</v>
      </c>
      <c r="AM24" s="171">
        <v>0</v>
      </c>
      <c r="AN24" s="171">
        <v>0</v>
      </c>
      <c r="AO24" s="171">
        <v>0</v>
      </c>
    </row>
    <row r="25" spans="3:41" x14ac:dyDescent="0.3">
      <c r="C25" s="171">
        <v>54</v>
      </c>
      <c r="D25" s="171">
        <v>4</v>
      </c>
      <c r="E25" s="171">
        <v>10</v>
      </c>
      <c r="F25" s="171">
        <v>1200</v>
      </c>
      <c r="G25" s="171">
        <v>0</v>
      </c>
      <c r="H25" s="171">
        <v>600</v>
      </c>
      <c r="I25" s="171">
        <v>0</v>
      </c>
      <c r="J25" s="171">
        <v>0</v>
      </c>
      <c r="K25" s="171">
        <v>600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</row>
    <row r="26" spans="3:41" x14ac:dyDescent="0.3">
      <c r="C26" s="171">
        <v>54</v>
      </c>
      <c r="D26" s="171">
        <v>4</v>
      </c>
      <c r="E26" s="171">
        <v>11</v>
      </c>
      <c r="F26" s="171">
        <v>732.26589333826939</v>
      </c>
      <c r="G26" s="171">
        <v>0</v>
      </c>
      <c r="H26" s="171">
        <v>565.59922667160276</v>
      </c>
      <c r="I26" s="171">
        <v>0</v>
      </c>
      <c r="J26" s="171">
        <v>0</v>
      </c>
      <c r="K26" s="171">
        <v>166.66666666666666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</row>
    <row r="27" spans="3:41" x14ac:dyDescent="0.3">
      <c r="C27" s="171">
        <v>54</v>
      </c>
      <c r="D27" s="171">
        <v>5</v>
      </c>
      <c r="E27" s="171">
        <v>1</v>
      </c>
      <c r="F27" s="171">
        <v>4</v>
      </c>
      <c r="G27" s="171">
        <v>0</v>
      </c>
      <c r="H27" s="171">
        <v>2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1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1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  <c r="AO27" s="171">
        <v>0</v>
      </c>
    </row>
    <row r="28" spans="3:41" x14ac:dyDescent="0.3">
      <c r="C28" s="171">
        <v>54</v>
      </c>
      <c r="D28" s="171">
        <v>5</v>
      </c>
      <c r="E28" s="171">
        <v>2</v>
      </c>
      <c r="F28" s="171">
        <v>592</v>
      </c>
      <c r="G28" s="171">
        <v>0</v>
      </c>
      <c r="H28" s="171">
        <v>336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71">
        <v>168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88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  <c r="AO28" s="171">
        <v>0</v>
      </c>
    </row>
    <row r="29" spans="3:41" x14ac:dyDescent="0.3">
      <c r="C29" s="171">
        <v>54</v>
      </c>
      <c r="D29" s="171">
        <v>5</v>
      </c>
      <c r="E29" s="171">
        <v>5</v>
      </c>
      <c r="F29" s="171">
        <v>20</v>
      </c>
      <c r="G29" s="171">
        <v>20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  <c r="AO29" s="171">
        <v>0</v>
      </c>
    </row>
    <row r="30" spans="3:41" x14ac:dyDescent="0.3">
      <c r="C30" s="171">
        <v>54</v>
      </c>
      <c r="D30" s="171">
        <v>5</v>
      </c>
      <c r="E30" s="171">
        <v>6</v>
      </c>
      <c r="F30" s="171">
        <v>159888</v>
      </c>
      <c r="G30" s="171">
        <v>5000</v>
      </c>
      <c r="H30" s="171">
        <v>105686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25690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23198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314</v>
      </c>
      <c r="AM30" s="171">
        <v>0</v>
      </c>
      <c r="AN30" s="171">
        <v>0</v>
      </c>
      <c r="AO30" s="171">
        <v>0</v>
      </c>
    </row>
    <row r="31" spans="3:41" x14ac:dyDescent="0.3">
      <c r="C31" s="171">
        <v>54</v>
      </c>
      <c r="D31" s="171">
        <v>5</v>
      </c>
      <c r="E31" s="171">
        <v>11</v>
      </c>
      <c r="F31" s="171">
        <v>732.26589333826939</v>
      </c>
      <c r="G31" s="171">
        <v>0</v>
      </c>
      <c r="H31" s="171">
        <v>565.59922667160276</v>
      </c>
      <c r="I31" s="171">
        <v>0</v>
      </c>
      <c r="J31" s="171">
        <v>0</v>
      </c>
      <c r="K31" s="171">
        <v>166.66666666666666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  <c r="AO31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2015-06-19T19:15:03Z</dcterms:modified>
</cp:coreProperties>
</file>