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H18" i="419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U6" i="419"/>
  <c r="I6" i="419"/>
  <c r="AF6" i="419"/>
  <c r="AB6" i="419"/>
  <c r="X6" i="419"/>
  <c r="T6" i="419"/>
  <c r="P6" i="419"/>
  <c r="L6" i="419"/>
  <c r="H6" i="419"/>
  <c r="K6" i="419"/>
  <c r="AH6" i="419"/>
  <c r="AE6" i="419"/>
  <c r="AA6" i="419"/>
  <c r="W6" i="419"/>
  <c r="S6" i="419"/>
  <c r="O6" i="419"/>
  <c r="AD6" i="419"/>
  <c r="Z6" i="419"/>
  <c r="V6" i="419"/>
  <c r="R6" i="419"/>
  <c r="N6" i="419"/>
  <c r="J6" i="419"/>
  <c r="AG6" i="419"/>
  <c r="Y6" i="419"/>
  <c r="Q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l="1"/>
  <c r="M3" i="220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<sst xmlns="http://schemas.openxmlformats.org/spreadsheetml/2006/main" count="724" uniqueCount="366">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</sst>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63</v>
      </c>
      <c r="B1" s="260"/>
    </row>
    <row r="2" spans="1:3" ht="14.4" customHeight="1" thickBot="1" x14ac:dyDescent="0.35">
      <c r="A2" s="174" t="s">
        <v>206</v>
      </c>
      <c r="B2" s="41"/>
    </row>
    <row r="3" spans="1:3" ht="14.4" customHeight="1" thickBot="1" x14ac:dyDescent="0.35">
      <c r="A3" s="256" t="s">
        <v>79</v>
      </c>
      <c r="B3" s="257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64</v>
      </c>
      <c r="B9" s="257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8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364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9" t="s">
        <v>65</v>
      </c>
      <c r="B17" s="257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6" t="s">
        <v>364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2"/>
      <c r="D3" s="293"/>
      <c r="E3" s="293"/>
      <c r="F3" s="293"/>
      <c r="G3" s="293"/>
      <c r="H3" s="108" t="s">
        <v>75</v>
      </c>
      <c r="I3" s="71">
        <f>IF(J3&lt;&gt;0,K3/J3,0)</f>
        <v>8.6123744979919685</v>
      </c>
      <c r="J3" s="71">
        <f>SUBTOTAL(9,J5:J1048576)</f>
        <v>3984</v>
      </c>
      <c r="K3" s="72">
        <f>SUBTOTAL(9,K5:K1048576)</f>
        <v>34311.700000000004</v>
      </c>
    </row>
    <row r="4" spans="1:11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54</v>
      </c>
      <c r="H4" s="342" t="s">
        <v>10</v>
      </c>
      <c r="I4" s="343" t="s">
        <v>81</v>
      </c>
      <c r="J4" s="343" t="s">
        <v>12</v>
      </c>
      <c r="K4" s="344" t="s">
        <v>89</v>
      </c>
    </row>
    <row r="5" spans="1:11" ht="14.4" customHeight="1" x14ac:dyDescent="0.3">
      <c r="A5" s="345" t="s">
        <v>319</v>
      </c>
      <c r="B5" s="346" t="s">
        <v>320</v>
      </c>
      <c r="C5" s="347" t="s">
        <v>324</v>
      </c>
      <c r="D5" s="348" t="s">
        <v>320</v>
      </c>
      <c r="E5" s="347" t="s">
        <v>358</v>
      </c>
      <c r="F5" s="348" t="s">
        <v>359</v>
      </c>
      <c r="G5" s="347" t="s">
        <v>336</v>
      </c>
      <c r="H5" s="347" t="s">
        <v>337</v>
      </c>
      <c r="I5" s="349">
        <v>1.3250000000000002</v>
      </c>
      <c r="J5" s="349">
        <v>2000</v>
      </c>
      <c r="K5" s="350">
        <v>2652.1</v>
      </c>
    </row>
    <row r="6" spans="1:11" ht="14.4" customHeight="1" x14ac:dyDescent="0.3">
      <c r="A6" s="375" t="s">
        <v>319</v>
      </c>
      <c r="B6" s="376" t="s">
        <v>320</v>
      </c>
      <c r="C6" s="377" t="s">
        <v>324</v>
      </c>
      <c r="D6" s="378" t="s">
        <v>320</v>
      </c>
      <c r="E6" s="377" t="s">
        <v>360</v>
      </c>
      <c r="F6" s="378" t="s">
        <v>361</v>
      </c>
      <c r="G6" s="377" t="s">
        <v>338</v>
      </c>
      <c r="H6" s="377" t="s">
        <v>339</v>
      </c>
      <c r="I6" s="379">
        <v>0.71</v>
      </c>
      <c r="J6" s="379">
        <v>200</v>
      </c>
      <c r="K6" s="380">
        <v>142</v>
      </c>
    </row>
    <row r="7" spans="1:11" ht="14.4" customHeight="1" x14ac:dyDescent="0.3">
      <c r="A7" s="375" t="s">
        <v>319</v>
      </c>
      <c r="B7" s="376" t="s">
        <v>320</v>
      </c>
      <c r="C7" s="377" t="s">
        <v>324</v>
      </c>
      <c r="D7" s="378" t="s">
        <v>320</v>
      </c>
      <c r="E7" s="377" t="s">
        <v>362</v>
      </c>
      <c r="F7" s="378" t="s">
        <v>363</v>
      </c>
      <c r="G7" s="377" t="s">
        <v>340</v>
      </c>
      <c r="H7" s="377" t="s">
        <v>341</v>
      </c>
      <c r="I7" s="379">
        <v>12.31</v>
      </c>
      <c r="J7" s="379">
        <v>280</v>
      </c>
      <c r="K7" s="380">
        <v>3445.6000000000004</v>
      </c>
    </row>
    <row r="8" spans="1:11" ht="14.4" customHeight="1" x14ac:dyDescent="0.3">
      <c r="A8" s="375" t="s">
        <v>319</v>
      </c>
      <c r="B8" s="376" t="s">
        <v>320</v>
      </c>
      <c r="C8" s="377" t="s">
        <v>324</v>
      </c>
      <c r="D8" s="378" t="s">
        <v>320</v>
      </c>
      <c r="E8" s="377" t="s">
        <v>362</v>
      </c>
      <c r="F8" s="378" t="s">
        <v>363</v>
      </c>
      <c r="G8" s="377" t="s">
        <v>342</v>
      </c>
      <c r="H8" s="377" t="s">
        <v>343</v>
      </c>
      <c r="I8" s="379">
        <v>17.54</v>
      </c>
      <c r="J8" s="379">
        <v>140</v>
      </c>
      <c r="K8" s="380">
        <v>2456.2999999999997</v>
      </c>
    </row>
    <row r="9" spans="1:11" ht="14.4" customHeight="1" x14ac:dyDescent="0.3">
      <c r="A9" s="375" t="s">
        <v>319</v>
      </c>
      <c r="B9" s="376" t="s">
        <v>320</v>
      </c>
      <c r="C9" s="377" t="s">
        <v>324</v>
      </c>
      <c r="D9" s="378" t="s">
        <v>320</v>
      </c>
      <c r="E9" s="377" t="s">
        <v>362</v>
      </c>
      <c r="F9" s="378" t="s">
        <v>363</v>
      </c>
      <c r="G9" s="377" t="s">
        <v>344</v>
      </c>
      <c r="H9" s="377" t="s">
        <v>345</v>
      </c>
      <c r="I9" s="379">
        <v>18.149999999999999</v>
      </c>
      <c r="J9" s="379">
        <v>120</v>
      </c>
      <c r="K9" s="380">
        <v>2178</v>
      </c>
    </row>
    <row r="10" spans="1:11" ht="14.4" customHeight="1" x14ac:dyDescent="0.3">
      <c r="A10" s="375" t="s">
        <v>319</v>
      </c>
      <c r="B10" s="376" t="s">
        <v>320</v>
      </c>
      <c r="C10" s="377" t="s">
        <v>324</v>
      </c>
      <c r="D10" s="378" t="s">
        <v>320</v>
      </c>
      <c r="E10" s="377" t="s">
        <v>362</v>
      </c>
      <c r="F10" s="378" t="s">
        <v>363</v>
      </c>
      <c r="G10" s="377" t="s">
        <v>346</v>
      </c>
      <c r="H10" s="377" t="s">
        <v>347</v>
      </c>
      <c r="I10" s="379">
        <v>15.81</v>
      </c>
      <c r="J10" s="379">
        <v>1100</v>
      </c>
      <c r="K10" s="380">
        <v>17396.170000000002</v>
      </c>
    </row>
    <row r="11" spans="1:11" ht="14.4" customHeight="1" x14ac:dyDescent="0.3">
      <c r="A11" s="375" t="s">
        <v>319</v>
      </c>
      <c r="B11" s="376" t="s">
        <v>320</v>
      </c>
      <c r="C11" s="377" t="s">
        <v>324</v>
      </c>
      <c r="D11" s="378" t="s">
        <v>320</v>
      </c>
      <c r="E11" s="377" t="s">
        <v>362</v>
      </c>
      <c r="F11" s="378" t="s">
        <v>363</v>
      </c>
      <c r="G11" s="377" t="s">
        <v>348</v>
      </c>
      <c r="H11" s="377" t="s">
        <v>349</v>
      </c>
      <c r="I11" s="379">
        <v>482.79</v>
      </c>
      <c r="J11" s="379">
        <v>1</v>
      </c>
      <c r="K11" s="380">
        <v>482.79</v>
      </c>
    </row>
    <row r="12" spans="1:11" ht="14.4" customHeight="1" x14ac:dyDescent="0.3">
      <c r="A12" s="375" t="s">
        <v>319</v>
      </c>
      <c r="B12" s="376" t="s">
        <v>320</v>
      </c>
      <c r="C12" s="377" t="s">
        <v>324</v>
      </c>
      <c r="D12" s="378" t="s">
        <v>320</v>
      </c>
      <c r="E12" s="377" t="s">
        <v>362</v>
      </c>
      <c r="F12" s="378" t="s">
        <v>363</v>
      </c>
      <c r="G12" s="377" t="s">
        <v>350</v>
      </c>
      <c r="H12" s="377" t="s">
        <v>351</v>
      </c>
      <c r="I12" s="379">
        <v>15.55</v>
      </c>
      <c r="J12" s="379">
        <v>140</v>
      </c>
      <c r="K12" s="380">
        <v>2176.79</v>
      </c>
    </row>
    <row r="13" spans="1:11" ht="14.4" customHeight="1" x14ac:dyDescent="0.3">
      <c r="A13" s="375" t="s">
        <v>319</v>
      </c>
      <c r="B13" s="376" t="s">
        <v>320</v>
      </c>
      <c r="C13" s="377" t="s">
        <v>324</v>
      </c>
      <c r="D13" s="378" t="s">
        <v>320</v>
      </c>
      <c r="E13" s="377" t="s">
        <v>362</v>
      </c>
      <c r="F13" s="378" t="s">
        <v>363</v>
      </c>
      <c r="G13" s="377" t="s">
        <v>352</v>
      </c>
      <c r="H13" s="377" t="s">
        <v>353</v>
      </c>
      <c r="I13" s="379">
        <v>151.25</v>
      </c>
      <c r="J13" s="379">
        <v>1</v>
      </c>
      <c r="K13" s="380">
        <v>151.25</v>
      </c>
    </row>
    <row r="14" spans="1:11" ht="14.4" customHeight="1" x14ac:dyDescent="0.3">
      <c r="A14" s="375" t="s">
        <v>319</v>
      </c>
      <c r="B14" s="376" t="s">
        <v>320</v>
      </c>
      <c r="C14" s="377" t="s">
        <v>324</v>
      </c>
      <c r="D14" s="378" t="s">
        <v>320</v>
      </c>
      <c r="E14" s="377" t="s">
        <v>362</v>
      </c>
      <c r="F14" s="378" t="s">
        <v>363</v>
      </c>
      <c r="G14" s="377" t="s">
        <v>354</v>
      </c>
      <c r="H14" s="377" t="s">
        <v>355</v>
      </c>
      <c r="I14" s="379">
        <v>719.95</v>
      </c>
      <c r="J14" s="379">
        <v>1</v>
      </c>
      <c r="K14" s="380">
        <v>719.95</v>
      </c>
    </row>
    <row r="15" spans="1:11" ht="14.4" customHeight="1" thickBot="1" x14ac:dyDescent="0.35">
      <c r="A15" s="351" t="s">
        <v>319</v>
      </c>
      <c r="B15" s="352" t="s">
        <v>320</v>
      </c>
      <c r="C15" s="353" t="s">
        <v>324</v>
      </c>
      <c r="D15" s="354" t="s">
        <v>320</v>
      </c>
      <c r="E15" s="353" t="s">
        <v>362</v>
      </c>
      <c r="F15" s="354" t="s">
        <v>363</v>
      </c>
      <c r="G15" s="353" t="s">
        <v>356</v>
      </c>
      <c r="H15" s="353" t="s">
        <v>357</v>
      </c>
      <c r="I15" s="355">
        <v>2510.75</v>
      </c>
      <c r="J15" s="355">
        <v>1</v>
      </c>
      <c r="K15" s="356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4" t="s">
        <v>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</row>
    <row r="2" spans="1:35" ht="15" thickBot="1" x14ac:dyDescent="0.35">
      <c r="A2" s="174" t="s">
        <v>206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5" x14ac:dyDescent="0.3">
      <c r="A3" s="193" t="s">
        <v>132</v>
      </c>
      <c r="B3" s="305" t="s">
        <v>113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407</v>
      </c>
      <c r="I3" s="196">
        <v>408</v>
      </c>
      <c r="J3" s="196">
        <v>409</v>
      </c>
      <c r="K3" s="196">
        <v>410</v>
      </c>
      <c r="L3" s="196">
        <v>415</v>
      </c>
      <c r="M3" s="196">
        <v>416</v>
      </c>
      <c r="N3" s="196">
        <v>418</v>
      </c>
      <c r="O3" s="196">
        <v>419</v>
      </c>
      <c r="P3" s="196">
        <v>420</v>
      </c>
      <c r="Q3" s="196">
        <v>421</v>
      </c>
      <c r="R3" s="196">
        <v>522</v>
      </c>
      <c r="S3" s="196">
        <v>523</v>
      </c>
      <c r="T3" s="196">
        <v>524</v>
      </c>
      <c r="U3" s="196">
        <v>525</v>
      </c>
      <c r="V3" s="196">
        <v>526</v>
      </c>
      <c r="W3" s="196">
        <v>527</v>
      </c>
      <c r="X3" s="196">
        <v>528</v>
      </c>
      <c r="Y3" s="196">
        <v>629</v>
      </c>
      <c r="Z3" s="196">
        <v>630</v>
      </c>
      <c r="AA3" s="196">
        <v>636</v>
      </c>
      <c r="AB3" s="196">
        <v>637</v>
      </c>
      <c r="AC3" s="196">
        <v>640</v>
      </c>
      <c r="AD3" s="196">
        <v>642</v>
      </c>
      <c r="AE3" s="196">
        <v>743</v>
      </c>
      <c r="AF3" s="177">
        <v>745</v>
      </c>
      <c r="AG3" s="177">
        <v>746</v>
      </c>
      <c r="AH3" s="390">
        <v>930</v>
      </c>
      <c r="AI3" s="406"/>
    </row>
    <row r="4" spans="1:35" ht="36.6" outlineLevel="1" thickBot="1" x14ac:dyDescent="0.35">
      <c r="A4" s="194">
        <v>2015</v>
      </c>
      <c r="B4" s="306"/>
      <c r="C4" s="178" t="s">
        <v>114</v>
      </c>
      <c r="D4" s="179" t="s">
        <v>115</v>
      </c>
      <c r="E4" s="179" t="s">
        <v>116</v>
      </c>
      <c r="F4" s="197" t="s">
        <v>144</v>
      </c>
      <c r="G4" s="197" t="s">
        <v>145</v>
      </c>
      <c r="H4" s="197" t="s">
        <v>205</v>
      </c>
      <c r="I4" s="197" t="s">
        <v>146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169</v>
      </c>
      <c r="Y4" s="197" t="s">
        <v>161</v>
      </c>
      <c r="Z4" s="197" t="s">
        <v>170</v>
      </c>
      <c r="AA4" s="197" t="s">
        <v>162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79" t="s">
        <v>167</v>
      </c>
      <c r="AG4" s="179" t="s">
        <v>168</v>
      </c>
      <c r="AH4" s="391" t="s">
        <v>134</v>
      </c>
      <c r="AI4" s="406"/>
    </row>
    <row r="5" spans="1:35" x14ac:dyDescent="0.3">
      <c r="A5" s="180" t="s">
        <v>117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92"/>
      <c r="AI5" s="406"/>
    </row>
    <row r="6" spans="1:35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1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1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221">
        <f xml:space="preserve">
TRUNC(IF($A$4&lt;=12,SUMIFS('ON Data'!AL:AL,'ON Data'!$D:$D,$A$4,'ON Data'!$E:$E,1),SUMIFS('ON Data'!AL:AL,'ON Data'!$E:$E,1)/'ON Data'!$D$3),1)</f>
        <v>0</v>
      </c>
      <c r="AH6" s="393">
        <f xml:space="preserve">
TRUNC(IF($A$4&lt;=12,SUMIFS('ON Data'!AN:AN,'ON Data'!$D:$D,$A$4,'ON Data'!$E:$E,1),SUMIFS('ON Data'!AN:AN,'ON Data'!$E:$E,1)/'ON Data'!$D$3),1)</f>
        <v>0</v>
      </c>
      <c r="AI6" s="406"/>
    </row>
    <row r="7" spans="1:35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393"/>
      <c r="AI7" s="406"/>
    </row>
    <row r="8" spans="1:35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393"/>
      <c r="AI8" s="406"/>
    </row>
    <row r="9" spans="1:35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394"/>
      <c r="AI9" s="406"/>
    </row>
    <row r="10" spans="1:35" x14ac:dyDescent="0.3">
      <c r="A10" s="183" t="s">
        <v>118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395"/>
      <c r="AI10" s="406"/>
    </row>
    <row r="11" spans="1:35" x14ac:dyDescent="0.3">
      <c r="A11" s="184" t="s">
        <v>119</v>
      </c>
      <c r="B11" s="201">
        <f xml:space="preserve">
IF($A$4&lt;=12,SUMIFS('ON Data'!F:F,'ON Data'!$D:$D,$A$4,'ON Data'!$E:$E,2),SUMIFS('ON Data'!F:F,'ON Data'!$E:$E,2))</f>
        <v>4448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2240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1128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1080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203">
        <f xml:space="preserve">
IF($A$4&lt;=12,SUMIFS('ON Data'!AL:AL,'ON Data'!$D:$D,$A$4,'ON Data'!$E:$E,2),SUMIFS('ON Data'!AL:AL,'ON Data'!$E:$E,2))</f>
        <v>0</v>
      </c>
      <c r="AH11" s="396">
        <f xml:space="preserve">
IF($A$4&lt;=12,SUMIFS('ON Data'!AN:AN,'ON Data'!$D:$D,$A$4,'ON Data'!$E:$E,2),SUMIFS('ON Data'!AN:AN,'ON Data'!$E:$E,2))</f>
        <v>0</v>
      </c>
      <c r="AI11" s="406"/>
    </row>
    <row r="12" spans="1:35" x14ac:dyDescent="0.3">
      <c r="A12" s="184" t="s">
        <v>120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203">
        <f xml:space="preserve">
IF($A$4&lt;=12,SUMIFS('ON Data'!AL:AL,'ON Data'!$D:$D,$A$4,'ON Data'!$E:$E,3),SUMIFS('ON Data'!AL:AL,'ON Data'!$E:$E,3))</f>
        <v>0</v>
      </c>
      <c r="AH12" s="396">
        <f xml:space="preserve">
IF($A$4&lt;=12,SUMIFS('ON Data'!AN:AN,'ON Data'!$D:$D,$A$4,'ON Data'!$E:$E,3),SUMIFS('ON Data'!AN:AN,'ON Data'!$E:$E,3))</f>
        <v>0</v>
      </c>
      <c r="AI12" s="406"/>
    </row>
    <row r="13" spans="1:35" x14ac:dyDescent="0.3">
      <c r="A13" s="184" t="s">
        <v>127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203">
        <f xml:space="preserve">
IF($A$4&lt;=12,SUMIFS('ON Data'!AL:AL,'ON Data'!$D:$D,$A$4,'ON Data'!$E:$E,4),SUMIFS('ON Data'!AL:AL,'ON Data'!$E:$E,4))</f>
        <v>0</v>
      </c>
      <c r="AH13" s="396">
        <f xml:space="preserve">
IF($A$4&lt;=12,SUMIFS('ON Data'!AN:AN,'ON Data'!$D:$D,$A$4,'ON Data'!$E:$E,4),SUMIFS('ON Data'!AN:AN,'ON Data'!$E:$E,4))</f>
        <v>0</v>
      </c>
      <c r="AI13" s="406"/>
    </row>
    <row r="14" spans="1:35" ht="15" thickBot="1" x14ac:dyDescent="0.35">
      <c r="A14" s="185" t="s">
        <v>121</v>
      </c>
      <c r="B14" s="204">
        <f xml:space="preserve">
IF($A$4&lt;=12,SUMIFS('ON Data'!F:F,'ON Data'!$D:$D,$A$4,'ON Data'!$E:$E,5),SUMIFS('ON Data'!F:F,'ON Data'!$E:$E,5))</f>
        <v>140</v>
      </c>
      <c r="C14" s="205">
        <f xml:space="preserve">
IF($A$4&lt;=12,SUMIFS('ON Data'!G:G,'ON Data'!$D:$D,$A$4,'ON Data'!$E:$E,5),SUMIFS('ON Data'!G:G,'ON Data'!$E:$E,5))</f>
        <v>140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206">
        <f xml:space="preserve">
IF($A$4&lt;=12,SUMIFS('ON Data'!AL:AL,'ON Data'!$D:$D,$A$4,'ON Data'!$E:$E,5),SUMIFS('ON Data'!AL:AL,'ON Data'!$E:$E,5))</f>
        <v>0</v>
      </c>
      <c r="AH14" s="397">
        <f xml:space="preserve">
IF($A$4&lt;=12,SUMIFS('ON Data'!AN:AN,'ON Data'!$D:$D,$A$4,'ON Data'!$E:$E,5),SUMIFS('ON Data'!AN:AN,'ON Data'!$E:$E,5))</f>
        <v>0</v>
      </c>
      <c r="AI14" s="406"/>
    </row>
    <row r="15" spans="1:35" x14ac:dyDescent="0.3">
      <c r="A15" s="126" t="s">
        <v>131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398"/>
      <c r="AI15" s="406"/>
    </row>
    <row r="16" spans="1:35" x14ac:dyDescent="0.3">
      <c r="A16" s="186" t="s">
        <v>122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203">
        <f xml:space="preserve">
IF($A$4&lt;=12,SUMIFS('ON Data'!AL:AL,'ON Data'!$D:$D,$A$4,'ON Data'!$E:$E,7),SUMIFS('ON Data'!AL:AL,'ON Data'!$E:$E,7))</f>
        <v>0</v>
      </c>
      <c r="AH16" s="396">
        <f xml:space="preserve">
IF($A$4&lt;=12,SUMIFS('ON Data'!AN:AN,'ON Data'!$D:$D,$A$4,'ON Data'!$E:$E,7),SUMIFS('ON Data'!AN:AN,'ON Data'!$E:$E,7))</f>
        <v>0</v>
      </c>
      <c r="AI16" s="406"/>
    </row>
    <row r="17" spans="1:35" x14ac:dyDescent="0.3">
      <c r="A17" s="186" t="s">
        <v>123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203">
        <f xml:space="preserve">
IF($A$4&lt;=12,SUMIFS('ON Data'!AL:AL,'ON Data'!$D:$D,$A$4,'ON Data'!$E:$E,8),SUMIFS('ON Data'!AL:AL,'ON Data'!$E:$E,8))</f>
        <v>0</v>
      </c>
      <c r="AH17" s="396">
        <f xml:space="preserve">
IF($A$4&lt;=12,SUMIFS('ON Data'!AN:AN,'ON Data'!$D:$D,$A$4,'ON Data'!$E:$E,8),SUMIFS('ON Data'!AN:AN,'ON Data'!$E:$E,8))</f>
        <v>0</v>
      </c>
      <c r="AI17" s="406"/>
    </row>
    <row r="18" spans="1:35" x14ac:dyDescent="0.3">
      <c r="A18" s="186" t="s">
        <v>124</v>
      </c>
      <c r="B18" s="201">
        <f xml:space="preserve">
B19-B16-B17</f>
        <v>100301</v>
      </c>
      <c r="C18" s="202">
        <f t="shared" ref="C18:G18" si="0" xml:space="preserve">
C19-C16-C17</f>
        <v>0</v>
      </c>
      <c r="D18" s="203">
        <f t="shared" si="0"/>
        <v>79006</v>
      </c>
      <c r="E18" s="203">
        <f t="shared" si="0"/>
        <v>0</v>
      </c>
      <c r="F18" s="203">
        <f t="shared" si="0"/>
        <v>0</v>
      </c>
      <c r="G18" s="203">
        <f t="shared" si="0"/>
        <v>0</v>
      </c>
      <c r="H18" s="203">
        <f t="shared" ref="H18:AH18" si="1" xml:space="preserve">
H19-H16-H17</f>
        <v>0</v>
      </c>
      <c r="I18" s="203">
        <f t="shared" si="1"/>
        <v>0</v>
      </c>
      <c r="J18" s="203">
        <f t="shared" si="1"/>
        <v>10082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11213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203">
        <f t="shared" si="1"/>
        <v>0</v>
      </c>
      <c r="AH18" s="396">
        <f t="shared" si="1"/>
        <v>0</v>
      </c>
      <c r="AI18" s="406"/>
    </row>
    <row r="19" spans="1:35" ht="15" thickBot="1" x14ac:dyDescent="0.35">
      <c r="A19" s="187" t="s">
        <v>125</v>
      </c>
      <c r="B19" s="210">
        <f xml:space="preserve">
IF($A$4&lt;=12,SUMIFS('ON Data'!F:F,'ON Data'!$D:$D,$A$4,'ON Data'!$E:$E,9),SUMIFS('ON Data'!F:F,'ON Data'!$E:$E,9))</f>
        <v>100301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79006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10082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11213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212">
        <f xml:space="preserve">
IF($A$4&lt;=12,SUMIFS('ON Data'!AL:AL,'ON Data'!$D:$D,$A$4,'ON Data'!$E:$E,9),SUMIFS('ON Data'!AL:AL,'ON Data'!$E:$E,9))</f>
        <v>0</v>
      </c>
      <c r="AH19" s="399">
        <f xml:space="preserve">
IF($A$4&lt;=12,SUMIFS('ON Data'!AN:AN,'ON Data'!$D:$D,$A$4,'ON Data'!$E:$E,9),SUMIFS('ON Data'!AN:AN,'ON Data'!$E:$E,9))</f>
        <v>0</v>
      </c>
      <c r="AI19" s="406"/>
    </row>
    <row r="20" spans="1:35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1220709</v>
      </c>
      <c r="C20" s="214">
        <f xml:space="preserve">
IF($A$4&lt;=12,SUMIFS('ON Data'!G:G,'ON Data'!$D:$D,$A$4,'ON Data'!$E:$E,6),SUMIFS('ON Data'!G:G,'ON Data'!$E:$E,6))</f>
        <v>35000</v>
      </c>
      <c r="D20" s="215">
        <f xml:space="preserve">
IF($A$4&lt;=12,SUMIFS('ON Data'!H:H,'ON Data'!$D:$D,$A$4,'ON Data'!$E:$E,6),SUMIFS('ON Data'!H:H,'ON Data'!$E:$E,6))</f>
        <v>824300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187630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170129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215">
        <f xml:space="preserve">
IF($A$4&lt;=12,SUMIFS('ON Data'!AL:AL,'ON Data'!$D:$D,$A$4,'ON Data'!$E:$E,6),SUMIFS('ON Data'!AL:AL,'ON Data'!$E:$E,6))</f>
        <v>3650</v>
      </c>
      <c r="AH20" s="400">
        <f xml:space="preserve">
IF($A$4&lt;=12,SUMIFS('ON Data'!AN:AN,'ON Data'!$D:$D,$A$4,'ON Data'!$E:$E,6),SUMIFS('ON Data'!AN:AN,'ON Data'!$E:$E,6))</f>
        <v>0</v>
      </c>
      <c r="AI20" s="406"/>
    </row>
    <row r="21" spans="1:35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203">
        <f xml:space="preserve">
IF($A$4&lt;=12,SUMIFS('ON Data'!AL:AL,'ON Data'!$D:$D,$A$4,'ON Data'!$E:$E,12),SUMIFS('ON Data'!AL:AL,'ON Data'!$E:$E,12))</f>
        <v>0</v>
      </c>
      <c r="AH21" s="396">
        <f xml:space="preserve">
IF($A$4&lt;=12,SUMIFS('ON Data'!AN:AN,'ON Data'!$D:$D,$A$4,'ON Data'!$E:$E,12),SUMIFS('ON Data'!AN:AN,'ON Data'!$E:$E,12))</f>
        <v>0</v>
      </c>
      <c r="AI21" s="406"/>
    </row>
    <row r="22" spans="1:35" ht="15" hidden="1" outlineLevel="1" thickBot="1" x14ac:dyDescent="0.35">
      <c r="A22" s="181" t="s">
        <v>57</v>
      </c>
      <c r="B22" s="253" t="str">
        <f xml:space="preserve">
IF(OR(B21="",B21=0),"",B20/B21)</f>
        <v/>
      </c>
      <c r="C22" s="254" t="str">
        <f t="shared" ref="C22: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ref="H22:AH22" si="3" xml:space="preserve">
IF(OR(H21="",H21=0),"",H20/H21)</f>
        <v/>
      </c>
      <c r="I22" s="255" t="str">
        <f t="shared" si="3"/>
        <v/>
      </c>
      <c r="J22" s="255" t="str">
        <f t="shared" si="3"/>
        <v/>
      </c>
      <c r="K22" s="255" t="str">
        <f t="shared" si="3"/>
        <v/>
      </c>
      <c r="L22" s="255" t="str">
        <f t="shared" si="3"/>
        <v/>
      </c>
      <c r="M22" s="255" t="str">
        <f t="shared" si="3"/>
        <v/>
      </c>
      <c r="N22" s="255" t="str">
        <f t="shared" si="3"/>
        <v/>
      </c>
      <c r="O22" s="255" t="str">
        <f t="shared" si="3"/>
        <v/>
      </c>
      <c r="P22" s="255" t="str">
        <f t="shared" si="3"/>
        <v/>
      </c>
      <c r="Q22" s="255" t="str">
        <f t="shared" si="3"/>
        <v/>
      </c>
      <c r="R22" s="255" t="str">
        <f t="shared" si="3"/>
        <v/>
      </c>
      <c r="S22" s="255" t="str">
        <f t="shared" si="3"/>
        <v/>
      </c>
      <c r="T22" s="255" t="str">
        <f t="shared" si="3"/>
        <v/>
      </c>
      <c r="U22" s="255" t="str">
        <f t="shared" si="3"/>
        <v/>
      </c>
      <c r="V22" s="255" t="str">
        <f t="shared" si="3"/>
        <v/>
      </c>
      <c r="W22" s="255" t="str">
        <f t="shared" si="3"/>
        <v/>
      </c>
      <c r="X22" s="255" t="str">
        <f t="shared" si="3"/>
        <v/>
      </c>
      <c r="Y22" s="255" t="str">
        <f t="shared" si="3"/>
        <v/>
      </c>
      <c r="Z22" s="255" t="str">
        <f t="shared" si="3"/>
        <v/>
      </c>
      <c r="AA22" s="255" t="str">
        <f t="shared" si="3"/>
        <v/>
      </c>
      <c r="AB22" s="255" t="str">
        <f t="shared" si="3"/>
        <v/>
      </c>
      <c r="AC22" s="255" t="str">
        <f t="shared" si="3"/>
        <v/>
      </c>
      <c r="AD22" s="255" t="str">
        <f t="shared" si="3"/>
        <v/>
      </c>
      <c r="AE22" s="255" t="str">
        <f t="shared" si="3"/>
        <v/>
      </c>
      <c r="AF22" s="255" t="str">
        <f t="shared" si="3"/>
        <v/>
      </c>
      <c r="AG22" s="255" t="str">
        <f t="shared" si="3"/>
        <v/>
      </c>
      <c r="AH22" s="401" t="str">
        <f t="shared" si="3"/>
        <v/>
      </c>
      <c r="AI22" s="406"/>
    </row>
    <row r="23" spans="1:35" ht="15" hidden="1" outlineLevel="1" thickBot="1" x14ac:dyDescent="0.35">
      <c r="A23" s="189" t="s">
        <v>52</v>
      </c>
      <c r="B23" s="204">
        <f xml:space="preserve">
IF(B21="","",B20-B21)</f>
        <v>1220709</v>
      </c>
      <c r="C23" s="205">
        <f t="shared" ref="C23:G23" si="4" xml:space="preserve">
IF(C21="","",C20-C21)</f>
        <v>35000</v>
      </c>
      <c r="D23" s="206">
        <f t="shared" si="4"/>
        <v>824300</v>
      </c>
      <c r="E23" s="206">
        <f t="shared" si="4"/>
        <v>0</v>
      </c>
      <c r="F23" s="206">
        <f t="shared" si="4"/>
        <v>0</v>
      </c>
      <c r="G23" s="206">
        <f t="shared" si="4"/>
        <v>0</v>
      </c>
      <c r="H23" s="206">
        <f t="shared" ref="H23:AH23" si="5" xml:space="preserve">
IF(H21="","",H20-H21)</f>
        <v>0</v>
      </c>
      <c r="I23" s="206">
        <f t="shared" si="5"/>
        <v>0</v>
      </c>
      <c r="J23" s="206">
        <f t="shared" si="5"/>
        <v>187630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0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170129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0</v>
      </c>
      <c r="AF23" s="206">
        <f t="shared" si="5"/>
        <v>0</v>
      </c>
      <c r="AG23" s="206">
        <f t="shared" si="5"/>
        <v>3650</v>
      </c>
      <c r="AH23" s="397">
        <f t="shared" si="5"/>
        <v>0</v>
      </c>
      <c r="AI23" s="406"/>
    </row>
    <row r="24" spans="1:35" x14ac:dyDescent="0.3">
      <c r="A24" s="183" t="s">
        <v>126</v>
      </c>
      <c r="B24" s="230" t="s">
        <v>2</v>
      </c>
      <c r="C24" s="407" t="s">
        <v>137</v>
      </c>
      <c r="D24" s="381"/>
      <c r="E24" s="382"/>
      <c r="F24" s="382" t="s">
        <v>138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402" t="s">
        <v>139</v>
      </c>
      <c r="AI24" s="406"/>
    </row>
    <row r="25" spans="1:35" x14ac:dyDescent="0.3">
      <c r="A25" s="184" t="s">
        <v>55</v>
      </c>
      <c r="B25" s="201">
        <f xml:space="preserve">
SUM(C25:AH25)</f>
        <v>2000</v>
      </c>
      <c r="C25" s="408">
        <f xml:space="preserve">
IF($A$4&lt;=12,SUMIFS('ON Data'!H:H,'ON Data'!$D:$D,$A$4,'ON Data'!$E:$E,10),SUMIFS('ON Data'!H:H,'ON Data'!$E:$E,10))</f>
        <v>1400</v>
      </c>
      <c r="D25" s="383"/>
      <c r="E25" s="384"/>
      <c r="F25" s="384">
        <f xml:space="preserve">
IF($A$4&lt;=12,SUMIFS('ON Data'!K:K,'ON Data'!$D:$D,$A$4,'ON Data'!$E:$E,10),SUMIFS('ON Data'!K:K,'ON Data'!$E:$E,10))</f>
        <v>600</v>
      </c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403">
        <f xml:space="preserve">
IF($A$4&lt;=12,SUMIFS('ON Data'!AN:AN,'ON Data'!$D:$D,$A$4,'ON Data'!$E:$E,10),SUMIFS('ON Data'!AN:AN,'ON Data'!$E:$E,10))</f>
        <v>0</v>
      </c>
      <c r="AI25" s="406"/>
    </row>
    <row r="26" spans="1:35" x14ac:dyDescent="0.3">
      <c r="A26" s="190" t="s">
        <v>136</v>
      </c>
      <c r="B26" s="210">
        <f xml:space="preserve">
SUM(C26:AH26)</f>
        <v>5125.8612533678861</v>
      </c>
      <c r="C26" s="408">
        <f xml:space="preserve">
IF($A$4&lt;=12,SUMIFS('ON Data'!H:H,'ON Data'!$D:$D,$A$4,'ON Data'!$E:$E,11),SUMIFS('ON Data'!H:H,'ON Data'!$E:$E,11))</f>
        <v>3959.19458670122</v>
      </c>
      <c r="D26" s="383"/>
      <c r="E26" s="384"/>
      <c r="F26" s="385">
        <f xml:space="preserve">
IF($A$4&lt;=12,SUMIFS('ON Data'!K:K,'ON Data'!$D:$D,$A$4,'ON Data'!$E:$E,11),SUMIFS('ON Data'!K:K,'ON Data'!$E:$E,11))</f>
        <v>1166.6666666666665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403">
        <f xml:space="preserve">
IF($A$4&lt;=12,SUMIFS('ON Data'!AN:AN,'ON Data'!$D:$D,$A$4,'ON Data'!$E:$E,11),SUMIFS('ON Data'!AN:AN,'ON Data'!$E:$E,11))</f>
        <v>0</v>
      </c>
      <c r="AI26" s="406"/>
    </row>
    <row r="27" spans="1:35" x14ac:dyDescent="0.3">
      <c r="A27" s="190" t="s">
        <v>57</v>
      </c>
      <c r="B27" s="231">
        <f xml:space="preserve">
IF(B26=0,0,B25/B26)</f>
        <v>0.39017833318955403</v>
      </c>
      <c r="C27" s="409">
        <f xml:space="preserve">
IF(C26=0,0,C25/C26)</f>
        <v>0.35360727272727271</v>
      </c>
      <c r="D27" s="386"/>
      <c r="E27" s="387"/>
      <c r="F27" s="387">
        <f xml:space="preserve">
IF(F26=0,0,F25/F26)</f>
        <v>0.51428571428571435</v>
      </c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404">
        <f xml:space="preserve">
IF(AH26=0,0,AH25/AH26)</f>
        <v>0</v>
      </c>
      <c r="AI27" s="406"/>
    </row>
    <row r="28" spans="1:35" ht="15" thickBot="1" x14ac:dyDescent="0.35">
      <c r="A28" s="190" t="s">
        <v>135</v>
      </c>
      <c r="B28" s="210">
        <f xml:space="preserve">
SUM(C28:AH28)</f>
        <v>3125.8612533678865</v>
      </c>
      <c r="C28" s="410">
        <f xml:space="preserve">
C26-C25</f>
        <v>2559.19458670122</v>
      </c>
      <c r="D28" s="388"/>
      <c r="E28" s="389"/>
      <c r="F28" s="389">
        <f xml:space="preserve">
F26-F25</f>
        <v>566.66666666666652</v>
      </c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405">
        <f xml:space="preserve">
AH26-AH25</f>
        <v>0</v>
      </c>
      <c r="AI28" s="406"/>
    </row>
    <row r="29" spans="1:35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1"/>
      <c r="AG29" s="191"/>
      <c r="AH29" s="191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7" t="s">
        <v>130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1" x14ac:dyDescent="0.3">
      <c r="A33" s="229" t="s">
        <v>140</v>
      </c>
    </row>
    <row r="34" spans="1:1" x14ac:dyDescent="0.3">
      <c r="A34" s="229" t="s">
        <v>141</v>
      </c>
    </row>
    <row r="35" spans="1:1" x14ac:dyDescent="0.3">
      <c r="A35" s="229" t="s">
        <v>142</v>
      </c>
    </row>
    <row r="36" spans="1:1" x14ac:dyDescent="0.3">
      <c r="A36" s="229" t="s">
        <v>143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3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365</v>
      </c>
    </row>
    <row r="2" spans="1:41" x14ac:dyDescent="0.3">
      <c r="A2" s="174" t="s">
        <v>206</v>
      </c>
    </row>
    <row r="3" spans="1:41" x14ac:dyDescent="0.3">
      <c r="A3" s="170" t="s">
        <v>100</v>
      </c>
      <c r="B3" s="195">
        <v>2015</v>
      </c>
      <c r="D3" s="171">
        <f>MAX(D5:D1048576)</f>
        <v>7</v>
      </c>
      <c r="F3" s="171">
        <f>SUMIF($E5:$E1048576,"&lt;10",F5:F1048576)</f>
        <v>1325626</v>
      </c>
      <c r="G3" s="171">
        <f t="shared" ref="G3:AO3" si="0">SUMIF($E5:$E1048576,"&lt;10",G5:G1048576)</f>
        <v>35140</v>
      </c>
      <c r="H3" s="171">
        <f t="shared" si="0"/>
        <v>905560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198847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182429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3650</v>
      </c>
      <c r="AM3" s="171">
        <f t="shared" si="0"/>
        <v>0</v>
      </c>
      <c r="AN3" s="171">
        <f t="shared" si="0"/>
        <v>0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2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1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54</v>
      </c>
      <c r="D6" s="170">
        <v>1</v>
      </c>
      <c r="E6" s="170">
        <v>2</v>
      </c>
      <c r="F6" s="170">
        <v>664</v>
      </c>
      <c r="G6" s="170">
        <v>0</v>
      </c>
      <c r="H6" s="170">
        <v>344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160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160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54</v>
      </c>
      <c r="D8" s="170">
        <v>1</v>
      </c>
      <c r="E8" s="170">
        <v>6</v>
      </c>
      <c r="F8" s="170">
        <v>159512</v>
      </c>
      <c r="G8" s="170">
        <v>5000</v>
      </c>
      <c r="H8" s="170">
        <v>106054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25122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22736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600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565.59922667160276</v>
      </c>
      <c r="I9" s="170">
        <v>0</v>
      </c>
      <c r="J9" s="170">
        <v>0</v>
      </c>
      <c r="K9" s="170">
        <v>166.66666666666666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2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1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1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54</v>
      </c>
      <c r="D11" s="170">
        <v>2</v>
      </c>
      <c r="E11" s="170">
        <v>2</v>
      </c>
      <c r="F11" s="170">
        <v>616</v>
      </c>
      <c r="G11" s="170">
        <v>0</v>
      </c>
      <c r="H11" s="170">
        <v>304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152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160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54</v>
      </c>
      <c r="D13" s="170">
        <v>2</v>
      </c>
      <c r="E13" s="170">
        <v>6</v>
      </c>
      <c r="F13" s="170">
        <v>159044</v>
      </c>
      <c r="G13" s="170">
        <v>5000</v>
      </c>
      <c r="H13" s="170">
        <v>106111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24893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22470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570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565.59922667160276</v>
      </c>
      <c r="I14" s="170">
        <v>0</v>
      </c>
      <c r="J14" s="170">
        <v>0</v>
      </c>
      <c r="K14" s="170">
        <v>166.66666666666666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2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1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1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54</v>
      </c>
      <c r="D16" s="170">
        <v>3</v>
      </c>
      <c r="E16" s="170">
        <v>2</v>
      </c>
      <c r="F16" s="170">
        <v>656</v>
      </c>
      <c r="G16" s="170">
        <v>0</v>
      </c>
      <c r="H16" s="170">
        <v>336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160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160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54</v>
      </c>
      <c r="D18" s="170">
        <v>3</v>
      </c>
      <c r="E18" s="170">
        <v>6</v>
      </c>
      <c r="F18" s="170">
        <v>160196</v>
      </c>
      <c r="G18" s="170">
        <v>5000</v>
      </c>
      <c r="H18" s="170">
        <v>106738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25122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22736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600</v>
      </c>
      <c r="AM18" s="170">
        <v>0</v>
      </c>
      <c r="AN18" s="170">
        <v>0</v>
      </c>
      <c r="AO18" s="170">
        <v>0</v>
      </c>
    </row>
    <row r="19" spans="3:41" x14ac:dyDescent="0.3">
      <c r="C19" s="170">
        <v>54</v>
      </c>
      <c r="D19" s="170">
        <v>3</v>
      </c>
      <c r="E19" s="170">
        <v>10</v>
      </c>
      <c r="F19" s="170">
        <v>800</v>
      </c>
      <c r="G19" s="170">
        <v>0</v>
      </c>
      <c r="H19" s="170">
        <v>800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54</v>
      </c>
      <c r="D20" s="170">
        <v>3</v>
      </c>
      <c r="E20" s="170">
        <v>11</v>
      </c>
      <c r="F20" s="170">
        <v>732.26589333826939</v>
      </c>
      <c r="G20" s="170">
        <v>0</v>
      </c>
      <c r="H20" s="170">
        <v>565.59922667160276</v>
      </c>
      <c r="I20" s="170">
        <v>0</v>
      </c>
      <c r="J20" s="170">
        <v>0</v>
      </c>
      <c r="K20" s="170">
        <v>166.66666666666666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1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1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54</v>
      </c>
      <c r="D22" s="170">
        <v>4</v>
      </c>
      <c r="E22" s="170">
        <v>2</v>
      </c>
      <c r="F22" s="170">
        <v>648</v>
      </c>
      <c r="G22" s="170">
        <v>0</v>
      </c>
      <c r="H22" s="170">
        <v>320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160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168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</row>
    <row r="23" spans="3:41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</row>
    <row r="24" spans="3:41" x14ac:dyDescent="0.3">
      <c r="C24" s="170">
        <v>54</v>
      </c>
      <c r="D24" s="170">
        <v>4</v>
      </c>
      <c r="E24" s="170">
        <v>6</v>
      </c>
      <c r="F24" s="170">
        <v>160052</v>
      </c>
      <c r="G24" s="170">
        <v>5000</v>
      </c>
      <c r="H24" s="170">
        <v>106762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25098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22592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600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54</v>
      </c>
      <c r="D25" s="170">
        <v>4</v>
      </c>
      <c r="E25" s="170">
        <v>10</v>
      </c>
      <c r="F25" s="170">
        <v>1200</v>
      </c>
      <c r="G25" s="170">
        <v>0</v>
      </c>
      <c r="H25" s="170">
        <v>600</v>
      </c>
      <c r="I25" s="170">
        <v>0</v>
      </c>
      <c r="J25" s="170">
        <v>0</v>
      </c>
      <c r="K25" s="170">
        <v>600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</row>
    <row r="26" spans="3:41" x14ac:dyDescent="0.3">
      <c r="C26" s="170">
        <v>54</v>
      </c>
      <c r="D26" s="170">
        <v>4</v>
      </c>
      <c r="E26" s="170">
        <v>11</v>
      </c>
      <c r="F26" s="170">
        <v>732.26589333826939</v>
      </c>
      <c r="G26" s="170">
        <v>0</v>
      </c>
      <c r="H26" s="170">
        <v>565.59922667160276</v>
      </c>
      <c r="I26" s="170">
        <v>0</v>
      </c>
      <c r="J26" s="170">
        <v>0</v>
      </c>
      <c r="K26" s="170">
        <v>166.66666666666666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54</v>
      </c>
      <c r="D27" s="170">
        <v>5</v>
      </c>
      <c r="E27" s="170">
        <v>1</v>
      </c>
      <c r="F27" s="170">
        <v>4</v>
      </c>
      <c r="G27" s="170">
        <v>0</v>
      </c>
      <c r="H27" s="170">
        <v>2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1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1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54</v>
      </c>
      <c r="D28" s="170">
        <v>5</v>
      </c>
      <c r="E28" s="170">
        <v>2</v>
      </c>
      <c r="F28" s="170">
        <v>592</v>
      </c>
      <c r="G28" s="170">
        <v>0</v>
      </c>
      <c r="H28" s="170">
        <v>336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168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88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54</v>
      </c>
      <c r="D29" s="170">
        <v>5</v>
      </c>
      <c r="E29" s="170">
        <v>5</v>
      </c>
      <c r="F29" s="170">
        <v>20</v>
      </c>
      <c r="G29" s="170">
        <v>20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  <c r="AO29" s="170">
        <v>0</v>
      </c>
    </row>
    <row r="30" spans="3:41" x14ac:dyDescent="0.3">
      <c r="C30" s="170">
        <v>54</v>
      </c>
      <c r="D30" s="170">
        <v>5</v>
      </c>
      <c r="E30" s="170">
        <v>6</v>
      </c>
      <c r="F30" s="170">
        <v>159888</v>
      </c>
      <c r="G30" s="170">
        <v>5000</v>
      </c>
      <c r="H30" s="170">
        <v>105686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25690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23198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314</v>
      </c>
      <c r="AM30" s="170">
        <v>0</v>
      </c>
      <c r="AN30" s="170">
        <v>0</v>
      </c>
      <c r="AO30" s="170">
        <v>0</v>
      </c>
    </row>
    <row r="31" spans="3:41" x14ac:dyDescent="0.3">
      <c r="C31" s="170">
        <v>54</v>
      </c>
      <c r="D31" s="170">
        <v>5</v>
      </c>
      <c r="E31" s="170">
        <v>11</v>
      </c>
      <c r="F31" s="170">
        <v>732.26589333826939</v>
      </c>
      <c r="G31" s="170">
        <v>0</v>
      </c>
      <c r="H31" s="170">
        <v>565.59922667160276</v>
      </c>
      <c r="I31" s="170">
        <v>0</v>
      </c>
      <c r="J31" s="170">
        <v>0</v>
      </c>
      <c r="K31" s="170">
        <v>166.66666666666666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1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54</v>
      </c>
      <c r="D33" s="170">
        <v>6</v>
      </c>
      <c r="E33" s="170">
        <v>2</v>
      </c>
      <c r="F33" s="170">
        <v>640</v>
      </c>
      <c r="G33" s="170">
        <v>0</v>
      </c>
      <c r="H33" s="170">
        <v>312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168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160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  <c r="AO33" s="170">
        <v>0</v>
      </c>
    </row>
    <row r="34" spans="3:41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54</v>
      </c>
      <c r="D35" s="170">
        <v>6</v>
      </c>
      <c r="E35" s="170">
        <v>6</v>
      </c>
      <c r="F35" s="170">
        <v>163410</v>
      </c>
      <c r="G35" s="170">
        <v>5000</v>
      </c>
      <c r="H35" s="170">
        <v>109338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25758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22714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600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54</v>
      </c>
      <c r="D36" s="170">
        <v>6</v>
      </c>
      <c r="E36" s="170">
        <v>9</v>
      </c>
      <c r="F36" s="170">
        <v>2500</v>
      </c>
      <c r="G36" s="170">
        <v>0</v>
      </c>
      <c r="H36" s="170">
        <v>2500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54</v>
      </c>
      <c r="D37" s="170">
        <v>6</v>
      </c>
      <c r="E37" s="170">
        <v>11</v>
      </c>
      <c r="F37" s="170">
        <v>732.26589333826939</v>
      </c>
      <c r="G37" s="170">
        <v>0</v>
      </c>
      <c r="H37" s="170">
        <v>565.59922667160276</v>
      </c>
      <c r="I37" s="170">
        <v>0</v>
      </c>
      <c r="J37" s="170">
        <v>0</v>
      </c>
      <c r="K37" s="170">
        <v>166.66666666666666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  <row r="38" spans="3:41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2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1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1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0</v>
      </c>
      <c r="AN38" s="170">
        <v>0</v>
      </c>
      <c r="AO38" s="170">
        <v>0</v>
      </c>
    </row>
    <row r="39" spans="3:41" x14ac:dyDescent="0.3">
      <c r="C39" s="170">
        <v>54</v>
      </c>
      <c r="D39" s="170">
        <v>7</v>
      </c>
      <c r="E39" s="170">
        <v>2</v>
      </c>
      <c r="F39" s="170">
        <v>632</v>
      </c>
      <c r="G39" s="170">
        <v>0</v>
      </c>
      <c r="H39" s="170">
        <v>288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160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184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0</v>
      </c>
      <c r="AN39" s="170">
        <v>0</v>
      </c>
      <c r="AO39" s="170">
        <v>0</v>
      </c>
    </row>
    <row r="40" spans="3:41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</row>
    <row r="41" spans="3:41" x14ac:dyDescent="0.3">
      <c r="C41" s="170">
        <v>54</v>
      </c>
      <c r="D41" s="170">
        <v>7</v>
      </c>
      <c r="E41" s="170">
        <v>6</v>
      </c>
      <c r="F41" s="170">
        <v>258607</v>
      </c>
      <c r="G41" s="170">
        <v>5000</v>
      </c>
      <c r="H41" s="170">
        <v>183611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35947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33683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366</v>
      </c>
      <c r="AM41" s="170">
        <v>0</v>
      </c>
      <c r="AN41" s="170">
        <v>0</v>
      </c>
      <c r="AO41" s="170">
        <v>0</v>
      </c>
    </row>
    <row r="42" spans="3:41" x14ac:dyDescent="0.3">
      <c r="C42" s="170">
        <v>54</v>
      </c>
      <c r="D42" s="170">
        <v>7</v>
      </c>
      <c r="E42" s="170">
        <v>9</v>
      </c>
      <c r="F42" s="170">
        <v>97801</v>
      </c>
      <c r="G42" s="170">
        <v>0</v>
      </c>
      <c r="H42" s="170">
        <v>76506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10082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11213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0</v>
      </c>
      <c r="AN42" s="170">
        <v>0</v>
      </c>
      <c r="AO42" s="170">
        <v>0</v>
      </c>
    </row>
    <row r="43" spans="3:41" x14ac:dyDescent="0.3">
      <c r="C43" s="170">
        <v>54</v>
      </c>
      <c r="D43" s="170">
        <v>7</v>
      </c>
      <c r="E43" s="170">
        <v>11</v>
      </c>
      <c r="F43" s="170">
        <v>732.26589333826939</v>
      </c>
      <c r="G43" s="170">
        <v>0</v>
      </c>
      <c r="H43" s="170">
        <v>565.59922667160276</v>
      </c>
      <c r="I43" s="170">
        <v>0</v>
      </c>
      <c r="J43" s="170">
        <v>0</v>
      </c>
      <c r="K43" s="170">
        <v>166.66666666666666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0" t="s">
        <v>73</v>
      </c>
      <c r="B1" s="260"/>
      <c r="C1" s="261"/>
      <c r="D1" s="261"/>
      <c r="E1" s="261"/>
    </row>
    <row r="2" spans="1:5" ht="14.4" customHeight="1" thickBot="1" x14ac:dyDescent="0.35">
      <c r="A2" s="174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1868.1354574781617</v>
      </c>
      <c r="D4" s="124">
        <f ca="1">IF(ISERROR(VLOOKUP("Náklady celkem",INDIRECT("HI!$A:$G"),5,0)),0,VLOOKUP("Náklady celkem",INDIRECT("HI!$A:$G"),5,0))</f>
        <v>2025.5810800000013</v>
      </c>
      <c r="E4" s="125">
        <f ca="1">IF(C4=0,0,D4/C4)</f>
        <v>1.0842795536541976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1" t="str">
        <f>HYPERLINK("#'LŽ Statim'!A1","Podíl statimových žádanek (max. 30%)")</f>
        <v>Podíl statimových žádanek (max. 30%)</v>
      </c>
      <c r="B8" s="249" t="s">
        <v>182</v>
      </c>
      <c r="C8" s="250">
        <v>0.3</v>
      </c>
      <c r="D8" s="250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38.971332124204082</v>
      </c>
      <c r="D12" s="132">
        <f>IF(ISERROR(HI!E6),"",HI!E6)</f>
        <v>34.311700000000002</v>
      </c>
      <c r="E12" s="129">
        <f t="shared" si="0"/>
        <v>0.88043436366625749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1496.2499528717531</v>
      </c>
      <c r="D13" s="128">
        <f ca="1">IF(ISERROR(VLOOKUP("Osobní náklady (Kč) *",INDIRECT("HI!$A:$G"),5,0)),0,VLOOKUP("Osobní náklady (Kč) *",INDIRECT("HI!$A:$G"),5,0))</f>
        <v>1647.6035500000012</v>
      </c>
      <c r="E13" s="129">
        <f ca="1">IF(C13=0,0,D13/C13)</f>
        <v>1.1011552894873982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76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206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55</v>
      </c>
      <c r="C4" s="265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0.34655000000000002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21.52206</v>
      </c>
      <c r="C6" s="31">
        <v>41.765289999999993</v>
      </c>
      <c r="D6" s="8"/>
      <c r="E6" s="84">
        <v>34.311700000000002</v>
      </c>
      <c r="F6" s="30">
        <v>38.971332124204082</v>
      </c>
      <c r="G6" s="85">
        <f>E6-F6</f>
        <v>-4.6596321242040801</v>
      </c>
      <c r="H6" s="89">
        <f>IF(F6&lt;0.00000001,"",E6/F6)</f>
        <v>0.88043436366625749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666.03565000000003</v>
      </c>
      <c r="C7" s="31">
        <v>1439.665950000001</v>
      </c>
      <c r="D7" s="8"/>
      <c r="E7" s="84">
        <v>1647.6035500000012</v>
      </c>
      <c r="F7" s="30">
        <v>1496.2499528717531</v>
      </c>
      <c r="G7" s="85">
        <f>E7-F7</f>
        <v>151.35359712824811</v>
      </c>
      <c r="H7" s="89">
        <f>IF(F7&lt;0.00000001,"",E7/F7)</f>
        <v>1.1011552894873982</v>
      </c>
    </row>
    <row r="8" spans="1:8" ht="14.4" customHeight="1" thickBot="1" x14ac:dyDescent="0.35">
      <c r="A8" s="1" t="s">
        <v>58</v>
      </c>
      <c r="B8" s="11">
        <v>114.01466000000003</v>
      </c>
      <c r="C8" s="33">
        <v>362.7280899999999</v>
      </c>
      <c r="D8" s="8"/>
      <c r="E8" s="86">
        <v>343.25673999999992</v>
      </c>
      <c r="F8" s="32">
        <v>332.91417248220455</v>
      </c>
      <c r="G8" s="87">
        <f>E8-F8</f>
        <v>10.342567517795374</v>
      </c>
      <c r="H8" s="90">
        <f>IF(F8&lt;0.00000001,"",E8/F8)</f>
        <v>1.0310667684727306</v>
      </c>
    </row>
    <row r="9" spans="1:8" ht="14.4" customHeight="1" thickBot="1" x14ac:dyDescent="0.35">
      <c r="A9" s="2" t="s">
        <v>59</v>
      </c>
      <c r="B9" s="3">
        <v>801.91892000000007</v>
      </c>
      <c r="C9" s="35">
        <v>1844.1593300000009</v>
      </c>
      <c r="D9" s="8"/>
      <c r="E9" s="3">
        <v>2025.5810800000013</v>
      </c>
      <c r="F9" s="34">
        <v>1868.1354574781617</v>
      </c>
      <c r="G9" s="34">
        <f>E9-F9</f>
        <v>157.4456225218396</v>
      </c>
      <c r="H9" s="91">
        <f>IF(F9&lt;0.00000001,"",E9/F9)</f>
        <v>1.0842795536541976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129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128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208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66.807997927206998</v>
      </c>
      <c r="C9" s="47">
        <v>5.5673331605999996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5.2828799999999996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34.311700000000002</v>
      </c>
      <c r="Q9" s="68">
        <v>0.88043436366600003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0.38141999999999998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85.636769999999999</v>
      </c>
      <c r="Q11" s="68">
        <v>0.74670746270400001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0.19463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0.94016999999999995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1.2523500000000001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5.8040000000000003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57.982999999999997</v>
      </c>
      <c r="Q14" s="68">
        <v>0.90623432237799995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3.6246173737870002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6.383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4.1222200000000004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115.80931</v>
      </c>
      <c r="Q19" s="68">
        <v>1.1289149208660001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349.06939999999997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1647.60355</v>
      </c>
      <c r="Q20" s="68">
        <v>1.101155289487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5.9379999999999997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45.322000000000003</v>
      </c>
      <c r="Q21" s="68">
        <v>1.0359314611999999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5.6843418860808002E-14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/>
    </row>
    <row r="25" spans="1:17" ht="14.4" customHeight="1" x14ac:dyDescent="0.3">
      <c r="A25" s="17" t="s">
        <v>37</v>
      </c>
      <c r="B25" s="49">
        <v>3202.5179271054199</v>
      </c>
      <c r="C25" s="50">
        <v>266.876493925452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371.53809000000001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2025.5810799999999</v>
      </c>
      <c r="Q25" s="69">
        <v>1.084279553654</v>
      </c>
    </row>
    <row r="26" spans="1:17" ht="14.4" customHeight="1" x14ac:dyDescent="0.3">
      <c r="A26" s="15" t="s">
        <v>38</v>
      </c>
      <c r="B26" s="46">
        <v>415.47645282233998</v>
      </c>
      <c r="C26" s="47">
        <v>34.623037735194998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50.334989999999998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249.11027000000001</v>
      </c>
      <c r="Q26" s="68">
        <v>1.027846883359</v>
      </c>
    </row>
    <row r="27" spans="1:17" ht="14.4" customHeight="1" x14ac:dyDescent="0.3">
      <c r="A27" s="18" t="s">
        <v>39</v>
      </c>
      <c r="B27" s="49">
        <v>3617.9943799277598</v>
      </c>
      <c r="C27" s="50">
        <v>301.49953166064699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421.87308000000002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2274.6913500000001</v>
      </c>
      <c r="Q27" s="69">
        <v>1.0777990445059999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200</v>
      </c>
      <c r="G4" s="281" t="s">
        <v>48</v>
      </c>
      <c r="H4" s="107" t="s">
        <v>80</v>
      </c>
      <c r="I4" s="279" t="s">
        <v>49</v>
      </c>
      <c r="J4" s="281" t="s">
        <v>202</v>
      </c>
      <c r="K4" s="282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0"/>
      <c r="G5" s="280"/>
      <c r="H5" s="25" t="s">
        <v>201</v>
      </c>
      <c r="I5" s="280"/>
      <c r="J5" s="280"/>
      <c r="K5" s="283"/>
    </row>
    <row r="6" spans="1:11" ht="14.4" customHeight="1" thickBot="1" x14ac:dyDescent="0.35">
      <c r="A6" s="325" t="s">
        <v>209</v>
      </c>
      <c r="B6" s="307">
        <v>3023.5661133680201</v>
      </c>
      <c r="C6" s="307">
        <v>3204.67724</v>
      </c>
      <c r="D6" s="308">
        <v>181.11112663198199</v>
      </c>
      <c r="E6" s="309">
        <v>1.0598998400699999</v>
      </c>
      <c r="F6" s="307">
        <v>3202.5179271054199</v>
      </c>
      <c r="G6" s="308">
        <v>1868.1354574781601</v>
      </c>
      <c r="H6" s="310">
        <v>371.53809000000001</v>
      </c>
      <c r="I6" s="307">
        <v>2025.5810799999999</v>
      </c>
      <c r="J6" s="308">
        <v>157.44562252183999</v>
      </c>
      <c r="K6" s="311">
        <v>0.63249640629799997</v>
      </c>
    </row>
    <row r="7" spans="1:11" ht="14.4" customHeight="1" thickBot="1" x14ac:dyDescent="0.35">
      <c r="A7" s="326" t="s">
        <v>210</v>
      </c>
      <c r="B7" s="307">
        <v>421.81684716470198</v>
      </c>
      <c r="C7" s="307">
        <v>377.0043</v>
      </c>
      <c r="D7" s="308">
        <v>-44.812547164702003</v>
      </c>
      <c r="E7" s="309">
        <v>0.89376302187500001</v>
      </c>
      <c r="F7" s="307">
        <v>373.09631466503902</v>
      </c>
      <c r="G7" s="308">
        <v>217.63951688793901</v>
      </c>
      <c r="H7" s="310">
        <v>12.408469999999999</v>
      </c>
      <c r="I7" s="307">
        <v>179.78754000000001</v>
      </c>
      <c r="J7" s="308">
        <v>-37.851976887939003</v>
      </c>
      <c r="K7" s="311">
        <v>0.48187969951199999</v>
      </c>
    </row>
    <row r="8" spans="1:11" ht="14.4" customHeight="1" thickBot="1" x14ac:dyDescent="0.35">
      <c r="A8" s="327" t="s">
        <v>211</v>
      </c>
      <c r="B8" s="307">
        <v>310.61869031574201</v>
      </c>
      <c r="C8" s="307">
        <v>283.35802000000001</v>
      </c>
      <c r="D8" s="308">
        <v>-27.260670315740999</v>
      </c>
      <c r="E8" s="309">
        <v>0.91223750802600001</v>
      </c>
      <c r="F8" s="307">
        <v>263.41228911355603</v>
      </c>
      <c r="G8" s="308">
        <v>153.657168649574</v>
      </c>
      <c r="H8" s="310">
        <v>6.6044700000000001</v>
      </c>
      <c r="I8" s="307">
        <v>121.80454</v>
      </c>
      <c r="J8" s="308">
        <v>-31.852628649574001</v>
      </c>
      <c r="K8" s="311">
        <v>0.46241024065300002</v>
      </c>
    </row>
    <row r="9" spans="1:11" ht="14.4" customHeight="1" thickBot="1" x14ac:dyDescent="0.35">
      <c r="A9" s="328" t="s">
        <v>212</v>
      </c>
      <c r="B9" s="312">
        <v>0.77063330568099997</v>
      </c>
      <c r="C9" s="312">
        <v>0</v>
      </c>
      <c r="D9" s="313">
        <v>-0.77063330568099997</v>
      </c>
      <c r="E9" s="314">
        <v>0</v>
      </c>
      <c r="F9" s="312">
        <v>0</v>
      </c>
      <c r="G9" s="313">
        <v>0</v>
      </c>
      <c r="H9" s="315">
        <v>0</v>
      </c>
      <c r="I9" s="312">
        <v>0.40909000000000001</v>
      </c>
      <c r="J9" s="313">
        <v>0.40909000000000001</v>
      </c>
      <c r="K9" s="316" t="s">
        <v>213</v>
      </c>
    </row>
    <row r="10" spans="1:11" ht="14.4" customHeight="1" thickBot="1" x14ac:dyDescent="0.35">
      <c r="A10" s="329" t="s">
        <v>214</v>
      </c>
      <c r="B10" s="307">
        <v>0.77063330568099997</v>
      </c>
      <c r="C10" s="307">
        <v>0</v>
      </c>
      <c r="D10" s="308">
        <v>-0.77063330568099997</v>
      </c>
      <c r="E10" s="309">
        <v>0</v>
      </c>
      <c r="F10" s="307">
        <v>0</v>
      </c>
      <c r="G10" s="308">
        <v>0</v>
      </c>
      <c r="H10" s="310">
        <v>0</v>
      </c>
      <c r="I10" s="307">
        <v>0.40909000000000001</v>
      </c>
      <c r="J10" s="308">
        <v>0.40909000000000001</v>
      </c>
      <c r="K10" s="317" t="s">
        <v>213</v>
      </c>
    </row>
    <row r="11" spans="1:11" ht="14.4" customHeight="1" thickBot="1" x14ac:dyDescent="0.35">
      <c r="A11" s="328" t="s">
        <v>215</v>
      </c>
      <c r="B11" s="312">
        <v>65.733283269283007</v>
      </c>
      <c r="C11" s="312">
        <v>65.088279999999997</v>
      </c>
      <c r="D11" s="313">
        <v>-0.645003269283</v>
      </c>
      <c r="E11" s="314">
        <v>0.99018756956499998</v>
      </c>
      <c r="F11" s="312">
        <v>66.807997927206998</v>
      </c>
      <c r="G11" s="313">
        <v>38.971332124203997</v>
      </c>
      <c r="H11" s="315">
        <v>5.2828799999999996</v>
      </c>
      <c r="I11" s="312">
        <v>34.311700000000002</v>
      </c>
      <c r="J11" s="313">
        <v>-4.6596321242040002</v>
      </c>
      <c r="K11" s="318">
        <v>0.513586712138</v>
      </c>
    </row>
    <row r="12" spans="1:11" ht="14.4" customHeight="1" thickBot="1" x14ac:dyDescent="0.35">
      <c r="A12" s="329" t="s">
        <v>216</v>
      </c>
      <c r="B12" s="307">
        <v>58.999903784494002</v>
      </c>
      <c r="C12" s="307">
        <v>62.280279999999998</v>
      </c>
      <c r="D12" s="308">
        <v>3.280376215505</v>
      </c>
      <c r="E12" s="309">
        <v>1.055599687543</v>
      </c>
      <c r="F12" s="307">
        <v>62.999998015651997</v>
      </c>
      <c r="G12" s="308">
        <v>36.749998842464002</v>
      </c>
      <c r="H12" s="310">
        <v>2.6307800000000001</v>
      </c>
      <c r="I12" s="307">
        <v>31.517600000000002</v>
      </c>
      <c r="J12" s="308">
        <v>-5.2323988424639998</v>
      </c>
      <c r="K12" s="311">
        <v>0.50027938083599999</v>
      </c>
    </row>
    <row r="13" spans="1:11" ht="14.4" customHeight="1" thickBot="1" x14ac:dyDescent="0.35">
      <c r="A13" s="329" t="s">
        <v>217</v>
      </c>
      <c r="B13" s="307">
        <v>6.7181672275680002</v>
      </c>
      <c r="C13" s="307">
        <v>2.6619999999999999</v>
      </c>
      <c r="D13" s="308">
        <v>-4.0561672275680003</v>
      </c>
      <c r="E13" s="309">
        <v>0.39623902023099999</v>
      </c>
      <c r="F13" s="307">
        <v>3.6619999161529999</v>
      </c>
      <c r="G13" s="308">
        <v>2.1361666177559999</v>
      </c>
      <c r="H13" s="310">
        <v>2.6520999999999999</v>
      </c>
      <c r="I13" s="307">
        <v>2.6520999999999999</v>
      </c>
      <c r="J13" s="308">
        <v>0.515933382243</v>
      </c>
      <c r="K13" s="311">
        <v>0.72422175333700001</v>
      </c>
    </row>
    <row r="14" spans="1:11" ht="14.4" customHeight="1" thickBot="1" x14ac:dyDescent="0.35">
      <c r="A14" s="329" t="s">
        <v>218</v>
      </c>
      <c r="B14" s="307">
        <v>1.5212257220000001E-2</v>
      </c>
      <c r="C14" s="307">
        <v>0.14599999999999999</v>
      </c>
      <c r="D14" s="308">
        <v>0.13078774277899999</v>
      </c>
      <c r="E14" s="309">
        <v>9.5975237520879997</v>
      </c>
      <c r="F14" s="307">
        <v>0.145999995401</v>
      </c>
      <c r="G14" s="308">
        <v>8.5166663983999996E-2</v>
      </c>
      <c r="H14" s="310">
        <v>0</v>
      </c>
      <c r="I14" s="307">
        <v>0.14199999999999999</v>
      </c>
      <c r="J14" s="308">
        <v>5.6833336014999999E-2</v>
      </c>
      <c r="K14" s="311">
        <v>0.97260277035999998</v>
      </c>
    </row>
    <row r="15" spans="1:11" ht="14.4" customHeight="1" thickBot="1" x14ac:dyDescent="0.35">
      <c r="A15" s="328" t="s">
        <v>219</v>
      </c>
      <c r="B15" s="312">
        <v>240.20200522550701</v>
      </c>
      <c r="C15" s="312">
        <v>217.46861999999999</v>
      </c>
      <c r="D15" s="313">
        <v>-22.733385225506002</v>
      </c>
      <c r="E15" s="314">
        <v>0.905357221293</v>
      </c>
      <c r="F15" s="312">
        <v>196.60429118634801</v>
      </c>
      <c r="G15" s="313">
        <v>114.68583652536999</v>
      </c>
      <c r="H15" s="315">
        <v>0.38141999999999998</v>
      </c>
      <c r="I15" s="312">
        <v>85.636769999999999</v>
      </c>
      <c r="J15" s="313">
        <v>-29.049066525369</v>
      </c>
      <c r="K15" s="318">
        <v>0.43557935324399999</v>
      </c>
    </row>
    <row r="16" spans="1:11" ht="14.4" customHeight="1" thickBot="1" x14ac:dyDescent="0.35">
      <c r="A16" s="329" t="s">
        <v>220</v>
      </c>
      <c r="B16" s="307">
        <v>2.7929345469999999E-3</v>
      </c>
      <c r="C16" s="307">
        <v>4.077</v>
      </c>
      <c r="D16" s="308">
        <v>4.0742070654519997</v>
      </c>
      <c r="E16" s="309">
        <v>1459.7549390527299</v>
      </c>
      <c r="F16" s="307">
        <v>7.226520767657</v>
      </c>
      <c r="G16" s="308">
        <v>4.2154704477999996</v>
      </c>
      <c r="H16" s="310">
        <v>0</v>
      </c>
      <c r="I16" s="307">
        <v>0</v>
      </c>
      <c r="J16" s="308">
        <v>-4.2154704477999996</v>
      </c>
      <c r="K16" s="311">
        <v>0</v>
      </c>
    </row>
    <row r="17" spans="1:11" ht="14.4" customHeight="1" thickBot="1" x14ac:dyDescent="0.35">
      <c r="A17" s="329" t="s">
        <v>221</v>
      </c>
      <c r="B17" s="307">
        <v>0.15283576581300001</v>
      </c>
      <c r="C17" s="307">
        <v>9.0880000000000002E-2</v>
      </c>
      <c r="D17" s="308">
        <v>-6.1955765812999997E-2</v>
      </c>
      <c r="E17" s="309">
        <v>0.59462521430100002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7" t="s">
        <v>207</v>
      </c>
    </row>
    <row r="18" spans="1:11" ht="14.4" customHeight="1" thickBot="1" x14ac:dyDescent="0.35">
      <c r="A18" s="329" t="s">
        <v>222</v>
      </c>
      <c r="B18" s="307">
        <v>4.6597864094989996</v>
      </c>
      <c r="C18" s="307">
        <v>1.3133600000000001</v>
      </c>
      <c r="D18" s="308">
        <v>-3.3464264094990002</v>
      </c>
      <c r="E18" s="309">
        <v>0.28184982842099998</v>
      </c>
      <c r="F18" s="307">
        <v>3.001286075696</v>
      </c>
      <c r="G18" s="308">
        <v>1.7507502108220001</v>
      </c>
      <c r="H18" s="310">
        <v>0</v>
      </c>
      <c r="I18" s="307">
        <v>0.68671000000000004</v>
      </c>
      <c r="J18" s="308">
        <v>-1.064040210822</v>
      </c>
      <c r="K18" s="311">
        <v>0.228805246377</v>
      </c>
    </row>
    <row r="19" spans="1:11" ht="14.4" customHeight="1" thickBot="1" x14ac:dyDescent="0.35">
      <c r="A19" s="329" t="s">
        <v>223</v>
      </c>
      <c r="B19" s="307">
        <v>6.1302059320140003</v>
      </c>
      <c r="C19" s="307">
        <v>4.3379099999999999</v>
      </c>
      <c r="D19" s="308">
        <v>-1.7922959320139999</v>
      </c>
      <c r="E19" s="309">
        <v>0.707628756375</v>
      </c>
      <c r="F19" s="307">
        <v>3.9999998740090001</v>
      </c>
      <c r="G19" s="308">
        <v>2.3333332598380001</v>
      </c>
      <c r="H19" s="310">
        <v>0.03</v>
      </c>
      <c r="I19" s="307">
        <v>2.72052</v>
      </c>
      <c r="J19" s="308">
        <v>0.38718674016100002</v>
      </c>
      <c r="K19" s="311">
        <v>0.68013002142199996</v>
      </c>
    </row>
    <row r="20" spans="1:11" ht="14.4" customHeight="1" thickBot="1" x14ac:dyDescent="0.35">
      <c r="A20" s="329" t="s">
        <v>224</v>
      </c>
      <c r="B20" s="307">
        <v>0.99991897388999995</v>
      </c>
      <c r="C20" s="307">
        <v>10.74873</v>
      </c>
      <c r="D20" s="308">
        <v>9.7488110261089993</v>
      </c>
      <c r="E20" s="309">
        <v>10.749600998345</v>
      </c>
      <c r="F20" s="307">
        <v>0</v>
      </c>
      <c r="G20" s="308">
        <v>0</v>
      </c>
      <c r="H20" s="310">
        <v>0</v>
      </c>
      <c r="I20" s="307">
        <v>0.18099999999999999</v>
      </c>
      <c r="J20" s="308">
        <v>0.18099999999999999</v>
      </c>
      <c r="K20" s="317" t="s">
        <v>207</v>
      </c>
    </row>
    <row r="21" spans="1:11" ht="14.4" customHeight="1" thickBot="1" x14ac:dyDescent="0.35">
      <c r="A21" s="329" t="s">
        <v>225</v>
      </c>
      <c r="B21" s="307">
        <v>221.008190799711</v>
      </c>
      <c r="C21" s="307">
        <v>190.11735999999999</v>
      </c>
      <c r="D21" s="308">
        <v>-30.890830799709999</v>
      </c>
      <c r="E21" s="309">
        <v>0.86022766537299999</v>
      </c>
      <c r="F21" s="307">
        <v>177.999994393431</v>
      </c>
      <c r="G21" s="308">
        <v>103.833330062835</v>
      </c>
      <c r="H21" s="310">
        <v>0</v>
      </c>
      <c r="I21" s="307">
        <v>80.12715</v>
      </c>
      <c r="J21" s="308">
        <v>-23.706180062834001</v>
      </c>
      <c r="K21" s="311">
        <v>0.450152542268</v>
      </c>
    </row>
    <row r="22" spans="1:11" ht="14.4" customHeight="1" thickBot="1" x14ac:dyDescent="0.35">
      <c r="A22" s="329" t="s">
        <v>226</v>
      </c>
      <c r="B22" s="307">
        <v>4.5615312182869996</v>
      </c>
      <c r="C22" s="307">
        <v>3.3471600000000001</v>
      </c>
      <c r="D22" s="308">
        <v>-1.2143712182869999</v>
      </c>
      <c r="E22" s="309">
        <v>0.73377991727400005</v>
      </c>
      <c r="F22" s="307">
        <v>2.3764901385480002</v>
      </c>
      <c r="G22" s="308">
        <v>1.386285914153</v>
      </c>
      <c r="H22" s="310">
        <v>0</v>
      </c>
      <c r="I22" s="307">
        <v>1.4822500000000001</v>
      </c>
      <c r="J22" s="308">
        <v>9.5964085845999997E-2</v>
      </c>
      <c r="K22" s="311">
        <v>0.62371392834999995</v>
      </c>
    </row>
    <row r="23" spans="1:11" ht="14.4" customHeight="1" thickBot="1" x14ac:dyDescent="0.35">
      <c r="A23" s="329" t="s">
        <v>227</v>
      </c>
      <c r="B23" s="307">
        <v>2.6867431917419999</v>
      </c>
      <c r="C23" s="307">
        <v>2.9256000000000002</v>
      </c>
      <c r="D23" s="308">
        <v>0.23885680825700001</v>
      </c>
      <c r="E23" s="309">
        <v>1.088901986982</v>
      </c>
      <c r="F23" s="307">
        <v>1.999999937004</v>
      </c>
      <c r="G23" s="308">
        <v>1.1666666299190001</v>
      </c>
      <c r="H23" s="310">
        <v>0.35142000000000001</v>
      </c>
      <c r="I23" s="307">
        <v>0.43913999999999997</v>
      </c>
      <c r="J23" s="308">
        <v>-0.72752662991899997</v>
      </c>
      <c r="K23" s="311">
        <v>0.219570006915</v>
      </c>
    </row>
    <row r="24" spans="1:11" ht="14.4" customHeight="1" thickBot="1" x14ac:dyDescent="0.35">
      <c r="A24" s="329" t="s">
        <v>228</v>
      </c>
      <c r="B24" s="307">
        <v>0</v>
      </c>
      <c r="C24" s="307">
        <v>0.51061999999999996</v>
      </c>
      <c r="D24" s="308">
        <v>0.51061999999999996</v>
      </c>
      <c r="E24" s="319" t="s">
        <v>213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7" t="s">
        <v>207</v>
      </c>
    </row>
    <row r="25" spans="1:11" ht="14.4" customHeight="1" thickBot="1" x14ac:dyDescent="0.35">
      <c r="A25" s="328" t="s">
        <v>229</v>
      </c>
      <c r="B25" s="312">
        <v>1.0001864980149999</v>
      </c>
      <c r="C25" s="312">
        <v>7.1340000000000001E-2</v>
      </c>
      <c r="D25" s="313">
        <v>-0.92884649801399999</v>
      </c>
      <c r="E25" s="314">
        <v>7.1326697711999995E-2</v>
      </c>
      <c r="F25" s="312">
        <v>0</v>
      </c>
      <c r="G25" s="313">
        <v>0</v>
      </c>
      <c r="H25" s="315">
        <v>0</v>
      </c>
      <c r="I25" s="312">
        <v>0.19463</v>
      </c>
      <c r="J25" s="313">
        <v>0.19463</v>
      </c>
      <c r="K25" s="316" t="s">
        <v>207</v>
      </c>
    </row>
    <row r="26" spans="1:11" ht="14.4" customHeight="1" thickBot="1" x14ac:dyDescent="0.35">
      <c r="A26" s="329" t="s">
        <v>230</v>
      </c>
      <c r="B26" s="307">
        <v>1.0001864980149999</v>
      </c>
      <c r="C26" s="307">
        <v>7.1340000000000001E-2</v>
      </c>
      <c r="D26" s="308">
        <v>-0.92884649801399999</v>
      </c>
      <c r="E26" s="309">
        <v>7.1326697711999995E-2</v>
      </c>
      <c r="F26" s="307">
        <v>0</v>
      </c>
      <c r="G26" s="308">
        <v>0</v>
      </c>
      <c r="H26" s="310">
        <v>0</v>
      </c>
      <c r="I26" s="307">
        <v>0.19463</v>
      </c>
      <c r="J26" s="308">
        <v>0.19463</v>
      </c>
      <c r="K26" s="317" t="s">
        <v>207</v>
      </c>
    </row>
    <row r="27" spans="1:11" ht="14.4" customHeight="1" thickBot="1" x14ac:dyDescent="0.35">
      <c r="A27" s="328" t="s">
        <v>231</v>
      </c>
      <c r="B27" s="312">
        <v>2.9125820172550001</v>
      </c>
      <c r="C27" s="312">
        <v>0.72977999999999998</v>
      </c>
      <c r="D27" s="313">
        <v>-2.1828020172549998</v>
      </c>
      <c r="E27" s="314">
        <v>0.25056118443199998</v>
      </c>
      <c r="F27" s="312">
        <v>0</v>
      </c>
      <c r="G27" s="313">
        <v>0</v>
      </c>
      <c r="H27" s="315">
        <v>0.94016999999999995</v>
      </c>
      <c r="I27" s="312">
        <v>1.2523500000000001</v>
      </c>
      <c r="J27" s="313">
        <v>1.2523500000000001</v>
      </c>
      <c r="K27" s="316" t="s">
        <v>207</v>
      </c>
    </row>
    <row r="28" spans="1:11" ht="14.4" customHeight="1" thickBot="1" x14ac:dyDescent="0.35">
      <c r="A28" s="329" t="s">
        <v>232</v>
      </c>
      <c r="B28" s="307">
        <v>2.9125820172550001</v>
      </c>
      <c r="C28" s="307">
        <v>0.72977999999999998</v>
      </c>
      <c r="D28" s="308">
        <v>-2.1828020172549998</v>
      </c>
      <c r="E28" s="309">
        <v>0.25056118443199998</v>
      </c>
      <c r="F28" s="307">
        <v>0</v>
      </c>
      <c r="G28" s="308">
        <v>0</v>
      </c>
      <c r="H28" s="310">
        <v>0.94016999999999995</v>
      </c>
      <c r="I28" s="307">
        <v>1.2523500000000001</v>
      </c>
      <c r="J28" s="308">
        <v>1.2523500000000001</v>
      </c>
      <c r="K28" s="317" t="s">
        <v>207</v>
      </c>
    </row>
    <row r="29" spans="1:11" ht="14.4" customHeight="1" thickBot="1" x14ac:dyDescent="0.35">
      <c r="A29" s="327" t="s">
        <v>26</v>
      </c>
      <c r="B29" s="307">
        <v>111.19815684896101</v>
      </c>
      <c r="C29" s="307">
        <v>93.646280000000004</v>
      </c>
      <c r="D29" s="308">
        <v>-17.551876848959999</v>
      </c>
      <c r="E29" s="309">
        <v>0.84215676458699995</v>
      </c>
      <c r="F29" s="307">
        <v>109.68402555148199</v>
      </c>
      <c r="G29" s="308">
        <v>63.982348238363997</v>
      </c>
      <c r="H29" s="310">
        <v>5.8040000000000003</v>
      </c>
      <c r="I29" s="307">
        <v>57.982999999999997</v>
      </c>
      <c r="J29" s="308">
        <v>-5.999348238364</v>
      </c>
      <c r="K29" s="311">
        <v>0.52863668805399999</v>
      </c>
    </row>
    <row r="30" spans="1:11" ht="14.4" customHeight="1" thickBot="1" x14ac:dyDescent="0.35">
      <c r="A30" s="328" t="s">
        <v>233</v>
      </c>
      <c r="B30" s="312">
        <v>111.19815684896101</v>
      </c>
      <c r="C30" s="312">
        <v>93.646280000000004</v>
      </c>
      <c r="D30" s="313">
        <v>-17.551876848959999</v>
      </c>
      <c r="E30" s="314">
        <v>0.84215676458699995</v>
      </c>
      <c r="F30" s="312">
        <v>109.68402555148199</v>
      </c>
      <c r="G30" s="313">
        <v>63.982348238363997</v>
      </c>
      <c r="H30" s="315">
        <v>5.8040000000000003</v>
      </c>
      <c r="I30" s="312">
        <v>57.982999999999997</v>
      </c>
      <c r="J30" s="313">
        <v>-5.999348238364</v>
      </c>
      <c r="K30" s="318">
        <v>0.52863668805399999</v>
      </c>
    </row>
    <row r="31" spans="1:11" ht="14.4" customHeight="1" thickBot="1" x14ac:dyDescent="0.35">
      <c r="A31" s="329" t="s">
        <v>234</v>
      </c>
      <c r="B31" s="307">
        <v>49.202501880671001</v>
      </c>
      <c r="C31" s="307">
        <v>41.345999999999997</v>
      </c>
      <c r="D31" s="308">
        <v>-7.8565018806699998</v>
      </c>
      <c r="E31" s="309">
        <v>0.84032312219100003</v>
      </c>
      <c r="F31" s="307">
        <v>55</v>
      </c>
      <c r="G31" s="308">
        <v>32.083333333333002</v>
      </c>
      <c r="H31" s="310">
        <v>3.8010000000000002</v>
      </c>
      <c r="I31" s="307">
        <v>24.366</v>
      </c>
      <c r="J31" s="308">
        <v>-7.7173333333330003</v>
      </c>
      <c r="K31" s="311">
        <v>0.44301818181800001</v>
      </c>
    </row>
    <row r="32" spans="1:11" ht="14.4" customHeight="1" thickBot="1" x14ac:dyDescent="0.35">
      <c r="A32" s="329" t="s">
        <v>235</v>
      </c>
      <c r="B32" s="307">
        <v>8.0000541912450007</v>
      </c>
      <c r="C32" s="307">
        <v>7.3220000000000001</v>
      </c>
      <c r="D32" s="308">
        <v>-0.67805419124499999</v>
      </c>
      <c r="E32" s="309">
        <v>0.91524380022399998</v>
      </c>
      <c r="F32" s="307">
        <v>8.4357324226639996</v>
      </c>
      <c r="G32" s="308">
        <v>4.9208439132199997</v>
      </c>
      <c r="H32" s="310">
        <v>0.59599999999999997</v>
      </c>
      <c r="I32" s="307">
        <v>4.3680000000000003</v>
      </c>
      <c r="J32" s="308">
        <v>-0.55284391322000004</v>
      </c>
      <c r="K32" s="311">
        <v>0.51779736259300002</v>
      </c>
    </row>
    <row r="33" spans="1:11" ht="14.4" customHeight="1" thickBot="1" x14ac:dyDescent="0.35">
      <c r="A33" s="329" t="s">
        <v>236</v>
      </c>
      <c r="B33" s="307">
        <v>48.228002284279</v>
      </c>
      <c r="C33" s="307">
        <v>44.74</v>
      </c>
      <c r="D33" s="308">
        <v>-3.4880022842790002</v>
      </c>
      <c r="E33" s="309">
        <v>0.92767682426999998</v>
      </c>
      <c r="F33" s="307">
        <v>45.999998551110998</v>
      </c>
      <c r="G33" s="308">
        <v>26.833332488147999</v>
      </c>
      <c r="H33" s="310">
        <v>1.407</v>
      </c>
      <c r="I33" s="307">
        <v>29.248999999999999</v>
      </c>
      <c r="J33" s="308">
        <v>2.4156675118509998</v>
      </c>
      <c r="K33" s="311">
        <v>0.63584784611400003</v>
      </c>
    </row>
    <row r="34" spans="1:11" ht="14.4" customHeight="1" thickBot="1" x14ac:dyDescent="0.35">
      <c r="A34" s="329" t="s">
        <v>237</v>
      </c>
      <c r="B34" s="307">
        <v>5.7675984927639998</v>
      </c>
      <c r="C34" s="307">
        <v>0.23827999999999999</v>
      </c>
      <c r="D34" s="308">
        <v>-5.5293184927640002</v>
      </c>
      <c r="E34" s="309">
        <v>4.1313555425000002E-2</v>
      </c>
      <c r="F34" s="307">
        <v>0.248294577706</v>
      </c>
      <c r="G34" s="308">
        <v>0.14483850366199999</v>
      </c>
      <c r="H34" s="310">
        <v>0</v>
      </c>
      <c r="I34" s="307">
        <v>0</v>
      </c>
      <c r="J34" s="308">
        <v>-0.14483850366199999</v>
      </c>
      <c r="K34" s="311">
        <v>0</v>
      </c>
    </row>
    <row r="35" spans="1:11" ht="14.4" customHeight="1" thickBot="1" x14ac:dyDescent="0.35">
      <c r="A35" s="330" t="s">
        <v>238</v>
      </c>
      <c r="B35" s="312">
        <v>221.738482454983</v>
      </c>
      <c r="C35" s="312">
        <v>177.72968</v>
      </c>
      <c r="D35" s="313">
        <v>-44.008802454982003</v>
      </c>
      <c r="E35" s="314">
        <v>0.80152835011800005</v>
      </c>
      <c r="F35" s="312">
        <v>189.421695593983</v>
      </c>
      <c r="G35" s="313">
        <v>110.49598909649001</v>
      </c>
      <c r="H35" s="315">
        <v>4.1222200000000004</v>
      </c>
      <c r="I35" s="312">
        <v>150.86798999999999</v>
      </c>
      <c r="J35" s="313">
        <v>40.372000903509999</v>
      </c>
      <c r="K35" s="318">
        <v>0.79646626288900002</v>
      </c>
    </row>
    <row r="36" spans="1:11" ht="14.4" customHeight="1" thickBot="1" x14ac:dyDescent="0.35">
      <c r="A36" s="327" t="s">
        <v>29</v>
      </c>
      <c r="B36" s="307">
        <v>6.3074241458079996</v>
      </c>
      <c r="C36" s="307">
        <v>26.844999999999999</v>
      </c>
      <c r="D36" s="308">
        <v>20.537575854191001</v>
      </c>
      <c r="E36" s="309">
        <v>4.2560955755350003</v>
      </c>
      <c r="F36" s="307">
        <v>13.562344242715</v>
      </c>
      <c r="G36" s="308">
        <v>7.9113674749170002</v>
      </c>
      <c r="H36" s="310">
        <v>0</v>
      </c>
      <c r="I36" s="307">
        <v>28.67568</v>
      </c>
      <c r="J36" s="308">
        <v>20.764312525082001</v>
      </c>
      <c r="K36" s="311">
        <v>2.114360134709</v>
      </c>
    </row>
    <row r="37" spans="1:11" ht="14.4" customHeight="1" thickBot="1" x14ac:dyDescent="0.35">
      <c r="A37" s="331" t="s">
        <v>239</v>
      </c>
      <c r="B37" s="307">
        <v>6.3074241458079996</v>
      </c>
      <c r="C37" s="307">
        <v>26.844999999999999</v>
      </c>
      <c r="D37" s="308">
        <v>20.537575854191001</v>
      </c>
      <c r="E37" s="309">
        <v>4.2560955755350003</v>
      </c>
      <c r="F37" s="307">
        <v>13.562344242715</v>
      </c>
      <c r="G37" s="308">
        <v>7.9113674749170002</v>
      </c>
      <c r="H37" s="310">
        <v>0</v>
      </c>
      <c r="I37" s="307">
        <v>28.67568</v>
      </c>
      <c r="J37" s="308">
        <v>20.764312525082001</v>
      </c>
      <c r="K37" s="311">
        <v>2.114360134709</v>
      </c>
    </row>
    <row r="38" spans="1:11" ht="14.4" customHeight="1" thickBot="1" x14ac:dyDescent="0.35">
      <c r="A38" s="329" t="s">
        <v>240</v>
      </c>
      <c r="B38" s="307">
        <v>0</v>
      </c>
      <c r="C38" s="307">
        <v>0</v>
      </c>
      <c r="D38" s="308">
        <v>0</v>
      </c>
      <c r="E38" s="309">
        <v>1</v>
      </c>
      <c r="F38" s="307">
        <v>0</v>
      </c>
      <c r="G38" s="308">
        <v>0</v>
      </c>
      <c r="H38" s="310">
        <v>0</v>
      </c>
      <c r="I38" s="307">
        <v>27.225000000000001</v>
      </c>
      <c r="J38" s="308">
        <v>27.225000000000001</v>
      </c>
      <c r="K38" s="317" t="s">
        <v>213</v>
      </c>
    </row>
    <row r="39" spans="1:11" ht="14.4" customHeight="1" thickBot="1" x14ac:dyDescent="0.35">
      <c r="A39" s="329" t="s">
        <v>241</v>
      </c>
      <c r="B39" s="307">
        <v>4.9999915584819998</v>
      </c>
      <c r="C39" s="307">
        <v>12.133089999999999</v>
      </c>
      <c r="D39" s="308">
        <v>7.1330984415170002</v>
      </c>
      <c r="E39" s="309">
        <v>2.426622096874</v>
      </c>
      <c r="F39" s="307">
        <v>0</v>
      </c>
      <c r="G39" s="308">
        <v>0</v>
      </c>
      <c r="H39" s="310">
        <v>0</v>
      </c>
      <c r="I39" s="307">
        <v>0.93169999999999997</v>
      </c>
      <c r="J39" s="308">
        <v>0.93169999999999997</v>
      </c>
      <c r="K39" s="317" t="s">
        <v>207</v>
      </c>
    </row>
    <row r="40" spans="1:11" ht="14.4" customHeight="1" thickBot="1" x14ac:dyDescent="0.35">
      <c r="A40" s="329" t="s">
        <v>242</v>
      </c>
      <c r="B40" s="307">
        <v>1.3074325873249999</v>
      </c>
      <c r="C40" s="307">
        <v>14.71191</v>
      </c>
      <c r="D40" s="308">
        <v>13.404477412674</v>
      </c>
      <c r="E40" s="309">
        <v>11.252518976974001</v>
      </c>
      <c r="F40" s="307">
        <v>13.562344242715</v>
      </c>
      <c r="G40" s="308">
        <v>7.9113674749170002</v>
      </c>
      <c r="H40" s="310">
        <v>0</v>
      </c>
      <c r="I40" s="307">
        <v>0.51898</v>
      </c>
      <c r="J40" s="308">
        <v>-7.3923874749170002</v>
      </c>
      <c r="K40" s="311">
        <v>3.8266245916000002E-2</v>
      </c>
    </row>
    <row r="41" spans="1:11" ht="14.4" customHeight="1" thickBot="1" x14ac:dyDescent="0.35">
      <c r="A41" s="332" t="s">
        <v>30</v>
      </c>
      <c r="B41" s="312">
        <v>0</v>
      </c>
      <c r="C41" s="312">
        <v>9.3810000000000002</v>
      </c>
      <c r="D41" s="313">
        <v>9.3810000000000002</v>
      </c>
      <c r="E41" s="320" t="s">
        <v>207</v>
      </c>
      <c r="F41" s="312">
        <v>0</v>
      </c>
      <c r="G41" s="313">
        <v>0</v>
      </c>
      <c r="H41" s="315">
        <v>0</v>
      </c>
      <c r="I41" s="312">
        <v>6.383</v>
      </c>
      <c r="J41" s="313">
        <v>6.383</v>
      </c>
      <c r="K41" s="316" t="s">
        <v>207</v>
      </c>
    </row>
    <row r="42" spans="1:11" ht="14.4" customHeight="1" thickBot="1" x14ac:dyDescent="0.35">
      <c r="A42" s="328" t="s">
        <v>243</v>
      </c>
      <c r="B42" s="312">
        <v>0</v>
      </c>
      <c r="C42" s="312">
        <v>9.3810000000000002</v>
      </c>
      <c r="D42" s="313">
        <v>9.3810000000000002</v>
      </c>
      <c r="E42" s="320" t="s">
        <v>207</v>
      </c>
      <c r="F42" s="312">
        <v>0</v>
      </c>
      <c r="G42" s="313">
        <v>0</v>
      </c>
      <c r="H42" s="315">
        <v>0</v>
      </c>
      <c r="I42" s="312">
        <v>6.383</v>
      </c>
      <c r="J42" s="313">
        <v>6.383</v>
      </c>
      <c r="K42" s="316" t="s">
        <v>207</v>
      </c>
    </row>
    <row r="43" spans="1:11" ht="14.4" customHeight="1" thickBot="1" x14ac:dyDescent="0.35">
      <c r="A43" s="329" t="s">
        <v>244</v>
      </c>
      <c r="B43" s="307">
        <v>0</v>
      </c>
      <c r="C43" s="307">
        <v>9.3810000000000002</v>
      </c>
      <c r="D43" s="308">
        <v>9.3810000000000002</v>
      </c>
      <c r="E43" s="319" t="s">
        <v>207</v>
      </c>
      <c r="F43" s="307">
        <v>0</v>
      </c>
      <c r="G43" s="308">
        <v>0</v>
      </c>
      <c r="H43" s="310">
        <v>0</v>
      </c>
      <c r="I43" s="307">
        <v>6.383</v>
      </c>
      <c r="J43" s="308">
        <v>6.383</v>
      </c>
      <c r="K43" s="317" t="s">
        <v>207</v>
      </c>
    </row>
    <row r="44" spans="1:11" ht="14.4" customHeight="1" thickBot="1" x14ac:dyDescent="0.35">
      <c r="A44" s="327" t="s">
        <v>31</v>
      </c>
      <c r="B44" s="307">
        <v>215.43105830917401</v>
      </c>
      <c r="C44" s="307">
        <v>141.50368</v>
      </c>
      <c r="D44" s="308">
        <v>-73.927378309174003</v>
      </c>
      <c r="E44" s="309">
        <v>0.65683973847800003</v>
      </c>
      <c r="F44" s="307">
        <v>175.85935135126701</v>
      </c>
      <c r="G44" s="308">
        <v>102.584621621572</v>
      </c>
      <c r="H44" s="310">
        <v>4.1222200000000004</v>
      </c>
      <c r="I44" s="307">
        <v>115.80931</v>
      </c>
      <c r="J44" s="308">
        <v>13.224688378427</v>
      </c>
      <c r="K44" s="311">
        <v>0.65853370383800003</v>
      </c>
    </row>
    <row r="45" spans="1:11" ht="14.4" customHeight="1" thickBot="1" x14ac:dyDescent="0.35">
      <c r="A45" s="328" t="s">
        <v>245</v>
      </c>
      <c r="B45" s="312">
        <v>0.26116318637800001</v>
      </c>
      <c r="C45" s="312">
        <v>0</v>
      </c>
      <c r="D45" s="313">
        <v>-0.26116318637800001</v>
      </c>
      <c r="E45" s="314">
        <v>0</v>
      </c>
      <c r="F45" s="312">
        <v>0</v>
      </c>
      <c r="G45" s="313">
        <v>0</v>
      </c>
      <c r="H45" s="315">
        <v>0</v>
      </c>
      <c r="I45" s="312">
        <v>0</v>
      </c>
      <c r="J45" s="313">
        <v>0</v>
      </c>
      <c r="K45" s="318">
        <v>0</v>
      </c>
    </row>
    <row r="46" spans="1:11" ht="14.4" customHeight="1" thickBot="1" x14ac:dyDescent="0.35">
      <c r="A46" s="329" t="s">
        <v>246</v>
      </c>
      <c r="B46" s="307">
        <v>0.26116318637800001</v>
      </c>
      <c r="C46" s="307">
        <v>0</v>
      </c>
      <c r="D46" s="308">
        <v>-0.26116318637800001</v>
      </c>
      <c r="E46" s="309">
        <v>0</v>
      </c>
      <c r="F46" s="307">
        <v>0</v>
      </c>
      <c r="G46" s="308">
        <v>0</v>
      </c>
      <c r="H46" s="310">
        <v>0</v>
      </c>
      <c r="I46" s="307">
        <v>0</v>
      </c>
      <c r="J46" s="308">
        <v>0</v>
      </c>
      <c r="K46" s="311">
        <v>0</v>
      </c>
    </row>
    <row r="47" spans="1:11" ht="14.4" customHeight="1" thickBot="1" x14ac:dyDescent="0.35">
      <c r="A47" s="328" t="s">
        <v>247</v>
      </c>
      <c r="B47" s="312">
        <v>8.14591297634</v>
      </c>
      <c r="C47" s="312">
        <v>7.2120800000000003</v>
      </c>
      <c r="D47" s="313">
        <v>-0.93383297633999995</v>
      </c>
      <c r="E47" s="314">
        <v>0.88536177846999997</v>
      </c>
      <c r="F47" s="312">
        <v>7.6741094639060004</v>
      </c>
      <c r="G47" s="313">
        <v>4.4765638539449997</v>
      </c>
      <c r="H47" s="315">
        <v>1.19537</v>
      </c>
      <c r="I47" s="312">
        <v>7.2373399999999997</v>
      </c>
      <c r="J47" s="313">
        <v>2.7607761460539999</v>
      </c>
      <c r="K47" s="318">
        <v>0.94308532267300005</v>
      </c>
    </row>
    <row r="48" spans="1:11" ht="14.4" customHeight="1" thickBot="1" x14ac:dyDescent="0.35">
      <c r="A48" s="329" t="s">
        <v>248</v>
      </c>
      <c r="B48" s="307">
        <v>6.9972257977000005E-2</v>
      </c>
      <c r="C48" s="307">
        <v>6.6500000000000004E-2</v>
      </c>
      <c r="D48" s="308">
        <v>-3.4722579769999999E-3</v>
      </c>
      <c r="E48" s="309">
        <v>0.95037664814800005</v>
      </c>
      <c r="F48" s="307">
        <v>4.2467717947000001E-2</v>
      </c>
      <c r="G48" s="308">
        <v>2.4772835468999999E-2</v>
      </c>
      <c r="H48" s="310">
        <v>1.3299999999999999E-2</v>
      </c>
      <c r="I48" s="307">
        <v>3.61E-2</v>
      </c>
      <c r="J48" s="308">
        <v>1.1327164529999999E-2</v>
      </c>
      <c r="K48" s="311">
        <v>0.85005744938299999</v>
      </c>
    </row>
    <row r="49" spans="1:11" ht="14.4" customHeight="1" thickBot="1" x14ac:dyDescent="0.35">
      <c r="A49" s="329" t="s">
        <v>249</v>
      </c>
      <c r="B49" s="307">
        <v>8.0759407183620002</v>
      </c>
      <c r="C49" s="307">
        <v>7.1455799999999998</v>
      </c>
      <c r="D49" s="308">
        <v>-0.93036071836199996</v>
      </c>
      <c r="E49" s="309">
        <v>0.88479847106200005</v>
      </c>
      <c r="F49" s="307">
        <v>7.6316417459580004</v>
      </c>
      <c r="G49" s="308">
        <v>4.4517910184750003</v>
      </c>
      <c r="H49" s="310">
        <v>1.18207</v>
      </c>
      <c r="I49" s="307">
        <v>7.2012400000000003</v>
      </c>
      <c r="J49" s="308">
        <v>2.749448981524</v>
      </c>
      <c r="K49" s="311">
        <v>0.94360299391799995</v>
      </c>
    </row>
    <row r="50" spans="1:11" ht="14.4" customHeight="1" thickBot="1" x14ac:dyDescent="0.35">
      <c r="A50" s="328" t="s">
        <v>250</v>
      </c>
      <c r="B50" s="312">
        <v>1.2798062825150001</v>
      </c>
      <c r="C50" s="312">
        <v>0.54</v>
      </c>
      <c r="D50" s="313">
        <v>-0.73980628251500002</v>
      </c>
      <c r="E50" s="314">
        <v>0.42193885697900002</v>
      </c>
      <c r="F50" s="312">
        <v>1.279806242204</v>
      </c>
      <c r="G50" s="313">
        <v>0.74655364128599999</v>
      </c>
      <c r="H50" s="315">
        <v>0.13500000000000001</v>
      </c>
      <c r="I50" s="312">
        <v>0.40500000000000003</v>
      </c>
      <c r="J50" s="313">
        <v>-0.34155364128600002</v>
      </c>
      <c r="K50" s="318">
        <v>0.316454152702</v>
      </c>
    </row>
    <row r="51" spans="1:11" ht="14.4" customHeight="1" thickBot="1" x14ac:dyDescent="0.35">
      <c r="A51" s="329" t="s">
        <v>251</v>
      </c>
      <c r="B51" s="307">
        <v>1.2798062825150001</v>
      </c>
      <c r="C51" s="307">
        <v>0.54</v>
      </c>
      <c r="D51" s="308">
        <v>-0.73980628251500002</v>
      </c>
      <c r="E51" s="309">
        <v>0.42193885697900002</v>
      </c>
      <c r="F51" s="307">
        <v>1.279806242204</v>
      </c>
      <c r="G51" s="308">
        <v>0.74655364128599999</v>
      </c>
      <c r="H51" s="310">
        <v>0.13500000000000001</v>
      </c>
      <c r="I51" s="307">
        <v>0.40500000000000003</v>
      </c>
      <c r="J51" s="308">
        <v>-0.34155364128600002</v>
      </c>
      <c r="K51" s="311">
        <v>0.316454152702</v>
      </c>
    </row>
    <row r="52" spans="1:11" ht="14.4" customHeight="1" thickBot="1" x14ac:dyDescent="0.35">
      <c r="A52" s="328" t="s">
        <v>252</v>
      </c>
      <c r="B52" s="312">
        <v>32.080634131947001</v>
      </c>
      <c r="C52" s="312">
        <v>32.019199999999998</v>
      </c>
      <c r="D52" s="313">
        <v>-6.1434131947000002E-2</v>
      </c>
      <c r="E52" s="314">
        <v>0.998085008803</v>
      </c>
      <c r="F52" s="312">
        <v>33.29999823875</v>
      </c>
      <c r="G52" s="313">
        <v>19.424998972604001</v>
      </c>
      <c r="H52" s="315">
        <v>2.7918500000000002</v>
      </c>
      <c r="I52" s="312">
        <v>19.446490000000001</v>
      </c>
      <c r="J52" s="313">
        <v>2.1491027395000001E-2</v>
      </c>
      <c r="K52" s="318">
        <v>0.58397870956499998</v>
      </c>
    </row>
    <row r="53" spans="1:11" ht="14.4" customHeight="1" thickBot="1" x14ac:dyDescent="0.35">
      <c r="A53" s="329" t="s">
        <v>253</v>
      </c>
      <c r="B53" s="307">
        <v>18.758167965218</v>
      </c>
      <c r="C53" s="307">
        <v>17.943760000000001</v>
      </c>
      <c r="D53" s="308">
        <v>-0.81440796521799996</v>
      </c>
      <c r="E53" s="309">
        <v>0.95658382168599998</v>
      </c>
      <c r="F53" s="307">
        <v>19.223769626088</v>
      </c>
      <c r="G53" s="308">
        <v>11.213865615217999</v>
      </c>
      <c r="H53" s="310">
        <v>1.48969</v>
      </c>
      <c r="I53" s="307">
        <v>10.42783</v>
      </c>
      <c r="J53" s="308">
        <v>-0.78603561521800003</v>
      </c>
      <c r="K53" s="311">
        <v>0.54244459868299999</v>
      </c>
    </row>
    <row r="54" spans="1:11" ht="14.4" customHeight="1" thickBot="1" x14ac:dyDescent="0.35">
      <c r="A54" s="329" t="s">
        <v>254</v>
      </c>
      <c r="B54" s="307">
        <v>13.322466166728001</v>
      </c>
      <c r="C54" s="307">
        <v>14.07544</v>
      </c>
      <c r="D54" s="308">
        <v>0.75297383327099998</v>
      </c>
      <c r="E54" s="309">
        <v>1.0565191026830001</v>
      </c>
      <c r="F54" s="307">
        <v>14.076228612661</v>
      </c>
      <c r="G54" s="308">
        <v>8.2111333573850001</v>
      </c>
      <c r="H54" s="310">
        <v>1.30216</v>
      </c>
      <c r="I54" s="307">
        <v>9.0186600000000006</v>
      </c>
      <c r="J54" s="308">
        <v>0.80752664261399998</v>
      </c>
      <c r="K54" s="311">
        <v>0.64070144412700003</v>
      </c>
    </row>
    <row r="55" spans="1:11" ht="14.4" customHeight="1" thickBot="1" x14ac:dyDescent="0.35">
      <c r="A55" s="328" t="s">
        <v>255</v>
      </c>
      <c r="B55" s="312">
        <v>13.663541731996</v>
      </c>
      <c r="C55" s="312">
        <v>76.047899999999998</v>
      </c>
      <c r="D55" s="313">
        <v>62.384358268004</v>
      </c>
      <c r="E55" s="314">
        <v>5.5657531181620001</v>
      </c>
      <c r="F55" s="312">
        <v>63.605439611234999</v>
      </c>
      <c r="G55" s="313">
        <v>37.103173106554003</v>
      </c>
      <c r="H55" s="315">
        <v>0</v>
      </c>
      <c r="I55" s="312">
        <v>50.561480000000003</v>
      </c>
      <c r="J55" s="313">
        <v>13.458306893445</v>
      </c>
      <c r="K55" s="318">
        <v>0.79492383527300003</v>
      </c>
    </row>
    <row r="56" spans="1:11" ht="14.4" customHeight="1" thickBot="1" x14ac:dyDescent="0.35">
      <c r="A56" s="329" t="s">
        <v>256</v>
      </c>
      <c r="B56" s="307">
        <v>2.0084091064840002</v>
      </c>
      <c r="C56" s="307">
        <v>0</v>
      </c>
      <c r="D56" s="308">
        <v>-2.0084091064840002</v>
      </c>
      <c r="E56" s="309">
        <v>0</v>
      </c>
      <c r="F56" s="307">
        <v>0</v>
      </c>
      <c r="G56" s="308">
        <v>0</v>
      </c>
      <c r="H56" s="310">
        <v>0</v>
      </c>
      <c r="I56" s="307">
        <v>0.96799999999999997</v>
      </c>
      <c r="J56" s="308">
        <v>0.96799999999999997</v>
      </c>
      <c r="K56" s="317" t="s">
        <v>213</v>
      </c>
    </row>
    <row r="57" spans="1:11" ht="14.4" customHeight="1" thickBot="1" x14ac:dyDescent="0.35">
      <c r="A57" s="329" t="s">
        <v>257</v>
      </c>
      <c r="B57" s="307">
        <v>6.0535869533830002</v>
      </c>
      <c r="C57" s="307">
        <v>27.331160000000001</v>
      </c>
      <c r="D57" s="308">
        <v>21.277573046615998</v>
      </c>
      <c r="E57" s="309">
        <v>4.5148703092010001</v>
      </c>
      <c r="F57" s="307">
        <v>27.936828018530001</v>
      </c>
      <c r="G57" s="308">
        <v>16.296483010808998</v>
      </c>
      <c r="H57" s="310">
        <v>0</v>
      </c>
      <c r="I57" s="307">
        <v>11.362</v>
      </c>
      <c r="J57" s="308">
        <v>-4.9344830108090001</v>
      </c>
      <c r="K57" s="311">
        <v>0.40670329474900002</v>
      </c>
    </row>
    <row r="58" spans="1:11" ht="14.4" customHeight="1" thickBot="1" x14ac:dyDescent="0.35">
      <c r="A58" s="329" t="s">
        <v>258</v>
      </c>
      <c r="B58" s="307">
        <v>5.6015456721270001</v>
      </c>
      <c r="C58" s="307">
        <v>48.716740000000001</v>
      </c>
      <c r="D58" s="308">
        <v>43.115194327871997</v>
      </c>
      <c r="E58" s="309">
        <v>8.6970173683320002</v>
      </c>
      <c r="F58" s="307">
        <v>35.668611592704998</v>
      </c>
      <c r="G58" s="308">
        <v>20.806690095743999</v>
      </c>
      <c r="H58" s="310">
        <v>0</v>
      </c>
      <c r="I58" s="307">
        <v>38.231479999999998</v>
      </c>
      <c r="J58" s="308">
        <v>17.424789904255</v>
      </c>
      <c r="K58" s="311">
        <v>1.0718522054220001</v>
      </c>
    </row>
    <row r="59" spans="1:11" ht="14.4" customHeight="1" thickBot="1" x14ac:dyDescent="0.35">
      <c r="A59" s="328" t="s">
        <v>259</v>
      </c>
      <c r="B59" s="312">
        <v>159.99999999999699</v>
      </c>
      <c r="C59" s="312">
        <v>25.6845</v>
      </c>
      <c r="D59" s="313">
        <v>-134.315499999997</v>
      </c>
      <c r="E59" s="314">
        <v>0.16052812499999999</v>
      </c>
      <c r="F59" s="312">
        <v>69.999997795168994</v>
      </c>
      <c r="G59" s="313">
        <v>40.833332047181997</v>
      </c>
      <c r="H59" s="315">
        <v>0</v>
      </c>
      <c r="I59" s="312">
        <v>38.158999999999999</v>
      </c>
      <c r="J59" s="313">
        <v>-2.6743320471819998</v>
      </c>
      <c r="K59" s="318">
        <v>0.54512858859799995</v>
      </c>
    </row>
    <row r="60" spans="1:11" ht="14.4" customHeight="1" thickBot="1" x14ac:dyDescent="0.35">
      <c r="A60" s="329" t="s">
        <v>260</v>
      </c>
      <c r="B60" s="307">
        <v>0</v>
      </c>
      <c r="C60" s="307">
        <v>0</v>
      </c>
      <c r="D60" s="308">
        <v>0</v>
      </c>
      <c r="E60" s="309">
        <v>1</v>
      </c>
      <c r="F60" s="307">
        <v>0</v>
      </c>
      <c r="G60" s="308">
        <v>0</v>
      </c>
      <c r="H60" s="310">
        <v>0</v>
      </c>
      <c r="I60" s="307">
        <v>1.8759999999999999</v>
      </c>
      <c r="J60" s="308">
        <v>1.8759999999999999</v>
      </c>
      <c r="K60" s="317" t="s">
        <v>213</v>
      </c>
    </row>
    <row r="61" spans="1:11" ht="14.4" customHeight="1" thickBot="1" x14ac:dyDescent="0.35">
      <c r="A61" s="329" t="s">
        <v>261</v>
      </c>
      <c r="B61" s="307">
        <v>9.9999999999989999</v>
      </c>
      <c r="C61" s="307">
        <v>25.6845</v>
      </c>
      <c r="D61" s="308">
        <v>15.6845</v>
      </c>
      <c r="E61" s="309">
        <v>2.5684499999999999</v>
      </c>
      <c r="F61" s="307">
        <v>29.999999055071999</v>
      </c>
      <c r="G61" s="308">
        <v>17.499999448792</v>
      </c>
      <c r="H61" s="310">
        <v>0</v>
      </c>
      <c r="I61" s="307">
        <v>12.509</v>
      </c>
      <c r="J61" s="308">
        <v>-4.9909994487920004</v>
      </c>
      <c r="K61" s="311">
        <v>0.41696667980000002</v>
      </c>
    </row>
    <row r="62" spans="1:11" ht="14.4" customHeight="1" thickBot="1" x14ac:dyDescent="0.35">
      <c r="A62" s="329" t="s">
        <v>262</v>
      </c>
      <c r="B62" s="307">
        <v>149.99999999999699</v>
      </c>
      <c r="C62" s="307">
        <v>0</v>
      </c>
      <c r="D62" s="308">
        <v>-149.99999999999699</v>
      </c>
      <c r="E62" s="309">
        <v>0</v>
      </c>
      <c r="F62" s="307">
        <v>39.999998740095997</v>
      </c>
      <c r="G62" s="308">
        <v>23.333332598388999</v>
      </c>
      <c r="H62" s="310">
        <v>0</v>
      </c>
      <c r="I62" s="307">
        <v>23.774000000000001</v>
      </c>
      <c r="J62" s="308">
        <v>0.44066740161000001</v>
      </c>
      <c r="K62" s="311">
        <v>0.59435001872000004</v>
      </c>
    </row>
    <row r="63" spans="1:11" ht="14.4" customHeight="1" thickBot="1" x14ac:dyDescent="0.35">
      <c r="A63" s="326" t="s">
        <v>32</v>
      </c>
      <c r="B63" s="307">
        <v>2301.01137969501</v>
      </c>
      <c r="C63" s="307">
        <v>2569.5484200000001</v>
      </c>
      <c r="D63" s="308">
        <v>268.53704030498801</v>
      </c>
      <c r="E63" s="309">
        <v>1.116703916666</v>
      </c>
      <c r="F63" s="307">
        <v>2564.9999192087198</v>
      </c>
      <c r="G63" s="308">
        <v>1496.2499528717501</v>
      </c>
      <c r="H63" s="310">
        <v>349.06939999999997</v>
      </c>
      <c r="I63" s="307">
        <v>1647.60355</v>
      </c>
      <c r="J63" s="308">
        <v>151.35359712824899</v>
      </c>
      <c r="K63" s="311">
        <v>0.64234058553399997</v>
      </c>
    </row>
    <row r="64" spans="1:11" ht="14.4" customHeight="1" thickBot="1" x14ac:dyDescent="0.35">
      <c r="A64" s="332" t="s">
        <v>263</v>
      </c>
      <c r="B64" s="312">
        <v>1705.99999999997</v>
      </c>
      <c r="C64" s="312">
        <v>1903.769</v>
      </c>
      <c r="D64" s="313">
        <v>197.76900000003101</v>
      </c>
      <c r="E64" s="314">
        <v>1.115925556858</v>
      </c>
      <c r="F64" s="312">
        <v>1915.99993965064</v>
      </c>
      <c r="G64" s="313">
        <v>1117.6666314628801</v>
      </c>
      <c r="H64" s="315">
        <v>258.60700000000003</v>
      </c>
      <c r="I64" s="312">
        <v>1220.7090000000001</v>
      </c>
      <c r="J64" s="313">
        <v>103.042368537125</v>
      </c>
      <c r="K64" s="318">
        <v>0.63711327685200003</v>
      </c>
    </row>
    <row r="65" spans="1:11" ht="14.4" customHeight="1" thickBot="1" x14ac:dyDescent="0.35">
      <c r="A65" s="328" t="s">
        <v>264</v>
      </c>
      <c r="B65" s="312">
        <v>1699.99999999997</v>
      </c>
      <c r="C65" s="312">
        <v>1848.769</v>
      </c>
      <c r="D65" s="313">
        <v>148.76900000003101</v>
      </c>
      <c r="E65" s="314">
        <v>1.0875111764700001</v>
      </c>
      <c r="F65" s="312">
        <v>1849.99994172948</v>
      </c>
      <c r="G65" s="313">
        <v>1079.1666326755301</v>
      </c>
      <c r="H65" s="315">
        <v>253.607</v>
      </c>
      <c r="I65" s="312">
        <v>1185.7090000000001</v>
      </c>
      <c r="J65" s="313">
        <v>106.542367324468</v>
      </c>
      <c r="K65" s="318">
        <v>0.64092380397100002</v>
      </c>
    </row>
    <row r="66" spans="1:11" ht="14.4" customHeight="1" thickBot="1" x14ac:dyDescent="0.35">
      <c r="A66" s="329" t="s">
        <v>265</v>
      </c>
      <c r="B66" s="307">
        <v>1699.99999999997</v>
      </c>
      <c r="C66" s="307">
        <v>1848.769</v>
      </c>
      <c r="D66" s="308">
        <v>148.76900000003101</v>
      </c>
      <c r="E66" s="309">
        <v>1.0875111764700001</v>
      </c>
      <c r="F66" s="307">
        <v>1849.99994172948</v>
      </c>
      <c r="G66" s="308">
        <v>1079.1666326755301</v>
      </c>
      <c r="H66" s="310">
        <v>253.607</v>
      </c>
      <c r="I66" s="307">
        <v>1185.7090000000001</v>
      </c>
      <c r="J66" s="308">
        <v>106.542367324468</v>
      </c>
      <c r="K66" s="311">
        <v>0.64092380397100002</v>
      </c>
    </row>
    <row r="67" spans="1:11" ht="14.4" customHeight="1" thickBot="1" x14ac:dyDescent="0.35">
      <c r="A67" s="328" t="s">
        <v>266</v>
      </c>
      <c r="B67" s="312">
        <v>0</v>
      </c>
      <c r="C67" s="312">
        <v>55</v>
      </c>
      <c r="D67" s="313">
        <v>55</v>
      </c>
      <c r="E67" s="320" t="s">
        <v>213</v>
      </c>
      <c r="F67" s="312">
        <v>59.999998110145</v>
      </c>
      <c r="G67" s="313">
        <v>34.999998897584</v>
      </c>
      <c r="H67" s="315">
        <v>5</v>
      </c>
      <c r="I67" s="312">
        <v>35</v>
      </c>
      <c r="J67" s="313">
        <v>1.1024151902461201E-6</v>
      </c>
      <c r="K67" s="318">
        <v>0.58333335170599998</v>
      </c>
    </row>
    <row r="68" spans="1:11" ht="14.4" customHeight="1" thickBot="1" x14ac:dyDescent="0.35">
      <c r="A68" s="329" t="s">
        <v>267</v>
      </c>
      <c r="B68" s="307">
        <v>0</v>
      </c>
      <c r="C68" s="307">
        <v>55</v>
      </c>
      <c r="D68" s="308">
        <v>55</v>
      </c>
      <c r="E68" s="319" t="s">
        <v>213</v>
      </c>
      <c r="F68" s="307">
        <v>59.999998110145</v>
      </c>
      <c r="G68" s="308">
        <v>34.999998897584</v>
      </c>
      <c r="H68" s="310">
        <v>5</v>
      </c>
      <c r="I68" s="307">
        <v>35</v>
      </c>
      <c r="J68" s="308">
        <v>1.1024151902461201E-6</v>
      </c>
      <c r="K68" s="311">
        <v>0.58333335170599998</v>
      </c>
    </row>
    <row r="69" spans="1:11" ht="14.4" customHeight="1" thickBot="1" x14ac:dyDescent="0.35">
      <c r="A69" s="328" t="s">
        <v>268</v>
      </c>
      <c r="B69" s="312">
        <v>5.9999999999989999</v>
      </c>
      <c r="C69" s="312">
        <v>0</v>
      </c>
      <c r="D69" s="313">
        <v>-5.9999999999989999</v>
      </c>
      <c r="E69" s="314">
        <v>0</v>
      </c>
      <c r="F69" s="312">
        <v>5.9999998110139998</v>
      </c>
      <c r="G69" s="313">
        <v>3.499999889758</v>
      </c>
      <c r="H69" s="315">
        <v>0</v>
      </c>
      <c r="I69" s="312">
        <v>0</v>
      </c>
      <c r="J69" s="313">
        <v>-3.499999889758</v>
      </c>
      <c r="K69" s="318">
        <v>0</v>
      </c>
    </row>
    <row r="70" spans="1:11" ht="14.4" customHeight="1" thickBot="1" x14ac:dyDescent="0.35">
      <c r="A70" s="329" t="s">
        <v>269</v>
      </c>
      <c r="B70" s="307">
        <v>5.9999999999989999</v>
      </c>
      <c r="C70" s="307">
        <v>0</v>
      </c>
      <c r="D70" s="308">
        <v>-5.9999999999989999</v>
      </c>
      <c r="E70" s="309">
        <v>0</v>
      </c>
      <c r="F70" s="307">
        <v>5.9999998110139998</v>
      </c>
      <c r="G70" s="308">
        <v>3.499999889758</v>
      </c>
      <c r="H70" s="310">
        <v>0</v>
      </c>
      <c r="I70" s="307">
        <v>0</v>
      </c>
      <c r="J70" s="308">
        <v>-3.499999889758</v>
      </c>
      <c r="K70" s="311">
        <v>0</v>
      </c>
    </row>
    <row r="71" spans="1:11" ht="14.4" customHeight="1" thickBot="1" x14ac:dyDescent="0.35">
      <c r="A71" s="327" t="s">
        <v>270</v>
      </c>
      <c r="B71" s="307">
        <v>578.01137969504305</v>
      </c>
      <c r="C71" s="307">
        <v>647.28396999999995</v>
      </c>
      <c r="D71" s="308">
        <v>69.272590304957006</v>
      </c>
      <c r="E71" s="309">
        <v>1.1198464126109999</v>
      </c>
      <c r="F71" s="307">
        <v>629.99998015652704</v>
      </c>
      <c r="G71" s="308">
        <v>367.499988424641</v>
      </c>
      <c r="H71" s="310">
        <v>87.926450000000003</v>
      </c>
      <c r="I71" s="307">
        <v>415.03897999999998</v>
      </c>
      <c r="J71" s="308">
        <v>47.538991575358999</v>
      </c>
      <c r="K71" s="311">
        <v>0.65879205249600004</v>
      </c>
    </row>
    <row r="72" spans="1:11" ht="14.4" customHeight="1" thickBot="1" x14ac:dyDescent="0.35">
      <c r="A72" s="328" t="s">
        <v>271</v>
      </c>
      <c r="B72" s="312">
        <v>153.011379695052</v>
      </c>
      <c r="C72" s="312">
        <v>171.3417</v>
      </c>
      <c r="D72" s="313">
        <v>18.330320304948</v>
      </c>
      <c r="E72" s="314">
        <v>1.1197971049040001</v>
      </c>
      <c r="F72" s="312">
        <v>166.99999473990499</v>
      </c>
      <c r="G72" s="313">
        <v>97.416663598276998</v>
      </c>
      <c r="H72" s="315">
        <v>23.27469</v>
      </c>
      <c r="I72" s="312">
        <v>109.86171</v>
      </c>
      <c r="J72" s="313">
        <v>12.445046401721999</v>
      </c>
      <c r="K72" s="318">
        <v>0.65785457161899996</v>
      </c>
    </row>
    <row r="73" spans="1:11" ht="14.4" customHeight="1" thickBot="1" x14ac:dyDescent="0.35">
      <c r="A73" s="329" t="s">
        <v>272</v>
      </c>
      <c r="B73" s="307">
        <v>153.011379695052</v>
      </c>
      <c r="C73" s="307">
        <v>171.3417</v>
      </c>
      <c r="D73" s="308">
        <v>18.330320304948</v>
      </c>
      <c r="E73" s="309">
        <v>1.1197971049040001</v>
      </c>
      <c r="F73" s="307">
        <v>166.99999473990499</v>
      </c>
      <c r="G73" s="308">
        <v>97.416663598276998</v>
      </c>
      <c r="H73" s="310">
        <v>23.27469</v>
      </c>
      <c r="I73" s="307">
        <v>109.86171</v>
      </c>
      <c r="J73" s="308">
        <v>12.445046401721999</v>
      </c>
      <c r="K73" s="311">
        <v>0.65785457161899996</v>
      </c>
    </row>
    <row r="74" spans="1:11" ht="14.4" customHeight="1" thickBot="1" x14ac:dyDescent="0.35">
      <c r="A74" s="328" t="s">
        <v>273</v>
      </c>
      <c r="B74" s="312">
        <v>424.99999999999102</v>
      </c>
      <c r="C74" s="312">
        <v>475.94227000000001</v>
      </c>
      <c r="D74" s="313">
        <v>50.942270000008001</v>
      </c>
      <c r="E74" s="314">
        <v>1.1198641647050001</v>
      </c>
      <c r="F74" s="312">
        <v>462.999985416622</v>
      </c>
      <c r="G74" s="313">
        <v>270.08332482636303</v>
      </c>
      <c r="H74" s="315">
        <v>64.651759999999996</v>
      </c>
      <c r="I74" s="312">
        <v>305.17727000000002</v>
      </c>
      <c r="J74" s="313">
        <v>35.093945173637003</v>
      </c>
      <c r="K74" s="318">
        <v>0.65913019354699998</v>
      </c>
    </row>
    <row r="75" spans="1:11" ht="14.4" customHeight="1" thickBot="1" x14ac:dyDescent="0.35">
      <c r="A75" s="329" t="s">
        <v>274</v>
      </c>
      <c r="B75" s="307">
        <v>424.99999999999102</v>
      </c>
      <c r="C75" s="307">
        <v>475.94227000000001</v>
      </c>
      <c r="D75" s="308">
        <v>50.942270000008001</v>
      </c>
      <c r="E75" s="309">
        <v>1.1198641647050001</v>
      </c>
      <c r="F75" s="307">
        <v>462.999985416622</v>
      </c>
      <c r="G75" s="308">
        <v>270.08332482636303</v>
      </c>
      <c r="H75" s="310">
        <v>64.651759999999996</v>
      </c>
      <c r="I75" s="307">
        <v>305.17727000000002</v>
      </c>
      <c r="J75" s="308">
        <v>35.093945173637003</v>
      </c>
      <c r="K75" s="311">
        <v>0.65913019354699998</v>
      </c>
    </row>
    <row r="76" spans="1:11" ht="14.4" customHeight="1" thickBot="1" x14ac:dyDescent="0.35">
      <c r="A76" s="327" t="s">
        <v>275</v>
      </c>
      <c r="B76" s="307">
        <v>16.999999999999002</v>
      </c>
      <c r="C76" s="307">
        <v>18.495450000000002</v>
      </c>
      <c r="D76" s="308">
        <v>1.4954499999999999</v>
      </c>
      <c r="E76" s="309">
        <v>1.087967647058</v>
      </c>
      <c r="F76" s="307">
        <v>18.999999401545999</v>
      </c>
      <c r="G76" s="308">
        <v>11.083332984235</v>
      </c>
      <c r="H76" s="310">
        <v>2.5359500000000001</v>
      </c>
      <c r="I76" s="307">
        <v>11.85557</v>
      </c>
      <c r="J76" s="308">
        <v>0.77223701576399995</v>
      </c>
      <c r="K76" s="311">
        <v>0.62397738807400005</v>
      </c>
    </row>
    <row r="77" spans="1:11" ht="14.4" customHeight="1" thickBot="1" x14ac:dyDescent="0.35">
      <c r="A77" s="328" t="s">
        <v>276</v>
      </c>
      <c r="B77" s="312">
        <v>16.999999999999002</v>
      </c>
      <c r="C77" s="312">
        <v>18.495450000000002</v>
      </c>
      <c r="D77" s="313">
        <v>1.4954499999999999</v>
      </c>
      <c r="E77" s="314">
        <v>1.087967647058</v>
      </c>
      <c r="F77" s="312">
        <v>18.999999401545999</v>
      </c>
      <c r="G77" s="313">
        <v>11.083332984235</v>
      </c>
      <c r="H77" s="315">
        <v>2.5359500000000001</v>
      </c>
      <c r="I77" s="312">
        <v>11.85557</v>
      </c>
      <c r="J77" s="313">
        <v>0.77223701576399995</v>
      </c>
      <c r="K77" s="318">
        <v>0.62397738807400005</v>
      </c>
    </row>
    <row r="78" spans="1:11" ht="14.4" customHeight="1" thickBot="1" x14ac:dyDescent="0.35">
      <c r="A78" s="329" t="s">
        <v>277</v>
      </c>
      <c r="B78" s="307">
        <v>16.999999999999002</v>
      </c>
      <c r="C78" s="307">
        <v>18.495450000000002</v>
      </c>
      <c r="D78" s="308">
        <v>1.4954499999999999</v>
      </c>
      <c r="E78" s="309">
        <v>1.087967647058</v>
      </c>
      <c r="F78" s="307">
        <v>18.999999401545999</v>
      </c>
      <c r="G78" s="308">
        <v>11.083332984235</v>
      </c>
      <c r="H78" s="310">
        <v>2.5359500000000001</v>
      </c>
      <c r="I78" s="307">
        <v>11.85557</v>
      </c>
      <c r="J78" s="308">
        <v>0.77223701576399995</v>
      </c>
      <c r="K78" s="311">
        <v>0.62397738807400005</v>
      </c>
    </row>
    <row r="79" spans="1:11" ht="14.4" customHeight="1" thickBot="1" x14ac:dyDescent="0.35">
      <c r="A79" s="326" t="s">
        <v>278</v>
      </c>
      <c r="B79" s="307">
        <v>0</v>
      </c>
      <c r="C79" s="307">
        <v>1.6268400000000001</v>
      </c>
      <c r="D79" s="308">
        <v>1.6268400000000001</v>
      </c>
      <c r="E79" s="319" t="s">
        <v>207</v>
      </c>
      <c r="F79" s="307">
        <v>0</v>
      </c>
      <c r="G79" s="308">
        <v>0</v>
      </c>
      <c r="H79" s="310">
        <v>0</v>
      </c>
      <c r="I79" s="307">
        <v>2</v>
      </c>
      <c r="J79" s="308">
        <v>2</v>
      </c>
      <c r="K79" s="317" t="s">
        <v>207</v>
      </c>
    </row>
    <row r="80" spans="1:11" ht="14.4" customHeight="1" thickBot="1" x14ac:dyDescent="0.35">
      <c r="A80" s="327" t="s">
        <v>279</v>
      </c>
      <c r="B80" s="307">
        <v>0</v>
      </c>
      <c r="C80" s="307">
        <v>1.6268400000000001</v>
      </c>
      <c r="D80" s="308">
        <v>1.6268400000000001</v>
      </c>
      <c r="E80" s="319" t="s">
        <v>207</v>
      </c>
      <c r="F80" s="307">
        <v>0</v>
      </c>
      <c r="G80" s="308">
        <v>0</v>
      </c>
      <c r="H80" s="310">
        <v>0</v>
      </c>
      <c r="I80" s="307">
        <v>2</v>
      </c>
      <c r="J80" s="308">
        <v>2</v>
      </c>
      <c r="K80" s="317" t="s">
        <v>207</v>
      </c>
    </row>
    <row r="81" spans="1:11" ht="14.4" customHeight="1" thickBot="1" x14ac:dyDescent="0.35">
      <c r="A81" s="328" t="s">
        <v>280</v>
      </c>
      <c r="B81" s="312">
        <v>0</v>
      </c>
      <c r="C81" s="312">
        <v>1.1000000000000001</v>
      </c>
      <c r="D81" s="313">
        <v>1.1000000000000001</v>
      </c>
      <c r="E81" s="320" t="s">
        <v>207</v>
      </c>
      <c r="F81" s="312">
        <v>0</v>
      </c>
      <c r="G81" s="313">
        <v>0</v>
      </c>
      <c r="H81" s="315">
        <v>0</v>
      </c>
      <c r="I81" s="312">
        <v>0.1</v>
      </c>
      <c r="J81" s="313">
        <v>0.1</v>
      </c>
      <c r="K81" s="316" t="s">
        <v>207</v>
      </c>
    </row>
    <row r="82" spans="1:11" ht="14.4" customHeight="1" thickBot="1" x14ac:dyDescent="0.35">
      <c r="A82" s="329" t="s">
        <v>281</v>
      </c>
      <c r="B82" s="307">
        <v>0</v>
      </c>
      <c r="C82" s="307">
        <v>0.5</v>
      </c>
      <c r="D82" s="308">
        <v>0.5</v>
      </c>
      <c r="E82" s="319" t="s">
        <v>207</v>
      </c>
      <c r="F82" s="307">
        <v>0</v>
      </c>
      <c r="G82" s="308">
        <v>0</v>
      </c>
      <c r="H82" s="310">
        <v>0</v>
      </c>
      <c r="I82" s="307">
        <v>0</v>
      </c>
      <c r="J82" s="308">
        <v>0</v>
      </c>
      <c r="K82" s="311">
        <v>0</v>
      </c>
    </row>
    <row r="83" spans="1:11" ht="14.4" customHeight="1" thickBot="1" x14ac:dyDescent="0.35">
      <c r="A83" s="329" t="s">
        <v>282</v>
      </c>
      <c r="B83" s="307">
        <v>0</v>
      </c>
      <c r="C83" s="307">
        <v>0.5</v>
      </c>
      <c r="D83" s="308">
        <v>0.5</v>
      </c>
      <c r="E83" s="319" t="s">
        <v>213</v>
      </c>
      <c r="F83" s="307">
        <v>0</v>
      </c>
      <c r="G83" s="308">
        <v>0</v>
      </c>
      <c r="H83" s="310">
        <v>0</v>
      </c>
      <c r="I83" s="307">
        <v>0</v>
      </c>
      <c r="J83" s="308">
        <v>0</v>
      </c>
      <c r="K83" s="311">
        <v>0</v>
      </c>
    </row>
    <row r="84" spans="1:11" ht="14.4" customHeight="1" thickBot="1" x14ac:dyDescent="0.35">
      <c r="A84" s="329" t="s">
        <v>283</v>
      </c>
      <c r="B84" s="307">
        <v>0</v>
      </c>
      <c r="C84" s="307">
        <v>0.1</v>
      </c>
      <c r="D84" s="308">
        <v>0.1</v>
      </c>
      <c r="E84" s="319" t="s">
        <v>213</v>
      </c>
      <c r="F84" s="307">
        <v>0</v>
      </c>
      <c r="G84" s="308">
        <v>0</v>
      </c>
      <c r="H84" s="310">
        <v>0</v>
      </c>
      <c r="I84" s="307">
        <v>0.1</v>
      </c>
      <c r="J84" s="308">
        <v>0.1</v>
      </c>
      <c r="K84" s="317" t="s">
        <v>207</v>
      </c>
    </row>
    <row r="85" spans="1:11" ht="14.4" customHeight="1" thickBot="1" x14ac:dyDescent="0.35">
      <c r="A85" s="328" t="s">
        <v>284</v>
      </c>
      <c r="B85" s="312">
        <v>0</v>
      </c>
      <c r="C85" s="312">
        <v>7.6839999999E-2</v>
      </c>
      <c r="D85" s="313">
        <v>7.6839999999E-2</v>
      </c>
      <c r="E85" s="320" t="s">
        <v>213</v>
      </c>
      <c r="F85" s="312">
        <v>0</v>
      </c>
      <c r="G85" s="313">
        <v>0</v>
      </c>
      <c r="H85" s="315">
        <v>0</v>
      </c>
      <c r="I85" s="312">
        <v>0</v>
      </c>
      <c r="J85" s="313">
        <v>0</v>
      </c>
      <c r="K85" s="316" t="s">
        <v>207</v>
      </c>
    </row>
    <row r="86" spans="1:11" ht="14.4" customHeight="1" thickBot="1" x14ac:dyDescent="0.35">
      <c r="A86" s="329" t="s">
        <v>285</v>
      </c>
      <c r="B86" s="307">
        <v>0</v>
      </c>
      <c r="C86" s="307">
        <v>7.6839999999E-2</v>
      </c>
      <c r="D86" s="308">
        <v>7.6839999999E-2</v>
      </c>
      <c r="E86" s="319" t="s">
        <v>213</v>
      </c>
      <c r="F86" s="307">
        <v>0</v>
      </c>
      <c r="G86" s="308">
        <v>0</v>
      </c>
      <c r="H86" s="310">
        <v>0</v>
      </c>
      <c r="I86" s="307">
        <v>0</v>
      </c>
      <c r="J86" s="308">
        <v>0</v>
      </c>
      <c r="K86" s="317" t="s">
        <v>207</v>
      </c>
    </row>
    <row r="87" spans="1:11" ht="14.4" customHeight="1" thickBot="1" x14ac:dyDescent="0.35">
      <c r="A87" s="331" t="s">
        <v>286</v>
      </c>
      <c r="B87" s="307">
        <v>0</v>
      </c>
      <c r="C87" s="307">
        <v>0</v>
      </c>
      <c r="D87" s="308">
        <v>0</v>
      </c>
      <c r="E87" s="319" t="s">
        <v>207</v>
      </c>
      <c r="F87" s="307">
        <v>0</v>
      </c>
      <c r="G87" s="308">
        <v>0</v>
      </c>
      <c r="H87" s="310">
        <v>0</v>
      </c>
      <c r="I87" s="307">
        <v>1.3</v>
      </c>
      <c r="J87" s="308">
        <v>1.3</v>
      </c>
      <c r="K87" s="317" t="s">
        <v>213</v>
      </c>
    </row>
    <row r="88" spans="1:11" ht="14.4" customHeight="1" thickBot="1" x14ac:dyDescent="0.35">
      <c r="A88" s="329" t="s">
        <v>287</v>
      </c>
      <c r="B88" s="307">
        <v>0</v>
      </c>
      <c r="C88" s="307">
        <v>0</v>
      </c>
      <c r="D88" s="308">
        <v>0</v>
      </c>
      <c r="E88" s="319" t="s">
        <v>207</v>
      </c>
      <c r="F88" s="307">
        <v>0</v>
      </c>
      <c r="G88" s="308">
        <v>0</v>
      </c>
      <c r="H88" s="310">
        <v>0</v>
      </c>
      <c r="I88" s="307">
        <v>1.3</v>
      </c>
      <c r="J88" s="308">
        <v>1.3</v>
      </c>
      <c r="K88" s="317" t="s">
        <v>213</v>
      </c>
    </row>
    <row r="89" spans="1:11" ht="14.4" customHeight="1" thickBot="1" x14ac:dyDescent="0.35">
      <c r="A89" s="331" t="s">
        <v>288</v>
      </c>
      <c r="B89" s="307">
        <v>0</v>
      </c>
      <c r="C89" s="307">
        <v>0.45</v>
      </c>
      <c r="D89" s="308">
        <v>0.45</v>
      </c>
      <c r="E89" s="319" t="s">
        <v>207</v>
      </c>
      <c r="F89" s="307">
        <v>0</v>
      </c>
      <c r="G89" s="308">
        <v>0</v>
      </c>
      <c r="H89" s="310">
        <v>0</v>
      </c>
      <c r="I89" s="307">
        <v>0.6</v>
      </c>
      <c r="J89" s="308">
        <v>0.6</v>
      </c>
      <c r="K89" s="317" t="s">
        <v>207</v>
      </c>
    </row>
    <row r="90" spans="1:11" ht="14.4" customHeight="1" thickBot="1" x14ac:dyDescent="0.35">
      <c r="A90" s="329" t="s">
        <v>289</v>
      </c>
      <c r="B90" s="307">
        <v>0</v>
      </c>
      <c r="C90" s="307">
        <v>0.45</v>
      </c>
      <c r="D90" s="308">
        <v>0.45</v>
      </c>
      <c r="E90" s="319" t="s">
        <v>207</v>
      </c>
      <c r="F90" s="307">
        <v>0</v>
      </c>
      <c r="G90" s="308">
        <v>0</v>
      </c>
      <c r="H90" s="310">
        <v>0</v>
      </c>
      <c r="I90" s="307">
        <v>0.6</v>
      </c>
      <c r="J90" s="308">
        <v>0.6</v>
      </c>
      <c r="K90" s="317" t="s">
        <v>207</v>
      </c>
    </row>
    <row r="91" spans="1:11" ht="14.4" customHeight="1" thickBot="1" x14ac:dyDescent="0.35">
      <c r="A91" s="326" t="s">
        <v>290</v>
      </c>
      <c r="B91" s="307">
        <v>78.999404053321996</v>
      </c>
      <c r="C91" s="307">
        <v>78.768000000000001</v>
      </c>
      <c r="D91" s="308">
        <v>-0.23140405332200001</v>
      </c>
      <c r="E91" s="309">
        <v>0.99707081267099995</v>
      </c>
      <c r="F91" s="307">
        <v>74.999997637679996</v>
      </c>
      <c r="G91" s="308">
        <v>43.749998621979998</v>
      </c>
      <c r="H91" s="310">
        <v>5.9379999999999997</v>
      </c>
      <c r="I91" s="307">
        <v>45.322000000000003</v>
      </c>
      <c r="J91" s="308">
        <v>1.5720013780190001</v>
      </c>
      <c r="K91" s="311">
        <v>0.60429335236699999</v>
      </c>
    </row>
    <row r="92" spans="1:11" ht="14.4" customHeight="1" thickBot="1" x14ac:dyDescent="0.35">
      <c r="A92" s="327" t="s">
        <v>291</v>
      </c>
      <c r="B92" s="307">
        <v>78.999404053321996</v>
      </c>
      <c r="C92" s="307">
        <v>78.768000000000001</v>
      </c>
      <c r="D92" s="308">
        <v>-0.23140405332200001</v>
      </c>
      <c r="E92" s="309">
        <v>0.99707081267099995</v>
      </c>
      <c r="F92" s="307">
        <v>74.999997637679996</v>
      </c>
      <c r="G92" s="308">
        <v>43.749998621979998</v>
      </c>
      <c r="H92" s="310">
        <v>5.9379999999999997</v>
      </c>
      <c r="I92" s="307">
        <v>45.322000000000003</v>
      </c>
      <c r="J92" s="308">
        <v>1.5720013780190001</v>
      </c>
      <c r="K92" s="311">
        <v>0.60429335236699999</v>
      </c>
    </row>
    <row r="93" spans="1:11" ht="14.4" customHeight="1" thickBot="1" x14ac:dyDescent="0.35">
      <c r="A93" s="328" t="s">
        <v>292</v>
      </c>
      <c r="B93" s="312">
        <v>78.999404053321996</v>
      </c>
      <c r="C93" s="312">
        <v>78.768000000000001</v>
      </c>
      <c r="D93" s="313">
        <v>-0.23140405332200001</v>
      </c>
      <c r="E93" s="314">
        <v>0.99707081267099995</v>
      </c>
      <c r="F93" s="312">
        <v>74.999997637679996</v>
      </c>
      <c r="G93" s="313">
        <v>43.749998621979998</v>
      </c>
      <c r="H93" s="315">
        <v>5.9379999999999997</v>
      </c>
      <c r="I93" s="312">
        <v>45.322000000000003</v>
      </c>
      <c r="J93" s="313">
        <v>1.5720013780190001</v>
      </c>
      <c r="K93" s="318">
        <v>0.60429335236699999</v>
      </c>
    </row>
    <row r="94" spans="1:11" ht="14.4" customHeight="1" thickBot="1" x14ac:dyDescent="0.35">
      <c r="A94" s="329" t="s">
        <v>293</v>
      </c>
      <c r="B94" s="307">
        <v>14.999404053323</v>
      </c>
      <c r="C94" s="307">
        <v>14.58</v>
      </c>
      <c r="D94" s="308">
        <v>-0.41940405332300001</v>
      </c>
      <c r="E94" s="309">
        <v>0.97203861887800003</v>
      </c>
      <c r="F94" s="307">
        <v>14.999999527536</v>
      </c>
      <c r="G94" s="308">
        <v>8.7499997243959999</v>
      </c>
      <c r="H94" s="310">
        <v>1.2150000000000001</v>
      </c>
      <c r="I94" s="307">
        <v>8.5050000000000008</v>
      </c>
      <c r="J94" s="308">
        <v>-0.24499972439600001</v>
      </c>
      <c r="K94" s="311">
        <v>0.56700001785900001</v>
      </c>
    </row>
    <row r="95" spans="1:11" ht="14.4" customHeight="1" thickBot="1" x14ac:dyDescent="0.35">
      <c r="A95" s="329" t="s">
        <v>294</v>
      </c>
      <c r="B95" s="307">
        <v>63.999999999998003</v>
      </c>
      <c r="C95" s="307">
        <v>64.188000000000002</v>
      </c>
      <c r="D95" s="308">
        <v>0.18800000000100001</v>
      </c>
      <c r="E95" s="309">
        <v>1.0029375</v>
      </c>
      <c r="F95" s="307">
        <v>59.999998110143999</v>
      </c>
      <c r="G95" s="308">
        <v>34.999998897584</v>
      </c>
      <c r="H95" s="310">
        <v>4.7229999999999999</v>
      </c>
      <c r="I95" s="307">
        <v>36.817</v>
      </c>
      <c r="J95" s="308">
        <v>1.8170011024149999</v>
      </c>
      <c r="K95" s="311">
        <v>0.61361668599399999</v>
      </c>
    </row>
    <row r="96" spans="1:11" ht="14.4" customHeight="1" thickBot="1" x14ac:dyDescent="0.35">
      <c r="A96" s="325" t="s">
        <v>295</v>
      </c>
      <c r="B96" s="307">
        <v>0</v>
      </c>
      <c r="C96" s="307">
        <v>0.995</v>
      </c>
      <c r="D96" s="308">
        <v>0.995</v>
      </c>
      <c r="E96" s="319" t="s">
        <v>207</v>
      </c>
      <c r="F96" s="307">
        <v>0</v>
      </c>
      <c r="G96" s="308">
        <v>0</v>
      </c>
      <c r="H96" s="310">
        <v>10.00235</v>
      </c>
      <c r="I96" s="307">
        <v>10.46735</v>
      </c>
      <c r="J96" s="308">
        <v>10.46735</v>
      </c>
      <c r="K96" s="317" t="s">
        <v>207</v>
      </c>
    </row>
    <row r="97" spans="1:11" ht="14.4" customHeight="1" thickBot="1" x14ac:dyDescent="0.35">
      <c r="A97" s="326" t="s">
        <v>296</v>
      </c>
      <c r="B97" s="307">
        <v>0</v>
      </c>
      <c r="C97" s="307">
        <v>0.995</v>
      </c>
      <c r="D97" s="308">
        <v>0.995</v>
      </c>
      <c r="E97" s="319" t="s">
        <v>207</v>
      </c>
      <c r="F97" s="307">
        <v>0</v>
      </c>
      <c r="G97" s="308">
        <v>0</v>
      </c>
      <c r="H97" s="310">
        <v>10.00235</v>
      </c>
      <c r="I97" s="307">
        <v>10.46735</v>
      </c>
      <c r="J97" s="308">
        <v>10.46735</v>
      </c>
      <c r="K97" s="317" t="s">
        <v>207</v>
      </c>
    </row>
    <row r="98" spans="1:11" ht="14.4" customHeight="1" thickBot="1" x14ac:dyDescent="0.35">
      <c r="A98" s="332" t="s">
        <v>297</v>
      </c>
      <c r="B98" s="312">
        <v>0</v>
      </c>
      <c r="C98" s="312">
        <v>0.995</v>
      </c>
      <c r="D98" s="313">
        <v>0.995</v>
      </c>
      <c r="E98" s="320" t="s">
        <v>207</v>
      </c>
      <c r="F98" s="312">
        <v>0</v>
      </c>
      <c r="G98" s="313">
        <v>0</v>
      </c>
      <c r="H98" s="315">
        <v>10.00235</v>
      </c>
      <c r="I98" s="312">
        <v>10.46735</v>
      </c>
      <c r="J98" s="313">
        <v>10.46735</v>
      </c>
      <c r="K98" s="316" t="s">
        <v>207</v>
      </c>
    </row>
    <row r="99" spans="1:11" ht="14.4" customHeight="1" thickBot="1" x14ac:dyDescent="0.35">
      <c r="A99" s="328" t="s">
        <v>298</v>
      </c>
      <c r="B99" s="312">
        <v>0</v>
      </c>
      <c r="C99" s="312">
        <v>0</v>
      </c>
      <c r="D99" s="313">
        <v>0</v>
      </c>
      <c r="E99" s="314">
        <v>1</v>
      </c>
      <c r="F99" s="312">
        <v>0</v>
      </c>
      <c r="G99" s="313">
        <v>0</v>
      </c>
      <c r="H99" s="315">
        <v>-5.0000000000000002E-5</v>
      </c>
      <c r="I99" s="312">
        <v>-5.0000000000000002E-5</v>
      </c>
      <c r="J99" s="313">
        <v>-5.0000000000000002E-5</v>
      </c>
      <c r="K99" s="316" t="s">
        <v>207</v>
      </c>
    </row>
    <row r="100" spans="1:11" ht="14.4" customHeight="1" thickBot="1" x14ac:dyDescent="0.35">
      <c r="A100" s="329" t="s">
        <v>299</v>
      </c>
      <c r="B100" s="307">
        <v>0</v>
      </c>
      <c r="C100" s="307">
        <v>0</v>
      </c>
      <c r="D100" s="308">
        <v>0</v>
      </c>
      <c r="E100" s="309">
        <v>1</v>
      </c>
      <c r="F100" s="307">
        <v>0</v>
      </c>
      <c r="G100" s="308">
        <v>0</v>
      </c>
      <c r="H100" s="310">
        <v>-5.0000000000000002E-5</v>
      </c>
      <c r="I100" s="307">
        <v>-5.0000000000000002E-5</v>
      </c>
      <c r="J100" s="308">
        <v>-5.0000000000000002E-5</v>
      </c>
      <c r="K100" s="317" t="s">
        <v>213</v>
      </c>
    </row>
    <row r="101" spans="1:11" ht="14.4" customHeight="1" thickBot="1" x14ac:dyDescent="0.35">
      <c r="A101" s="328" t="s">
        <v>300</v>
      </c>
      <c r="B101" s="312">
        <v>0</v>
      </c>
      <c r="C101" s="312">
        <v>0.995</v>
      </c>
      <c r="D101" s="313">
        <v>0.995</v>
      </c>
      <c r="E101" s="320" t="s">
        <v>207</v>
      </c>
      <c r="F101" s="312">
        <v>0</v>
      </c>
      <c r="G101" s="313">
        <v>0</v>
      </c>
      <c r="H101" s="315">
        <v>10.0024</v>
      </c>
      <c r="I101" s="312">
        <v>10.4674</v>
      </c>
      <c r="J101" s="313">
        <v>10.4674</v>
      </c>
      <c r="K101" s="316" t="s">
        <v>207</v>
      </c>
    </row>
    <row r="102" spans="1:11" ht="14.4" customHeight="1" thickBot="1" x14ac:dyDescent="0.35">
      <c r="A102" s="329" t="s">
        <v>301</v>
      </c>
      <c r="B102" s="307">
        <v>0</v>
      </c>
      <c r="C102" s="307">
        <v>0.995</v>
      </c>
      <c r="D102" s="308">
        <v>0.995</v>
      </c>
      <c r="E102" s="319" t="s">
        <v>207</v>
      </c>
      <c r="F102" s="307">
        <v>0</v>
      </c>
      <c r="G102" s="308">
        <v>0</v>
      </c>
      <c r="H102" s="310">
        <v>8.5000000000000006E-2</v>
      </c>
      <c r="I102" s="307">
        <v>0.55000000000000004</v>
      </c>
      <c r="J102" s="308">
        <v>0.55000000000000004</v>
      </c>
      <c r="K102" s="317" t="s">
        <v>207</v>
      </c>
    </row>
    <row r="103" spans="1:11" ht="14.4" customHeight="1" thickBot="1" x14ac:dyDescent="0.35">
      <c r="A103" s="329" t="s">
        <v>302</v>
      </c>
      <c r="B103" s="307">
        <v>0</v>
      </c>
      <c r="C103" s="307">
        <v>0</v>
      </c>
      <c r="D103" s="308">
        <v>0</v>
      </c>
      <c r="E103" s="309">
        <v>1</v>
      </c>
      <c r="F103" s="307">
        <v>0</v>
      </c>
      <c r="G103" s="308">
        <v>0</v>
      </c>
      <c r="H103" s="310">
        <v>9.9174000000000007</v>
      </c>
      <c r="I103" s="307">
        <v>9.9174000000000007</v>
      </c>
      <c r="J103" s="308">
        <v>9.9174000000000007</v>
      </c>
      <c r="K103" s="317" t="s">
        <v>213</v>
      </c>
    </row>
    <row r="104" spans="1:11" ht="14.4" customHeight="1" thickBot="1" x14ac:dyDescent="0.35">
      <c r="A104" s="325" t="s">
        <v>303</v>
      </c>
      <c r="B104" s="307">
        <v>493.00070881769199</v>
      </c>
      <c r="C104" s="307">
        <v>517.30546000000004</v>
      </c>
      <c r="D104" s="308">
        <v>24.304751182307001</v>
      </c>
      <c r="E104" s="309">
        <v>1.0492996272570001</v>
      </c>
      <c r="F104" s="307">
        <v>415.47645282233998</v>
      </c>
      <c r="G104" s="308">
        <v>242.36126414636499</v>
      </c>
      <c r="H104" s="310">
        <v>50.334989999999998</v>
      </c>
      <c r="I104" s="307">
        <v>249.11027000000001</v>
      </c>
      <c r="J104" s="308">
        <v>6.7490058536350004</v>
      </c>
      <c r="K104" s="311">
        <v>0.59957734862599998</v>
      </c>
    </row>
    <row r="105" spans="1:11" ht="14.4" customHeight="1" thickBot="1" x14ac:dyDescent="0.35">
      <c r="A105" s="330" t="s">
        <v>304</v>
      </c>
      <c r="B105" s="312">
        <v>493.00070881769199</v>
      </c>
      <c r="C105" s="312">
        <v>517.30546000000004</v>
      </c>
      <c r="D105" s="313">
        <v>24.304751182307001</v>
      </c>
      <c r="E105" s="314">
        <v>1.0492996272570001</v>
      </c>
      <c r="F105" s="312">
        <v>415.47645282233998</v>
      </c>
      <c r="G105" s="313">
        <v>242.36126414636499</v>
      </c>
      <c r="H105" s="315">
        <v>50.334989999999998</v>
      </c>
      <c r="I105" s="312">
        <v>249.11027000000001</v>
      </c>
      <c r="J105" s="313">
        <v>6.7490058536350004</v>
      </c>
      <c r="K105" s="318">
        <v>0.59957734862599998</v>
      </c>
    </row>
    <row r="106" spans="1:11" ht="14.4" customHeight="1" thickBot="1" x14ac:dyDescent="0.35">
      <c r="A106" s="332" t="s">
        <v>38</v>
      </c>
      <c r="B106" s="312">
        <v>493.00070881769199</v>
      </c>
      <c r="C106" s="312">
        <v>517.30546000000004</v>
      </c>
      <c r="D106" s="313">
        <v>24.304751182307001</v>
      </c>
      <c r="E106" s="314">
        <v>1.0492996272570001</v>
      </c>
      <c r="F106" s="312">
        <v>415.47645282233998</v>
      </c>
      <c r="G106" s="313">
        <v>242.36126414636499</v>
      </c>
      <c r="H106" s="315">
        <v>50.334989999999998</v>
      </c>
      <c r="I106" s="312">
        <v>249.11027000000001</v>
      </c>
      <c r="J106" s="313">
        <v>6.7490058536350004</v>
      </c>
      <c r="K106" s="318">
        <v>0.59957734862599998</v>
      </c>
    </row>
    <row r="107" spans="1:11" ht="14.4" customHeight="1" thickBot="1" x14ac:dyDescent="0.35">
      <c r="A107" s="328" t="s">
        <v>305</v>
      </c>
      <c r="B107" s="312">
        <v>5</v>
      </c>
      <c r="C107" s="312">
        <v>0</v>
      </c>
      <c r="D107" s="313">
        <v>-5</v>
      </c>
      <c r="E107" s="314">
        <v>0</v>
      </c>
      <c r="F107" s="312">
        <v>0</v>
      </c>
      <c r="G107" s="313">
        <v>0</v>
      </c>
      <c r="H107" s="315">
        <v>0</v>
      </c>
      <c r="I107" s="312">
        <v>0</v>
      </c>
      <c r="J107" s="313">
        <v>0</v>
      </c>
      <c r="K107" s="318">
        <v>0</v>
      </c>
    </row>
    <row r="108" spans="1:11" ht="14.4" customHeight="1" thickBot="1" x14ac:dyDescent="0.35">
      <c r="A108" s="329" t="s">
        <v>306</v>
      </c>
      <c r="B108" s="307">
        <v>5</v>
      </c>
      <c r="C108" s="307">
        <v>0</v>
      </c>
      <c r="D108" s="308">
        <v>-5</v>
      </c>
      <c r="E108" s="309">
        <v>0</v>
      </c>
      <c r="F108" s="307">
        <v>0</v>
      </c>
      <c r="G108" s="308">
        <v>0</v>
      </c>
      <c r="H108" s="310">
        <v>0</v>
      </c>
      <c r="I108" s="307">
        <v>0</v>
      </c>
      <c r="J108" s="308">
        <v>0</v>
      </c>
      <c r="K108" s="311">
        <v>0</v>
      </c>
    </row>
    <row r="109" spans="1:11" ht="14.4" customHeight="1" thickBot="1" x14ac:dyDescent="0.35">
      <c r="A109" s="328" t="s">
        <v>307</v>
      </c>
      <c r="B109" s="312">
        <v>5.0007088176919998</v>
      </c>
      <c r="C109" s="312">
        <v>13.6632</v>
      </c>
      <c r="D109" s="313">
        <v>8.6624911823070008</v>
      </c>
      <c r="E109" s="314">
        <v>2.7322526661939999</v>
      </c>
      <c r="F109" s="312">
        <v>31.672897196261001</v>
      </c>
      <c r="G109" s="313">
        <v>18.475856697819001</v>
      </c>
      <c r="H109" s="315">
        <v>2.1976</v>
      </c>
      <c r="I109" s="312">
        <v>5.8010000000000002</v>
      </c>
      <c r="J109" s="313">
        <v>-12.674856697818999</v>
      </c>
      <c r="K109" s="318">
        <v>0.18315343759200001</v>
      </c>
    </row>
    <row r="110" spans="1:11" ht="14.4" customHeight="1" thickBot="1" x14ac:dyDescent="0.35">
      <c r="A110" s="329" t="s">
        <v>308</v>
      </c>
      <c r="B110" s="307">
        <v>5.0007088176919998</v>
      </c>
      <c r="C110" s="307">
        <v>13.6632</v>
      </c>
      <c r="D110" s="308">
        <v>8.6624911823070008</v>
      </c>
      <c r="E110" s="309">
        <v>2.7322526661939999</v>
      </c>
      <c r="F110" s="307">
        <v>0</v>
      </c>
      <c r="G110" s="308">
        <v>0</v>
      </c>
      <c r="H110" s="310">
        <v>0</v>
      </c>
      <c r="I110" s="307">
        <v>4.4408920985006301E-16</v>
      </c>
      <c r="J110" s="308">
        <v>4.4408920985006301E-16</v>
      </c>
      <c r="K110" s="317" t="s">
        <v>207</v>
      </c>
    </row>
    <row r="111" spans="1:11" ht="14.4" customHeight="1" thickBot="1" x14ac:dyDescent="0.35">
      <c r="A111" s="329" t="s">
        <v>309</v>
      </c>
      <c r="B111" s="307">
        <v>0</v>
      </c>
      <c r="C111" s="307">
        <v>0</v>
      </c>
      <c r="D111" s="308">
        <v>0</v>
      </c>
      <c r="E111" s="309">
        <v>1</v>
      </c>
      <c r="F111" s="307">
        <v>31.672897196261001</v>
      </c>
      <c r="G111" s="308">
        <v>18.475856697819001</v>
      </c>
      <c r="H111" s="310">
        <v>2.1976</v>
      </c>
      <c r="I111" s="307">
        <v>5.36</v>
      </c>
      <c r="J111" s="308">
        <v>-13.115856697819</v>
      </c>
      <c r="K111" s="311">
        <v>0.16922986131600001</v>
      </c>
    </row>
    <row r="112" spans="1:11" ht="14.4" customHeight="1" thickBot="1" x14ac:dyDescent="0.35">
      <c r="A112" s="329" t="s">
        <v>310</v>
      </c>
      <c r="B112" s="307">
        <v>0</v>
      </c>
      <c r="C112" s="307">
        <v>0</v>
      </c>
      <c r="D112" s="308">
        <v>0</v>
      </c>
      <c r="E112" s="309">
        <v>1</v>
      </c>
      <c r="F112" s="307">
        <v>0</v>
      </c>
      <c r="G112" s="308">
        <v>0</v>
      </c>
      <c r="H112" s="310">
        <v>0</v>
      </c>
      <c r="I112" s="307">
        <v>0.441</v>
      </c>
      <c r="J112" s="308">
        <v>0.441</v>
      </c>
      <c r="K112" s="317" t="s">
        <v>213</v>
      </c>
    </row>
    <row r="113" spans="1:11" ht="14.4" customHeight="1" thickBot="1" x14ac:dyDescent="0.35">
      <c r="A113" s="328" t="s">
        <v>311</v>
      </c>
      <c r="B113" s="312">
        <v>3</v>
      </c>
      <c r="C113" s="312">
        <v>5.7444199999999999</v>
      </c>
      <c r="D113" s="313">
        <v>2.7444199999999999</v>
      </c>
      <c r="E113" s="314">
        <v>1.914806666666</v>
      </c>
      <c r="F113" s="312">
        <v>5.6595209004399996</v>
      </c>
      <c r="G113" s="313">
        <v>3.3013871919229998</v>
      </c>
      <c r="H113" s="315">
        <v>0.51290000000000002</v>
      </c>
      <c r="I113" s="312">
        <v>3.5280800000000001</v>
      </c>
      <c r="J113" s="313">
        <v>0.22669280807600001</v>
      </c>
      <c r="K113" s="318">
        <v>0.62338845673700005</v>
      </c>
    </row>
    <row r="114" spans="1:11" ht="14.4" customHeight="1" thickBot="1" x14ac:dyDescent="0.35">
      <c r="A114" s="329" t="s">
        <v>312</v>
      </c>
      <c r="B114" s="307">
        <v>3</v>
      </c>
      <c r="C114" s="307">
        <v>5.7444199999999999</v>
      </c>
      <c r="D114" s="308">
        <v>2.7444199999999999</v>
      </c>
      <c r="E114" s="309">
        <v>1.914806666666</v>
      </c>
      <c r="F114" s="307">
        <v>5.6595209004399996</v>
      </c>
      <c r="G114" s="308">
        <v>3.3013871919229998</v>
      </c>
      <c r="H114" s="310">
        <v>0.51290000000000002</v>
      </c>
      <c r="I114" s="307">
        <v>3.5280800000000001</v>
      </c>
      <c r="J114" s="308">
        <v>0.22669280807600001</v>
      </c>
      <c r="K114" s="311">
        <v>0.62338845673700005</v>
      </c>
    </row>
    <row r="115" spans="1:11" ht="14.4" customHeight="1" thickBot="1" x14ac:dyDescent="0.35">
      <c r="A115" s="328" t="s">
        <v>313</v>
      </c>
      <c r="B115" s="312">
        <v>220</v>
      </c>
      <c r="C115" s="312">
        <v>193.2929</v>
      </c>
      <c r="D115" s="313">
        <v>-26.707100000000001</v>
      </c>
      <c r="E115" s="314">
        <v>0.87860409090900005</v>
      </c>
      <c r="F115" s="312">
        <v>125</v>
      </c>
      <c r="G115" s="313">
        <v>72.916666666666003</v>
      </c>
      <c r="H115" s="315">
        <v>9.6164699999999996</v>
      </c>
      <c r="I115" s="312">
        <v>63.242820000000002</v>
      </c>
      <c r="J115" s="313">
        <v>-9.6738466666659999</v>
      </c>
      <c r="K115" s="318">
        <v>0.50594256000000004</v>
      </c>
    </row>
    <row r="116" spans="1:11" ht="14.4" customHeight="1" thickBot="1" x14ac:dyDescent="0.35">
      <c r="A116" s="329" t="s">
        <v>314</v>
      </c>
      <c r="B116" s="307">
        <v>220</v>
      </c>
      <c r="C116" s="307">
        <v>193.2929</v>
      </c>
      <c r="D116" s="308">
        <v>-26.707100000000001</v>
      </c>
      <c r="E116" s="309">
        <v>0.87860409090900005</v>
      </c>
      <c r="F116" s="307">
        <v>125</v>
      </c>
      <c r="G116" s="308">
        <v>72.916666666666003</v>
      </c>
      <c r="H116" s="310">
        <v>9.6164699999999996</v>
      </c>
      <c r="I116" s="307">
        <v>63.242820000000002</v>
      </c>
      <c r="J116" s="308">
        <v>-9.6738466666659999</v>
      </c>
      <c r="K116" s="311">
        <v>0.50594256000000004</v>
      </c>
    </row>
    <row r="117" spans="1:11" ht="14.4" customHeight="1" thickBot="1" x14ac:dyDescent="0.35">
      <c r="A117" s="328" t="s">
        <v>315</v>
      </c>
      <c r="B117" s="312">
        <v>0</v>
      </c>
      <c r="C117" s="312">
        <v>12.824999999999999</v>
      </c>
      <c r="D117" s="313">
        <v>12.824999999999999</v>
      </c>
      <c r="E117" s="320" t="s">
        <v>213</v>
      </c>
      <c r="F117" s="312">
        <v>0</v>
      </c>
      <c r="G117" s="313">
        <v>0</v>
      </c>
      <c r="H117" s="315">
        <v>2.6520000000000001</v>
      </c>
      <c r="I117" s="312">
        <v>2.6520000000000001</v>
      </c>
      <c r="J117" s="313">
        <v>2.6520000000000001</v>
      </c>
      <c r="K117" s="316" t="s">
        <v>207</v>
      </c>
    </row>
    <row r="118" spans="1:11" ht="14.4" customHeight="1" thickBot="1" x14ac:dyDescent="0.35">
      <c r="A118" s="329" t="s">
        <v>316</v>
      </c>
      <c r="B118" s="307">
        <v>0</v>
      </c>
      <c r="C118" s="307">
        <v>12.824999999999999</v>
      </c>
      <c r="D118" s="308">
        <v>12.824999999999999</v>
      </c>
      <c r="E118" s="319" t="s">
        <v>213</v>
      </c>
      <c r="F118" s="307">
        <v>0</v>
      </c>
      <c r="G118" s="308">
        <v>0</v>
      </c>
      <c r="H118" s="310">
        <v>2.6520000000000001</v>
      </c>
      <c r="I118" s="307">
        <v>2.6520000000000001</v>
      </c>
      <c r="J118" s="308">
        <v>2.6520000000000001</v>
      </c>
      <c r="K118" s="317" t="s">
        <v>207</v>
      </c>
    </row>
    <row r="119" spans="1:11" ht="14.4" customHeight="1" thickBot="1" x14ac:dyDescent="0.35">
      <c r="A119" s="328" t="s">
        <v>317</v>
      </c>
      <c r="B119" s="312">
        <v>260</v>
      </c>
      <c r="C119" s="312">
        <v>291.77994000000001</v>
      </c>
      <c r="D119" s="313">
        <v>31.77994</v>
      </c>
      <c r="E119" s="314">
        <v>1.1222305384610001</v>
      </c>
      <c r="F119" s="312">
        <v>253.14403472563799</v>
      </c>
      <c r="G119" s="313">
        <v>147.66735358995501</v>
      </c>
      <c r="H119" s="315">
        <v>35.356020000000001</v>
      </c>
      <c r="I119" s="312">
        <v>173.88637</v>
      </c>
      <c r="J119" s="313">
        <v>26.219016410045</v>
      </c>
      <c r="K119" s="318">
        <v>0.68690684411500003</v>
      </c>
    </row>
    <row r="120" spans="1:11" ht="14.4" customHeight="1" thickBot="1" x14ac:dyDescent="0.35">
      <c r="A120" s="329" t="s">
        <v>318</v>
      </c>
      <c r="B120" s="307">
        <v>260</v>
      </c>
      <c r="C120" s="307">
        <v>291.77994000000001</v>
      </c>
      <c r="D120" s="308">
        <v>31.77994</v>
      </c>
      <c r="E120" s="309">
        <v>1.1222305384610001</v>
      </c>
      <c r="F120" s="307">
        <v>253.14403472563799</v>
      </c>
      <c r="G120" s="308">
        <v>147.66735358995501</v>
      </c>
      <c r="H120" s="310">
        <v>35.356020000000001</v>
      </c>
      <c r="I120" s="307">
        <v>173.88637</v>
      </c>
      <c r="J120" s="308">
        <v>26.219016410045</v>
      </c>
      <c r="K120" s="311">
        <v>0.68690684411500003</v>
      </c>
    </row>
    <row r="121" spans="1:11" ht="14.4" customHeight="1" thickBot="1" x14ac:dyDescent="0.35">
      <c r="A121" s="333"/>
      <c r="B121" s="307">
        <v>-3516.56682218571</v>
      </c>
      <c r="C121" s="307">
        <v>-3720.9877000000001</v>
      </c>
      <c r="D121" s="308">
        <v>-204.42087781429001</v>
      </c>
      <c r="E121" s="309">
        <v>1.0581308100060001</v>
      </c>
      <c r="F121" s="307">
        <v>-3617.9943799277598</v>
      </c>
      <c r="G121" s="308">
        <v>-2110.49672162453</v>
      </c>
      <c r="H121" s="310">
        <v>-411.87072999999998</v>
      </c>
      <c r="I121" s="307">
        <v>-2264.2240000000002</v>
      </c>
      <c r="J121" s="308">
        <v>-153.727278375476</v>
      </c>
      <c r="K121" s="311">
        <v>0.625822973236</v>
      </c>
    </row>
    <row r="122" spans="1:11" ht="14.4" customHeight="1" thickBot="1" x14ac:dyDescent="0.35">
      <c r="A122" s="334" t="s">
        <v>50</v>
      </c>
      <c r="B122" s="321">
        <v>-3516.56682218571</v>
      </c>
      <c r="C122" s="321">
        <v>-3720.9877000000001</v>
      </c>
      <c r="D122" s="322">
        <v>-204.42087781429001</v>
      </c>
      <c r="E122" s="323" t="s">
        <v>207</v>
      </c>
      <c r="F122" s="321">
        <v>-3617.9943799277598</v>
      </c>
      <c r="G122" s="322">
        <v>-2110.49672162453</v>
      </c>
      <c r="H122" s="321">
        <v>-411.87072999999998</v>
      </c>
      <c r="I122" s="321">
        <v>-2264.2240000000002</v>
      </c>
      <c r="J122" s="322">
        <v>-153.72727837547501</v>
      </c>
      <c r="K122" s="324">
        <v>0.625822973236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77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319</v>
      </c>
      <c r="B5" s="336" t="s">
        <v>320</v>
      </c>
      <c r="C5" s="337" t="s">
        <v>321</v>
      </c>
      <c r="D5" s="337" t="s">
        <v>321</v>
      </c>
      <c r="E5" s="337"/>
      <c r="F5" s="337" t="s">
        <v>321</v>
      </c>
      <c r="G5" s="337" t="s">
        <v>321</v>
      </c>
      <c r="H5" s="337" t="s">
        <v>321</v>
      </c>
      <c r="I5" s="338" t="s">
        <v>321</v>
      </c>
      <c r="J5" s="339" t="s">
        <v>53</v>
      </c>
    </row>
    <row r="6" spans="1:10" ht="14.4" customHeight="1" x14ac:dyDescent="0.3">
      <c r="A6" s="335" t="s">
        <v>319</v>
      </c>
      <c r="B6" s="336" t="s">
        <v>214</v>
      </c>
      <c r="C6" s="337">
        <v>0.34655000000000002</v>
      </c>
      <c r="D6" s="337">
        <v>0</v>
      </c>
      <c r="E6" s="337"/>
      <c r="F6" s="337">
        <v>0.40909000000000001</v>
      </c>
      <c r="G6" s="337">
        <v>0</v>
      </c>
      <c r="H6" s="337">
        <v>0.40909000000000001</v>
      </c>
      <c r="I6" s="338" t="s">
        <v>321</v>
      </c>
      <c r="J6" s="339" t="s">
        <v>1</v>
      </c>
    </row>
    <row r="7" spans="1:10" ht="14.4" customHeight="1" x14ac:dyDescent="0.3">
      <c r="A7" s="335" t="s">
        <v>319</v>
      </c>
      <c r="B7" s="336" t="s">
        <v>322</v>
      </c>
      <c r="C7" s="337">
        <v>0.34655000000000002</v>
      </c>
      <c r="D7" s="337">
        <v>0</v>
      </c>
      <c r="E7" s="337"/>
      <c r="F7" s="337">
        <v>0.40909000000000001</v>
      </c>
      <c r="G7" s="337">
        <v>0</v>
      </c>
      <c r="H7" s="337">
        <v>0.40909000000000001</v>
      </c>
      <c r="I7" s="338" t="s">
        <v>321</v>
      </c>
      <c r="J7" s="339" t="s">
        <v>323</v>
      </c>
    </row>
    <row r="9" spans="1:10" ht="14.4" customHeight="1" x14ac:dyDescent="0.3">
      <c r="A9" s="335" t="s">
        <v>319</v>
      </c>
      <c r="B9" s="336" t="s">
        <v>320</v>
      </c>
      <c r="C9" s="337" t="s">
        <v>321</v>
      </c>
      <c r="D9" s="337" t="s">
        <v>321</v>
      </c>
      <c r="E9" s="337"/>
      <c r="F9" s="337" t="s">
        <v>321</v>
      </c>
      <c r="G9" s="337" t="s">
        <v>321</v>
      </c>
      <c r="H9" s="337" t="s">
        <v>321</v>
      </c>
      <c r="I9" s="338" t="s">
        <v>321</v>
      </c>
      <c r="J9" s="339" t="s">
        <v>53</v>
      </c>
    </row>
    <row r="10" spans="1:10" ht="14.4" customHeight="1" x14ac:dyDescent="0.3">
      <c r="A10" s="335" t="s">
        <v>324</v>
      </c>
      <c r="B10" s="336" t="s">
        <v>320</v>
      </c>
      <c r="C10" s="337" t="s">
        <v>321</v>
      </c>
      <c r="D10" s="337" t="s">
        <v>321</v>
      </c>
      <c r="E10" s="337"/>
      <c r="F10" s="337" t="s">
        <v>321</v>
      </c>
      <c r="G10" s="337" t="s">
        <v>321</v>
      </c>
      <c r="H10" s="337" t="s">
        <v>321</v>
      </c>
      <c r="I10" s="338" t="s">
        <v>321</v>
      </c>
      <c r="J10" s="339" t="s">
        <v>0</v>
      </c>
    </row>
    <row r="11" spans="1:10" ht="14.4" customHeight="1" x14ac:dyDescent="0.3">
      <c r="A11" s="335" t="s">
        <v>324</v>
      </c>
      <c r="B11" s="336" t="s">
        <v>214</v>
      </c>
      <c r="C11" s="337">
        <v>0.34655000000000002</v>
      </c>
      <c r="D11" s="337">
        <v>0</v>
      </c>
      <c r="E11" s="337"/>
      <c r="F11" s="337">
        <v>0.40909000000000001</v>
      </c>
      <c r="G11" s="337">
        <v>0</v>
      </c>
      <c r="H11" s="337">
        <v>0.40909000000000001</v>
      </c>
      <c r="I11" s="338" t="s">
        <v>321</v>
      </c>
      <c r="J11" s="339" t="s">
        <v>1</v>
      </c>
    </row>
    <row r="12" spans="1:10" ht="14.4" customHeight="1" x14ac:dyDescent="0.3">
      <c r="A12" s="335" t="s">
        <v>324</v>
      </c>
      <c r="B12" s="336" t="s">
        <v>322</v>
      </c>
      <c r="C12" s="337">
        <v>0.34655000000000002</v>
      </c>
      <c r="D12" s="337">
        <v>0</v>
      </c>
      <c r="E12" s="337"/>
      <c r="F12" s="337">
        <v>0.40909000000000001</v>
      </c>
      <c r="G12" s="337">
        <v>0</v>
      </c>
      <c r="H12" s="337">
        <v>0.40909000000000001</v>
      </c>
      <c r="I12" s="338" t="s">
        <v>321</v>
      </c>
      <c r="J12" s="339" t="s">
        <v>325</v>
      </c>
    </row>
    <row r="13" spans="1:10" ht="14.4" customHeight="1" x14ac:dyDescent="0.3">
      <c r="A13" s="335" t="s">
        <v>321</v>
      </c>
      <c r="B13" s="336" t="s">
        <v>321</v>
      </c>
      <c r="C13" s="337" t="s">
        <v>321</v>
      </c>
      <c r="D13" s="337" t="s">
        <v>321</v>
      </c>
      <c r="E13" s="337"/>
      <c r="F13" s="337" t="s">
        <v>321</v>
      </c>
      <c r="G13" s="337" t="s">
        <v>321</v>
      </c>
      <c r="H13" s="337" t="s">
        <v>321</v>
      </c>
      <c r="I13" s="338" t="s">
        <v>321</v>
      </c>
      <c r="J13" s="339" t="s">
        <v>326</v>
      </c>
    </row>
    <row r="14" spans="1:10" ht="14.4" customHeight="1" x14ac:dyDescent="0.3">
      <c r="A14" s="335" t="s">
        <v>319</v>
      </c>
      <c r="B14" s="336" t="s">
        <v>322</v>
      </c>
      <c r="C14" s="337">
        <v>0.34655000000000002</v>
      </c>
      <c r="D14" s="337">
        <v>0</v>
      </c>
      <c r="E14" s="337"/>
      <c r="F14" s="337">
        <v>0.40909000000000001</v>
      </c>
      <c r="G14" s="337">
        <v>0</v>
      </c>
      <c r="H14" s="337">
        <v>0.40909000000000001</v>
      </c>
      <c r="I14" s="338" t="s">
        <v>321</v>
      </c>
      <c r="J14" s="339" t="s">
        <v>323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75</v>
      </c>
      <c r="K3" s="295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81</v>
      </c>
      <c r="M4" s="343" t="s">
        <v>12</v>
      </c>
      <c r="N4" s="344" t="s">
        <v>89</v>
      </c>
    </row>
    <row r="5" spans="1:14" ht="14.4" customHeight="1" x14ac:dyDescent="0.3">
      <c r="A5" s="345" t="s">
        <v>319</v>
      </c>
      <c r="B5" s="346" t="s">
        <v>320</v>
      </c>
      <c r="C5" s="347" t="s">
        <v>324</v>
      </c>
      <c r="D5" s="348" t="s">
        <v>320</v>
      </c>
      <c r="E5" s="347" t="s">
        <v>327</v>
      </c>
      <c r="F5" s="348" t="s">
        <v>333</v>
      </c>
      <c r="G5" s="347" t="s">
        <v>328</v>
      </c>
      <c r="H5" s="347" t="s">
        <v>329</v>
      </c>
      <c r="I5" s="347" t="s">
        <v>96</v>
      </c>
      <c r="J5" s="347" t="s">
        <v>330</v>
      </c>
      <c r="K5" s="347"/>
      <c r="L5" s="349">
        <v>75.681681882520223</v>
      </c>
      <c r="M5" s="349">
        <v>4</v>
      </c>
      <c r="N5" s="350">
        <v>302.72672753008089</v>
      </c>
    </row>
    <row r="6" spans="1:14" ht="14.4" customHeight="1" thickBot="1" x14ac:dyDescent="0.35">
      <c r="A6" s="351" t="s">
        <v>319</v>
      </c>
      <c r="B6" s="352" t="s">
        <v>320</v>
      </c>
      <c r="C6" s="353" t="s">
        <v>324</v>
      </c>
      <c r="D6" s="354" t="s">
        <v>320</v>
      </c>
      <c r="E6" s="353" t="s">
        <v>327</v>
      </c>
      <c r="F6" s="354" t="s">
        <v>333</v>
      </c>
      <c r="G6" s="353" t="s">
        <v>328</v>
      </c>
      <c r="H6" s="353" t="s">
        <v>331</v>
      </c>
      <c r="I6" s="353" t="s">
        <v>96</v>
      </c>
      <c r="J6" s="353" t="s">
        <v>332</v>
      </c>
      <c r="K6" s="353"/>
      <c r="L6" s="355">
        <v>53.180900000000001</v>
      </c>
      <c r="M6" s="355">
        <v>2</v>
      </c>
      <c r="N6" s="356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172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206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6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2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174</v>
      </c>
      <c r="C4" s="302"/>
      <c r="D4" s="302"/>
      <c r="E4" s="303"/>
      <c r="F4" s="298" t="s">
        <v>179</v>
      </c>
      <c r="G4" s="299"/>
      <c r="H4" s="299"/>
      <c r="I4" s="300"/>
      <c r="J4" s="301" t="s">
        <v>180</v>
      </c>
      <c r="K4" s="302"/>
      <c r="L4" s="302"/>
      <c r="M4" s="303"/>
      <c r="N4" s="298" t="s">
        <v>181</v>
      </c>
      <c r="O4" s="299"/>
      <c r="P4" s="299"/>
      <c r="Q4" s="300"/>
    </row>
    <row r="5" spans="1:17" ht="14.4" customHeight="1" thickBot="1" x14ac:dyDescent="0.35">
      <c r="A5" s="357" t="s">
        <v>173</v>
      </c>
      <c r="B5" s="358" t="s">
        <v>175</v>
      </c>
      <c r="C5" s="358" t="s">
        <v>176</v>
      </c>
      <c r="D5" s="358" t="s">
        <v>177</v>
      </c>
      <c r="E5" s="359" t="s">
        <v>178</v>
      </c>
      <c r="F5" s="360" t="s">
        <v>175</v>
      </c>
      <c r="G5" s="361" t="s">
        <v>176</v>
      </c>
      <c r="H5" s="361" t="s">
        <v>177</v>
      </c>
      <c r="I5" s="362" t="s">
        <v>178</v>
      </c>
      <c r="J5" s="358" t="s">
        <v>175</v>
      </c>
      <c r="K5" s="358" t="s">
        <v>176</v>
      </c>
      <c r="L5" s="358" t="s">
        <v>177</v>
      </c>
      <c r="M5" s="359" t="s">
        <v>178</v>
      </c>
      <c r="N5" s="360" t="s">
        <v>175</v>
      </c>
      <c r="O5" s="361" t="s">
        <v>176</v>
      </c>
      <c r="P5" s="361" t="s">
        <v>177</v>
      </c>
      <c r="Q5" s="362" t="s">
        <v>178</v>
      </c>
    </row>
    <row r="6" spans="1:17" ht="14.4" customHeight="1" x14ac:dyDescent="0.3">
      <c r="A6" s="367" t="s">
        <v>334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335</v>
      </c>
      <c r="B7" s="372">
        <v>6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2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78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319</v>
      </c>
      <c r="B5" s="336" t="s">
        <v>320</v>
      </c>
      <c r="C5" s="337" t="s">
        <v>321</v>
      </c>
      <c r="D5" s="337" t="s">
        <v>321</v>
      </c>
      <c r="E5" s="337"/>
      <c r="F5" s="337" t="s">
        <v>321</v>
      </c>
      <c r="G5" s="337" t="s">
        <v>321</v>
      </c>
      <c r="H5" s="337" t="s">
        <v>321</v>
      </c>
      <c r="I5" s="338" t="s">
        <v>321</v>
      </c>
      <c r="J5" s="339" t="s">
        <v>53</v>
      </c>
    </row>
    <row r="6" spans="1:10" ht="14.4" customHeight="1" x14ac:dyDescent="0.3">
      <c r="A6" s="335" t="s">
        <v>319</v>
      </c>
      <c r="B6" s="336" t="s">
        <v>216</v>
      </c>
      <c r="C6" s="337">
        <v>18.859059999999999</v>
      </c>
      <c r="D6" s="337">
        <v>38.95729</v>
      </c>
      <c r="E6" s="337"/>
      <c r="F6" s="337">
        <v>31.517600000000002</v>
      </c>
      <c r="G6" s="337">
        <v>36.749998842463668</v>
      </c>
      <c r="H6" s="337">
        <v>-5.2323988424636667</v>
      </c>
      <c r="I6" s="338">
        <v>0.85762179572050035</v>
      </c>
      <c r="J6" s="339" t="s">
        <v>1</v>
      </c>
    </row>
    <row r="7" spans="1:10" ht="14.4" customHeight="1" x14ac:dyDescent="0.3">
      <c r="A7" s="335" t="s">
        <v>319</v>
      </c>
      <c r="B7" s="336" t="s">
        <v>217</v>
      </c>
      <c r="C7" s="337">
        <v>2.6629999999999998</v>
      </c>
      <c r="D7" s="337">
        <v>2.6619999999999999</v>
      </c>
      <c r="E7" s="337"/>
      <c r="F7" s="337">
        <v>2.6520999999999999</v>
      </c>
      <c r="G7" s="337">
        <v>2.1361666177559164</v>
      </c>
      <c r="H7" s="337">
        <v>0.51593338224408347</v>
      </c>
      <c r="I7" s="338">
        <v>1.2415230057223163</v>
      </c>
      <c r="J7" s="339" t="s">
        <v>1</v>
      </c>
    </row>
    <row r="8" spans="1:10" ht="14.4" customHeight="1" x14ac:dyDescent="0.3">
      <c r="A8" s="335" t="s">
        <v>319</v>
      </c>
      <c r="B8" s="336" t="s">
        <v>218</v>
      </c>
      <c r="C8" s="337">
        <v>0</v>
      </c>
      <c r="D8" s="337">
        <v>0.14599999999999999</v>
      </c>
      <c r="E8" s="337"/>
      <c r="F8" s="337">
        <v>0.14199999999999999</v>
      </c>
      <c r="G8" s="337">
        <v>8.516666398391666E-2</v>
      </c>
      <c r="H8" s="337">
        <v>5.6833336016083327E-2</v>
      </c>
      <c r="I8" s="338">
        <v>1.6673190349080251</v>
      </c>
      <c r="J8" s="339" t="s">
        <v>1</v>
      </c>
    </row>
    <row r="9" spans="1:10" ht="14.4" customHeight="1" x14ac:dyDescent="0.3">
      <c r="A9" s="335" t="s">
        <v>319</v>
      </c>
      <c r="B9" s="336" t="s">
        <v>322</v>
      </c>
      <c r="C9" s="337">
        <v>21.52206</v>
      </c>
      <c r="D9" s="337">
        <v>41.76529</v>
      </c>
      <c r="E9" s="337"/>
      <c r="F9" s="337">
        <v>34.311700000000002</v>
      </c>
      <c r="G9" s="337">
        <v>38.971332124203506</v>
      </c>
      <c r="H9" s="337">
        <v>-4.6596321242035046</v>
      </c>
      <c r="I9" s="338">
        <v>0.88043436366627059</v>
      </c>
      <c r="J9" s="339" t="s">
        <v>323</v>
      </c>
    </row>
    <row r="11" spans="1:10" ht="14.4" customHeight="1" x14ac:dyDescent="0.3">
      <c r="A11" s="335" t="s">
        <v>319</v>
      </c>
      <c r="B11" s="336" t="s">
        <v>320</v>
      </c>
      <c r="C11" s="337" t="s">
        <v>321</v>
      </c>
      <c r="D11" s="337" t="s">
        <v>321</v>
      </c>
      <c r="E11" s="337"/>
      <c r="F11" s="337" t="s">
        <v>321</v>
      </c>
      <c r="G11" s="337" t="s">
        <v>321</v>
      </c>
      <c r="H11" s="337" t="s">
        <v>321</v>
      </c>
      <c r="I11" s="338" t="s">
        <v>321</v>
      </c>
      <c r="J11" s="339" t="s">
        <v>53</v>
      </c>
    </row>
    <row r="12" spans="1:10" ht="14.4" customHeight="1" x14ac:dyDescent="0.3">
      <c r="A12" s="335" t="s">
        <v>324</v>
      </c>
      <c r="B12" s="336" t="s">
        <v>320</v>
      </c>
      <c r="C12" s="337" t="s">
        <v>321</v>
      </c>
      <c r="D12" s="337" t="s">
        <v>321</v>
      </c>
      <c r="E12" s="337"/>
      <c r="F12" s="337" t="s">
        <v>321</v>
      </c>
      <c r="G12" s="337" t="s">
        <v>321</v>
      </c>
      <c r="H12" s="337" t="s">
        <v>321</v>
      </c>
      <c r="I12" s="338" t="s">
        <v>321</v>
      </c>
      <c r="J12" s="339" t="s">
        <v>0</v>
      </c>
    </row>
    <row r="13" spans="1:10" ht="14.4" customHeight="1" x14ac:dyDescent="0.3">
      <c r="A13" s="335" t="s">
        <v>324</v>
      </c>
      <c r="B13" s="336" t="s">
        <v>216</v>
      </c>
      <c r="C13" s="337">
        <v>18.859059999999999</v>
      </c>
      <c r="D13" s="337">
        <v>38.95729</v>
      </c>
      <c r="E13" s="337"/>
      <c r="F13" s="337">
        <v>31.517600000000002</v>
      </c>
      <c r="G13" s="337">
        <v>36.749998842463668</v>
      </c>
      <c r="H13" s="337">
        <v>-5.2323988424636667</v>
      </c>
      <c r="I13" s="338">
        <v>0.85762179572050035</v>
      </c>
      <c r="J13" s="339" t="s">
        <v>1</v>
      </c>
    </row>
    <row r="14" spans="1:10" ht="14.4" customHeight="1" x14ac:dyDescent="0.3">
      <c r="A14" s="335" t="s">
        <v>324</v>
      </c>
      <c r="B14" s="336" t="s">
        <v>217</v>
      </c>
      <c r="C14" s="337">
        <v>2.6629999999999998</v>
      </c>
      <c r="D14" s="337">
        <v>2.6619999999999999</v>
      </c>
      <c r="E14" s="337"/>
      <c r="F14" s="337">
        <v>2.6520999999999999</v>
      </c>
      <c r="G14" s="337">
        <v>2.1361666177559164</v>
      </c>
      <c r="H14" s="337">
        <v>0.51593338224408347</v>
      </c>
      <c r="I14" s="338">
        <v>1.2415230057223163</v>
      </c>
      <c r="J14" s="339" t="s">
        <v>1</v>
      </c>
    </row>
    <row r="15" spans="1:10" ht="14.4" customHeight="1" x14ac:dyDescent="0.3">
      <c r="A15" s="335" t="s">
        <v>324</v>
      </c>
      <c r="B15" s="336" t="s">
        <v>218</v>
      </c>
      <c r="C15" s="337">
        <v>0</v>
      </c>
      <c r="D15" s="337">
        <v>0.14599999999999999</v>
      </c>
      <c r="E15" s="337"/>
      <c r="F15" s="337">
        <v>0.14199999999999999</v>
      </c>
      <c r="G15" s="337">
        <v>8.516666398391666E-2</v>
      </c>
      <c r="H15" s="337">
        <v>5.6833336016083327E-2</v>
      </c>
      <c r="I15" s="338">
        <v>1.6673190349080251</v>
      </c>
      <c r="J15" s="339" t="s">
        <v>1</v>
      </c>
    </row>
    <row r="16" spans="1:10" ht="14.4" customHeight="1" x14ac:dyDescent="0.3">
      <c r="A16" s="335" t="s">
        <v>324</v>
      </c>
      <c r="B16" s="336" t="s">
        <v>322</v>
      </c>
      <c r="C16" s="337">
        <v>21.52206</v>
      </c>
      <c r="D16" s="337">
        <v>41.76529</v>
      </c>
      <c r="E16" s="337"/>
      <c r="F16" s="337">
        <v>34.311700000000002</v>
      </c>
      <c r="G16" s="337">
        <v>38.971332124203506</v>
      </c>
      <c r="H16" s="337">
        <v>-4.6596321242035046</v>
      </c>
      <c r="I16" s="338">
        <v>0.88043436366627059</v>
      </c>
      <c r="J16" s="339" t="s">
        <v>325</v>
      </c>
    </row>
    <row r="17" spans="1:10" ht="14.4" customHeight="1" x14ac:dyDescent="0.3">
      <c r="A17" s="335" t="s">
        <v>321</v>
      </c>
      <c r="B17" s="336" t="s">
        <v>321</v>
      </c>
      <c r="C17" s="337" t="s">
        <v>321</v>
      </c>
      <c r="D17" s="337" t="s">
        <v>321</v>
      </c>
      <c r="E17" s="337"/>
      <c r="F17" s="337" t="s">
        <v>321</v>
      </c>
      <c r="G17" s="337" t="s">
        <v>321</v>
      </c>
      <c r="H17" s="337" t="s">
        <v>321</v>
      </c>
      <c r="I17" s="338" t="s">
        <v>321</v>
      </c>
      <c r="J17" s="339" t="s">
        <v>326</v>
      </c>
    </row>
    <row r="18" spans="1:10" ht="14.4" customHeight="1" x14ac:dyDescent="0.3">
      <c r="A18" s="335" t="s">
        <v>319</v>
      </c>
      <c r="B18" s="336" t="s">
        <v>322</v>
      </c>
      <c r="C18" s="337">
        <v>21.52206</v>
      </c>
      <c r="D18" s="337">
        <v>41.76529</v>
      </c>
      <c r="E18" s="337"/>
      <c r="F18" s="337">
        <v>34.311700000000002</v>
      </c>
      <c r="G18" s="337">
        <v>38.971332124203506</v>
      </c>
      <c r="H18" s="337">
        <v>-4.6596321242035046</v>
      </c>
      <c r="I18" s="338">
        <v>0.88043436366627059</v>
      </c>
      <c r="J18" s="339" t="s">
        <v>323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2015-08-21T14:33:28Z</dcterms:modified>
</cp:coreProperties>
</file>