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<sst xmlns="http://schemas.openxmlformats.org/spreadsheetml/2006/main" count="676" uniqueCount="335">
  <si>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</si>
  <si>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</si>
  <si>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</si>
  <si>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</si>
  <si>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</si>
  <si>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</si>
  <si>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</si>
  <si>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</si>
  <si>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</si>
  <si>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</si>
  <si>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</si>
  <si>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</si>
  <si>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</si>
  <si>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</si>
  <si>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</si>
  <si>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</si>
  <si>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</si>
  <si>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</si>
  <si>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</si>
  <si>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</si>
  <si>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</si>
  <si>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</si>
  <si>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</si>
  <si>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</si>
  <si>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</si>
  <si>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</si>
  <si>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</si>
  <si>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</si>
  <si>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</si>
  <si>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</si>
  <si>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</si>
  <si>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</si>
  <si>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</si>
  <si>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</si>
  <si>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</si>
  <si>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</si>
  <si>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</si>
  <si>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</si>
  <si>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</si>
  <si>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</si>
  <si>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</si>
  <si>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</si>
  <si>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</si>
  <si>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</si>
  <si>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</si>
  <si>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</si>
  <si>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</si>
  <si>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</si>
  <si>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</si>
  <si>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</si>
  <si>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</si>
  <si>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</si>
  <si>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</si>
  <si>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</si>
  <si>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</si>
  <si>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</si>
  <si>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</si>
  <si>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</si>
  <si>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</si>
  <si>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</si>
  <si>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</si>
  <si>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</si>
  <si>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</si>
  <si>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</si>
  <si>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</si>
  <si>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</si>
  <si>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</si>
  <si>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</si>
  <si>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</si>
  <si>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</si>
  <si>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</si>
  <si>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</si>
  <si>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</si>
  <si>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</si>
  <si>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</si>
  <si>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</si>
  <si>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</si>
  <si>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</si>
  <si>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</si>
  <si>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</si>
  <si>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</si>
  <si>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</si>
  <si>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</si>
  <si>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</si>
  <si>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</si>
  <si>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</si>
  <si>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</si>
  <si>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</si>
  <si>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</si>
  <si>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</si>
  <si>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</si>
  <si>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</si>
  <si>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</si>
  <si>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</si>
  <si>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</si>
  <si>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</si>
  <si>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</si>
  <si>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</si>
  <si>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</si>
  <si>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</si>
  <si>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</si>
  <si>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</si>
  <si>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</si>
  <si>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</si>
  <si>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</si>
  <si>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</si>
  <si>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</si>
  <si>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</si>
  <si>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</si>
  <si>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</si>
  <si>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</si>
  <si>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</si>
  <si>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</si>
  <si>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</si>
  <si>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</si>
  <si>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</si>
  <si>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</si>
  <si>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</si>
  <si>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</si>
  <si>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</si>
  <si>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</si>
  <si>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</si>
  <si>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</si>
  <si>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</si>
  <si>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</si>
  <si>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</si>
  <si>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</si>
  <si>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</si>
  <si>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</si>
  <si>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</si>
  <si>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</si>
  <si>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</si>
  <si>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</si>
  <si>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</si>
  <si>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</si>
  <si>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</si>
  <si>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</si>
  <si>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</si>
  <si>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</si>
  <si>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</si>
  <si>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</si>
  <si>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</si>
  <si>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</si>
  <si>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</si>
  <si>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</si>
  <si>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</si>
  <si>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</si>
  <si>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</si>
  <si>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</si>
  <si>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</si>
  <si>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</si>
  <si>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</si>
  <si>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</si>
  <si>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</si>
  <si>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</si>
  <si>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</si>
  <si>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</si>
  <si>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</si>
  <si>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</si>
  <si>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</si>
  <si>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</si>
  <si>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</si>
  <si>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</si>
  <si>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</si>
  <si>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</si>
  <si>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</si>
  <si>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</si>
  <si>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</si>
  <si>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</si>
  <si>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</si>
  <si>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</si>
  <si>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</si>
  <si>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</si>
  <si>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</si>
  <si>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</si>
  <si>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</si>
  <si>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</si>
  <si>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</si>
  <si>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</si>
  <si>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</si>
  <si>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</si>
  <si>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</si>
  <si>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</si>
  <si>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</si>
  <si>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</si>
  <si>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</si>
  <si>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</si>
  <si>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</si>
  <si>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</si>
  <si>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</si>
  <si>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</si>
  <si>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</si>
  <si>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</si>
  <si>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</si>
  <si>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</si>
  <si>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</si>
  <si>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</si>
  <si>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</si>
  <si>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</si>
  <si>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</si>
  <si>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</si>
  <si>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</si>
  <si>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</si>
  <si>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</si>
  <si>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</si>
  <si>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</si>
  <si>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</si>
  <si>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</si>
  <si>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</si>
  <si>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</si>
  <si>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</si>
  <si>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</si>
  <si>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</si>
  <si>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</si>
  <si>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</si>
  <si>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</si>
  <si>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</si>
  <si>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</si>
  <si>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</si>
  <si>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</si>
  <si>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</si>
  <si>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</si>
  <si>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</si>
  <si>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</si>
  <si>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</si>
  <si>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</si>
  <si>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</si>
  <si>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</si>
  <si>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</si>
  <si>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</si>
  <si>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</si>
  <si>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</si>
  <si>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</si>
  <si>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</si>
  <si>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</si>
  <si>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</si>
  <si>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</si>
  <si>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</si>
  <si>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</si>
  <si>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</si>
  <si>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</si>
  <si>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</si>
  <si>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</si>
  <si>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</si>
  <si>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</si>
  <si>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</si>
  <si>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</si>
  <si>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</si>
  <si>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</si>
  <si>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</si>
  <si>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</si>
  <si>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</si>
  <si>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</si>
  <si>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</si>
  <si>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</si>
  <si>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</si>
  <si>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</si>
  <si>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</si>
  <si>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</si>
  <si>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</si>
  <si>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</si>
  <si>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</si>
  <si>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</si>
  <si>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</si>
  <si>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</si>
  <si>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</si>
  <si>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</si>
  <si>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</si>
  <si>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</si>
  <si>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</si>
  <si>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</si>
  <si>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</si>
  <si>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</si>
  <si>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</si>
  <si>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</si>
  <si>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</si>
  <si>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</si>
  <si>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</si>
  <si>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</si>
  <si>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</si>
  <si>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</si>
  <si>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</si>
  <si>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</si>
  <si>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</si>
  <si>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</si>
  <si>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</si>
  <si>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</si>
  <si>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</si>
  <si>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</si>
  <si>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</si>
  <si>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</si>
  <si>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</si>
  <si>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</si>
  <si>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</si>
  <si>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</si>
  <si>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</si>
  <si>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</si>
  <si>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</si>
  <si>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</si>
  <si>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</si>
  <si>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</si>
  <si>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</si>
  <si>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</si>
  <si>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0</t>
  </si>
  <si>
    <t>KL PRIPRAVEK</t>
  </si>
  <si>
    <t>500979</t>
  </si>
  <si>
    <t>KL MS HYDROG.PEROX. 3% 500g</t>
  </si>
  <si>
    <t>ONH: Oddělení nemocniční hygieny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</si>
  <si>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</si>
  <si>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</si>
  <si>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</si>
  <si>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</si>
  <si>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</si>
  <si>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</si>
  <si>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</si>
  <si>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</si>
  <si>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</si>
  <si>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</si>
  <si>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</si>
  <si>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</si>
  <si>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</si>
  <si>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</si>
  <si>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</si>
  <si>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</si>
  <si>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</si>
  <si>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DE728</t>
  </si>
  <si>
    <t>PASTOREX STAPH PLUS 1x50 testů</t>
  </si>
  <si>
    <t>DA163</t>
  </si>
  <si>
    <t>GD Staphylococcus aureus CCM4516</t>
  </si>
  <si>
    <t>50115050</t>
  </si>
  <si>
    <t>502 SZM obvazový (112 02 040)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</si>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</sst>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333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3210.2749375327585</v>
      </c>
      <c r="D4" s="124">
        <f ca="1">IF(ISERROR(VLOOKUP("Náklady celkem",INDIRECT("HI!$A:$G"),5,0)),0,VLOOKUP("Náklady celkem",INDIRECT("HI!$A:$G"),5,0))</f>
        <v>3233.8985100000009</v>
      </c>
      <c r="E4" s="125">
        <f ca="1">IF(C4=0,0,D4/C4)</f>
        <v>1.0073587380915723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4.5833324836924163</v>
      </c>
      <c r="D7" s="132">
        <f>IF(ISERROR(HI!E5),"",HI!E5)</f>
        <v>0.45740999999999998</v>
      </c>
      <c r="E7" s="129">
        <f t="shared" ref="E7:E12" si="0">IF(C7=0,0,D7/C7)</f>
        <v>9.9798563954824004E-2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61.546838889749587</v>
      </c>
      <c r="D12" s="132">
        <f>IF(ISERROR(HI!E6),"",HI!E6)</f>
        <v>56.705059999998987</v>
      </c>
      <c r="E12" s="129">
        <f t="shared" si="0"/>
        <v>0.92133180229737222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2595.083567616146</v>
      </c>
      <c r="D13" s="128">
        <f ca="1">IF(ISERROR(VLOOKUP("Osobní náklady (Kč) *",INDIRECT("HI!$A:$G"),5,0)),0,VLOOKUP("Osobní náklady (Kč) *",INDIRECT("HI!$A:$G"),5,0))</f>
        <v>2712.4413899999995</v>
      </c>
      <c r="E13" s="129">
        <f ca="1">IF(C13=0,0,D13/C13)</f>
        <v>1.0452231380323751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0.45740999999999998</v>
      </c>
      <c r="F5" s="28">
        <v>4.5833324836924163</v>
      </c>
      <c r="G5" s="82">
        <f>E5-F5</f>
        <v>-4.125922483692416</v>
      </c>
      <c r="H5" s="88">
        <f>IF(F5&lt;0.00000001,"",E5/F5)</f>
        <v>9.9798563954824004E-2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59.178399999999996</v>
      </c>
      <c r="C6" s="31">
        <v>52.575560000000003</v>
      </c>
      <c r="D6" s="8"/>
      <c r="E6" s="84">
        <v>56.705059999998987</v>
      </c>
      <c r="F6" s="30">
        <v>61.546838889749587</v>
      </c>
      <c r="G6" s="85">
        <f>E6-F6</f>
        <v>-4.8417788897506</v>
      </c>
      <c r="H6" s="89">
        <f>IF(F6&lt;0.00000001,"",E6/F6)</f>
        <v>0.92133180229737222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2361.479960000001</v>
      </c>
      <c r="C7" s="31">
        <v>2600.0101900000013</v>
      </c>
      <c r="D7" s="8"/>
      <c r="E7" s="84">
        <v>2712.4413899999995</v>
      </c>
      <c r="F7" s="30">
        <v>2595.083567616146</v>
      </c>
      <c r="G7" s="85">
        <f>E7-F7</f>
        <v>117.35782238385355</v>
      </c>
      <c r="H7" s="89">
        <f>IF(F7&lt;0.00000001,"",E7/F7)</f>
        <v>1.0452231380323751</v>
      </c>
    </row>
    <row r="8" spans="1:8" ht="14.4" customHeight="1" thickBot="1" x14ac:dyDescent="0.35">
      <c r="A8" s="1" t="s">
        <v>58</v>
      </c>
      <c r="B8" s="11">
        <v>504.7933300000002</v>
      </c>
      <c r="C8" s="33">
        <v>497.27284999999972</v>
      </c>
      <c r="D8" s="8"/>
      <c r="E8" s="86">
        <v>464.29465000000243</v>
      </c>
      <c r="F8" s="32">
        <v>549.06119854317058</v>
      </c>
      <c r="G8" s="87">
        <f>E8-F8</f>
        <v>-84.766548543168142</v>
      </c>
      <c r="H8" s="90">
        <f>IF(F8&lt;0.00000001,"",E8/F8)</f>
        <v>0.84561548190241809</v>
      </c>
    </row>
    <row r="9" spans="1:8" ht="14.4" customHeight="1" thickBot="1" x14ac:dyDescent="0.35">
      <c r="A9" s="2" t="s">
        <v>59</v>
      </c>
      <c r="B9" s="3">
        <v>2925.4516900000008</v>
      </c>
      <c r="C9" s="35">
        <v>3150.267690000001</v>
      </c>
      <c r="D9" s="8"/>
      <c r="E9" s="3">
        <v>3233.8985100000009</v>
      </c>
      <c r="F9" s="34">
        <v>3210.2749375327585</v>
      </c>
      <c r="G9" s="34">
        <f>E9-F9</f>
        <v>23.623572467242411</v>
      </c>
      <c r="H9" s="91">
        <f>IF(F9&lt;0.00000001,"",E9/F9)</f>
        <v>1.0073587380915723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4.9999990731189996</v>
      </c>
      <c r="C7" s="47">
        <v>0.41666658942599999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7.6399999999999996E-2</v>
      </c>
      <c r="J7" s="47">
        <v>0.22917999999999999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0.45740999999999998</v>
      </c>
      <c r="Q7" s="68">
        <v>9.9798563953999997E-2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67.142006061545004</v>
      </c>
      <c r="C9" s="47">
        <v>5.5951671717949996</v>
      </c>
      <c r="D9" s="47">
        <v>4.0709200000000001</v>
      </c>
      <c r="E9" s="47">
        <v>4.68004</v>
      </c>
      <c r="F9" s="47">
        <v>5.2</v>
      </c>
      <c r="G9" s="47">
        <v>11.231</v>
      </c>
      <c r="H9" s="47">
        <v>5.7759999999999998</v>
      </c>
      <c r="I9" s="47">
        <v>8.6739999999999995</v>
      </c>
      <c r="J9" s="47">
        <v>0</v>
      </c>
      <c r="K9" s="47">
        <v>3.72</v>
      </c>
      <c r="L9" s="47">
        <v>3.4910000000000001</v>
      </c>
      <c r="M9" s="47">
        <v>5.8609999999999998</v>
      </c>
      <c r="N9" s="47">
        <v>4.001099999999</v>
      </c>
      <c r="O9" s="47">
        <v>0</v>
      </c>
      <c r="P9" s="48">
        <v>56.705060000000003</v>
      </c>
      <c r="Q9" s="68">
        <v>0.92133180229699996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196.43142752793401</v>
      </c>
      <c r="C11" s="47">
        <v>16.369285627326999</v>
      </c>
      <c r="D11" s="47">
        <v>0</v>
      </c>
      <c r="E11" s="47">
        <v>33.447119999999998</v>
      </c>
      <c r="F11" s="47">
        <v>4.2402300000000004</v>
      </c>
      <c r="G11" s="47">
        <v>4.8267100000000003</v>
      </c>
      <c r="H11" s="47">
        <v>24.957450000000001</v>
      </c>
      <c r="I11" s="47">
        <v>28.079969999999999</v>
      </c>
      <c r="J11" s="47">
        <v>10.356859999999999</v>
      </c>
      <c r="K11" s="47">
        <v>5.0145600000000004</v>
      </c>
      <c r="L11" s="47">
        <v>0.88258999999999999</v>
      </c>
      <c r="M11" s="47">
        <v>26.801500000000001</v>
      </c>
      <c r="N11" s="47">
        <v>3.6433900000000001</v>
      </c>
      <c r="O11" s="47">
        <v>0</v>
      </c>
      <c r="P11" s="48">
        <v>142.25038000000001</v>
      </c>
      <c r="Q11" s="68">
        <v>0.79000715252200004</v>
      </c>
    </row>
    <row r="12" spans="1:17" ht="14.4" customHeight="1" x14ac:dyDescent="0.3">
      <c r="A12" s="15" t="s">
        <v>24</v>
      </c>
      <c r="B12" s="46">
        <v>0.295110016295</v>
      </c>
      <c r="C12" s="47">
        <v>2.4592501357000002E-2</v>
      </c>
      <c r="D12" s="47">
        <v>0</v>
      </c>
      <c r="E12" s="47">
        <v>0</v>
      </c>
      <c r="F12" s="47">
        <v>0</v>
      </c>
      <c r="G12" s="47">
        <v>0</v>
      </c>
      <c r="H12" s="47">
        <v>0.22800000000000001</v>
      </c>
      <c r="I12" s="47">
        <v>0</v>
      </c>
      <c r="J12" s="47">
        <v>0</v>
      </c>
      <c r="K12" s="47">
        <v>0</v>
      </c>
      <c r="L12" s="47">
        <v>4.1919999999999999E-2</v>
      </c>
      <c r="M12" s="47">
        <v>0</v>
      </c>
      <c r="N12" s="47">
        <v>0</v>
      </c>
      <c r="O12" s="47">
        <v>0</v>
      </c>
      <c r="P12" s="48">
        <v>0.26991999999999999</v>
      </c>
      <c r="Q12" s="68">
        <v>0.99779121533799997</v>
      </c>
    </row>
    <row r="13" spans="1:17" ht="14.4" customHeight="1" x14ac:dyDescent="0.3">
      <c r="A13" s="15" t="s">
        <v>25</v>
      </c>
      <c r="B13" s="46">
        <v>0.20352707286499999</v>
      </c>
      <c r="C13" s="47">
        <v>1.6960589405E-2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0.62436000000000003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0.62436000000000003</v>
      </c>
      <c r="Q13" s="68">
        <v>3.3465818105229999</v>
      </c>
    </row>
    <row r="14" spans="1:17" ht="14.4" customHeight="1" x14ac:dyDescent="0.3">
      <c r="A14" s="15" t="s">
        <v>26</v>
      </c>
      <c r="B14" s="46">
        <v>95.881709880854999</v>
      </c>
      <c r="C14" s="47">
        <v>7.9901424900710003</v>
      </c>
      <c r="D14" s="47">
        <v>12.082000000000001</v>
      </c>
      <c r="E14" s="47">
        <v>9.4160000000000004</v>
      </c>
      <c r="F14" s="47">
        <v>9.9510000000000005</v>
      </c>
      <c r="G14" s="47">
        <v>3.5510000000000002</v>
      </c>
      <c r="H14" s="47">
        <v>3.7850000000000001</v>
      </c>
      <c r="I14" s="47">
        <v>3.97</v>
      </c>
      <c r="J14" s="47">
        <v>3.7189999999999999</v>
      </c>
      <c r="K14" s="47">
        <v>3.863</v>
      </c>
      <c r="L14" s="47">
        <v>3.871</v>
      </c>
      <c r="M14" s="47">
        <v>3.7130000000000001</v>
      </c>
      <c r="N14" s="47">
        <v>3.7749999999999999</v>
      </c>
      <c r="O14" s="47">
        <v>0</v>
      </c>
      <c r="P14" s="48">
        <v>61.695999999999998</v>
      </c>
      <c r="Q14" s="68">
        <v>0.70195585118699999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47.732521713368001</v>
      </c>
      <c r="C17" s="47">
        <v>3.9777101427799999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0.86380999999999997</v>
      </c>
      <c r="M17" s="47">
        <v>0.97767999999999999</v>
      </c>
      <c r="N17" s="47">
        <v>0</v>
      </c>
      <c r="O17" s="47">
        <v>0</v>
      </c>
      <c r="P17" s="48">
        <v>3.0953599999999999</v>
      </c>
      <c r="Q17" s="68">
        <v>7.0743305453000005E-2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4.532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0.25</v>
      </c>
      <c r="M18" s="47">
        <v>4.3849999999999998</v>
      </c>
      <c r="N18" s="47">
        <v>0.95999999999899999</v>
      </c>
      <c r="O18" s="47">
        <v>0</v>
      </c>
      <c r="P18" s="48">
        <v>15.303000000000001</v>
      </c>
      <c r="Q18" s="68" t="s">
        <v>178</v>
      </c>
    </row>
    <row r="19" spans="1:17" ht="14.4" customHeight="1" x14ac:dyDescent="0.3">
      <c r="A19" s="15" t="s">
        <v>31</v>
      </c>
      <c r="B19" s="46">
        <v>186.43139047817701</v>
      </c>
      <c r="C19" s="47">
        <v>15.535949206513999</v>
      </c>
      <c r="D19" s="47">
        <v>3.2744499999999999</v>
      </c>
      <c r="E19" s="47">
        <v>27.11225</v>
      </c>
      <c r="F19" s="47">
        <v>11.492850000000001</v>
      </c>
      <c r="G19" s="47">
        <v>11.8216</v>
      </c>
      <c r="H19" s="47">
        <v>11.246449999999999</v>
      </c>
      <c r="I19" s="47">
        <v>21.269480000000001</v>
      </c>
      <c r="J19" s="47">
        <v>32.796480000000003</v>
      </c>
      <c r="K19" s="47">
        <v>3.351</v>
      </c>
      <c r="L19" s="47">
        <v>14.78008</v>
      </c>
      <c r="M19" s="47">
        <v>2.7031900000000002</v>
      </c>
      <c r="N19" s="47">
        <v>16.159600000000001</v>
      </c>
      <c r="O19" s="47">
        <v>0</v>
      </c>
      <c r="P19" s="48">
        <v>156.00743</v>
      </c>
      <c r="Q19" s="68">
        <v>0.91288233810700004</v>
      </c>
    </row>
    <row r="20" spans="1:17" ht="14.4" customHeight="1" x14ac:dyDescent="0.3">
      <c r="A20" s="15" t="s">
        <v>32</v>
      </c>
      <c r="B20" s="46">
        <v>2831.0002555812498</v>
      </c>
      <c r="C20" s="47">
        <v>235.91668796510399</v>
      </c>
      <c r="D20" s="47">
        <v>227.14662999999999</v>
      </c>
      <c r="E20" s="47">
        <v>227.60598999999999</v>
      </c>
      <c r="F20" s="47">
        <v>227.99991</v>
      </c>
      <c r="G20" s="47">
        <v>227.94006999999999</v>
      </c>
      <c r="H20" s="47">
        <v>227.78543999999999</v>
      </c>
      <c r="I20" s="47">
        <v>237.4495</v>
      </c>
      <c r="J20" s="47">
        <v>325.49068999999997</v>
      </c>
      <c r="K20" s="47">
        <v>257.17622</v>
      </c>
      <c r="L20" s="47">
        <v>231.99339000000001</v>
      </c>
      <c r="M20" s="47">
        <v>233.64774</v>
      </c>
      <c r="N20" s="47">
        <v>288.20580999999999</v>
      </c>
      <c r="O20" s="47">
        <v>0</v>
      </c>
      <c r="P20" s="48">
        <v>2712.44139</v>
      </c>
      <c r="Q20" s="68">
        <v>1.0452231380320001</v>
      </c>
    </row>
    <row r="21" spans="1:17" ht="14.4" customHeight="1" x14ac:dyDescent="0.3">
      <c r="A21" s="16" t="s">
        <v>33</v>
      </c>
      <c r="B21" s="46">
        <v>72.000166266695004</v>
      </c>
      <c r="C21" s="47">
        <v>6.0000138555570004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5.9379999999999997</v>
      </c>
      <c r="J21" s="47">
        <v>5.9379999999999997</v>
      </c>
      <c r="K21" s="47">
        <v>5.9379999999999997</v>
      </c>
      <c r="L21" s="47">
        <v>5.9379999999999997</v>
      </c>
      <c r="M21" s="47">
        <v>5.9379999999999997</v>
      </c>
      <c r="N21" s="47">
        <v>5.9379999999989996</v>
      </c>
      <c r="O21" s="47">
        <v>0</v>
      </c>
      <c r="P21" s="48">
        <v>65.317999999999998</v>
      </c>
      <c r="Q21" s="68">
        <v>0.98966438127400003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0</v>
      </c>
      <c r="C24" s="47">
        <v>-5.6843418860808002E-14</v>
      </c>
      <c r="D24" s="47">
        <v>0.38719999999999999</v>
      </c>
      <c r="E24" s="47">
        <v>0.85</v>
      </c>
      <c r="F24" s="47">
        <v>0.33</v>
      </c>
      <c r="G24" s="47">
        <v>2.88</v>
      </c>
      <c r="H24" s="47">
        <v>0</v>
      </c>
      <c r="I24" s="47">
        <v>3.4</v>
      </c>
      <c r="J24" s="47">
        <v>-5.6843418860808002E-14</v>
      </c>
      <c r="K24" s="47">
        <v>0</v>
      </c>
      <c r="L24" s="47">
        <v>2.1999999999990001</v>
      </c>
      <c r="M24" s="47">
        <v>9.6829999999989997</v>
      </c>
      <c r="N24" s="47">
        <v>0</v>
      </c>
      <c r="O24" s="47">
        <v>0</v>
      </c>
      <c r="P24" s="48">
        <v>19.7302</v>
      </c>
      <c r="Q24" s="68"/>
    </row>
    <row r="25" spans="1:17" ht="14.4" customHeight="1" x14ac:dyDescent="0.3">
      <c r="A25" s="17" t="s">
        <v>37</v>
      </c>
      <c r="B25" s="49">
        <v>3502.1181136721002</v>
      </c>
      <c r="C25" s="50">
        <v>291.84317613934201</v>
      </c>
      <c r="D25" s="50">
        <v>253.99203</v>
      </c>
      <c r="E25" s="50">
        <v>309.42572000000001</v>
      </c>
      <c r="F25" s="50">
        <v>267.39154000000002</v>
      </c>
      <c r="G25" s="50">
        <v>272.72037999999998</v>
      </c>
      <c r="H25" s="50">
        <v>279.71634</v>
      </c>
      <c r="I25" s="50">
        <v>312.35471000000098</v>
      </c>
      <c r="J25" s="50">
        <v>378.53021000000001</v>
      </c>
      <c r="K25" s="50">
        <v>279.06277999999998</v>
      </c>
      <c r="L25" s="50">
        <v>264.31178999999997</v>
      </c>
      <c r="M25" s="50">
        <v>293.71010999999999</v>
      </c>
      <c r="N25" s="50">
        <v>322.68290000000002</v>
      </c>
      <c r="O25" s="50">
        <v>0</v>
      </c>
      <c r="P25" s="51">
        <v>3233.89851</v>
      </c>
      <c r="Q25" s="69">
        <v>1.0073587380910001</v>
      </c>
    </row>
    <row r="26" spans="1:17" ht="14.4" customHeight="1" x14ac:dyDescent="0.3">
      <c r="A26" s="15" t="s">
        <v>38</v>
      </c>
      <c r="B26" s="46">
        <v>501.42696791205799</v>
      </c>
      <c r="C26" s="47">
        <v>41.785580659338002</v>
      </c>
      <c r="D26" s="47">
        <v>41.745440000000002</v>
      </c>
      <c r="E26" s="47">
        <v>31.823250000000002</v>
      </c>
      <c r="F26" s="47">
        <v>33.845379999999999</v>
      </c>
      <c r="G26" s="47">
        <v>36.206870000000002</v>
      </c>
      <c r="H26" s="47">
        <v>31.067240000000002</v>
      </c>
      <c r="I26" s="47">
        <v>56.097459999999998</v>
      </c>
      <c r="J26" s="47">
        <v>38.462229999999998</v>
      </c>
      <c r="K26" s="47">
        <v>40.05912</v>
      </c>
      <c r="L26" s="47">
        <v>44.223140000000001</v>
      </c>
      <c r="M26" s="47">
        <v>34.11204</v>
      </c>
      <c r="N26" s="47">
        <v>46.627139999999997</v>
      </c>
      <c r="O26" s="47">
        <v>0</v>
      </c>
      <c r="P26" s="48">
        <v>434.26931000000002</v>
      </c>
      <c r="Q26" s="68">
        <v>0.944800277006</v>
      </c>
    </row>
    <row r="27" spans="1:17" ht="14.4" customHeight="1" x14ac:dyDescent="0.3">
      <c r="A27" s="18" t="s">
        <v>39</v>
      </c>
      <c r="B27" s="49">
        <v>4003.54508158416</v>
      </c>
      <c r="C27" s="50">
        <v>333.62875679868</v>
      </c>
      <c r="D27" s="50">
        <v>295.73746999999997</v>
      </c>
      <c r="E27" s="50">
        <v>341.24896999999999</v>
      </c>
      <c r="F27" s="50">
        <v>301.23692</v>
      </c>
      <c r="G27" s="50">
        <v>308.92725000000002</v>
      </c>
      <c r="H27" s="50">
        <v>310.78357999999997</v>
      </c>
      <c r="I27" s="50">
        <v>368.45217000000099</v>
      </c>
      <c r="J27" s="50">
        <v>416.99243999999999</v>
      </c>
      <c r="K27" s="50">
        <v>319.12189999999998</v>
      </c>
      <c r="L27" s="50">
        <v>308.53492999999997</v>
      </c>
      <c r="M27" s="50">
        <v>327.82215000000002</v>
      </c>
      <c r="N27" s="50">
        <v>369.31004000000001</v>
      </c>
      <c r="O27" s="50">
        <v>0</v>
      </c>
      <c r="P27" s="51">
        <v>3668.1678200000001</v>
      </c>
      <c r="Q27" s="69">
        <v>0.99952355731499998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3502.1181136721002</v>
      </c>
      <c r="G6" s="319">
        <v>3210.2749375327599</v>
      </c>
      <c r="H6" s="321">
        <v>322.68290000000002</v>
      </c>
      <c r="I6" s="318">
        <v>3233.89851</v>
      </c>
      <c r="J6" s="319">
        <v>23.623572467239001</v>
      </c>
      <c r="K6" s="322">
        <v>0.92341217658300001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364.95377963261501</v>
      </c>
      <c r="G7" s="319">
        <v>334.54096466323</v>
      </c>
      <c r="H7" s="321">
        <v>11.41949</v>
      </c>
      <c r="I7" s="318">
        <v>262.00313</v>
      </c>
      <c r="J7" s="319">
        <v>-72.537834663230001</v>
      </c>
      <c r="K7" s="322">
        <v>0.71790770399399995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269.07206975175899</v>
      </c>
      <c r="G8" s="319">
        <v>246.64939727244601</v>
      </c>
      <c r="H8" s="321">
        <v>7.6444899999990001</v>
      </c>
      <c r="I8" s="318">
        <v>200.30713</v>
      </c>
      <c r="J8" s="319">
        <v>-46.342267272446001</v>
      </c>
      <c r="K8" s="322">
        <v>0.74443672353199997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4.9999990731189996</v>
      </c>
      <c r="G9" s="324">
        <v>4.5833324836919997</v>
      </c>
      <c r="H9" s="326">
        <v>0</v>
      </c>
      <c r="I9" s="323">
        <v>0.45740999999999998</v>
      </c>
      <c r="J9" s="324">
        <v>-4.1259224836920003</v>
      </c>
      <c r="K9" s="327">
        <v>9.1482016957999998E-2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4.9999990731189996</v>
      </c>
      <c r="G10" s="319">
        <v>4.5833324836919997</v>
      </c>
      <c r="H10" s="321">
        <v>0</v>
      </c>
      <c r="I10" s="318">
        <v>0.45740999999999998</v>
      </c>
      <c r="J10" s="319">
        <v>-4.1259224836920003</v>
      </c>
      <c r="K10" s="322">
        <v>9.1482016957999998E-2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67.142006061545004</v>
      </c>
      <c r="G11" s="324">
        <v>61.546838889748997</v>
      </c>
      <c r="H11" s="326">
        <v>4.001099999999</v>
      </c>
      <c r="I11" s="323">
        <v>56.705060000000003</v>
      </c>
      <c r="J11" s="324">
        <v>-4.8417788897490004</v>
      </c>
      <c r="K11" s="327">
        <v>0.84455415210499996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63.000005687607</v>
      </c>
      <c r="G12" s="319">
        <v>57.750005213640002</v>
      </c>
      <c r="H12" s="321">
        <v>4.001099999999</v>
      </c>
      <c r="I12" s="318">
        <v>54.285060000000001</v>
      </c>
      <c r="J12" s="319">
        <v>-3.4649452136400001</v>
      </c>
      <c r="K12" s="322">
        <v>0.86166754125599998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4.0000003611170003</v>
      </c>
      <c r="G13" s="319">
        <v>3.6666669976909998</v>
      </c>
      <c r="H13" s="321">
        <v>0</v>
      </c>
      <c r="I13" s="318">
        <v>2.42</v>
      </c>
      <c r="J13" s="319">
        <v>-1.2466669976910001</v>
      </c>
      <c r="K13" s="322">
        <v>0.60499994538000001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0.14200001281899999</v>
      </c>
      <c r="G14" s="319">
        <v>0.130166678418</v>
      </c>
      <c r="H14" s="321">
        <v>0</v>
      </c>
      <c r="I14" s="318">
        <v>0</v>
      </c>
      <c r="J14" s="319">
        <v>-0.130166678418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196.43142752793401</v>
      </c>
      <c r="G15" s="324">
        <v>180.06214190060601</v>
      </c>
      <c r="H15" s="326">
        <v>3.6433900000000001</v>
      </c>
      <c r="I15" s="323">
        <v>142.25038000000001</v>
      </c>
      <c r="J15" s="324">
        <v>-37.811761900606001</v>
      </c>
      <c r="K15" s="327">
        <v>0.72417322314499999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0</v>
      </c>
    </row>
    <row r="17" spans="1:11" ht="14.4" customHeight="1" thickBot="1" x14ac:dyDescent="0.35">
      <c r="A17" s="340" t="s">
        <v>192</v>
      </c>
      <c r="B17" s="318">
        <v>0</v>
      </c>
      <c r="C17" s="318">
        <v>0</v>
      </c>
      <c r="D17" s="319">
        <v>0</v>
      </c>
      <c r="E17" s="328" t="s">
        <v>178</v>
      </c>
      <c r="F17" s="318">
        <v>0</v>
      </c>
      <c r="G17" s="319">
        <v>0</v>
      </c>
      <c r="H17" s="321">
        <v>0</v>
      </c>
      <c r="I17" s="318">
        <v>1.6930000000000001E-2</v>
      </c>
      <c r="J17" s="319">
        <v>1.6930000000000001E-2</v>
      </c>
      <c r="K17" s="330" t="s">
        <v>184</v>
      </c>
    </row>
    <row r="18" spans="1:11" ht="14.4" customHeight="1" thickBot="1" x14ac:dyDescent="0.35">
      <c r="A18" s="340" t="s">
        <v>193</v>
      </c>
      <c r="B18" s="318">
        <v>3.001286075696</v>
      </c>
      <c r="C18" s="318">
        <v>1.2084699999999999</v>
      </c>
      <c r="D18" s="319">
        <v>-1.7928160756960001</v>
      </c>
      <c r="E18" s="320">
        <v>0.40265072023100001</v>
      </c>
      <c r="F18" s="318">
        <v>1.2216282037790001</v>
      </c>
      <c r="G18" s="319">
        <v>1.119825853464</v>
      </c>
      <c r="H18" s="321">
        <v>1.23854</v>
      </c>
      <c r="I18" s="318">
        <v>5.0527499999999996</v>
      </c>
      <c r="J18" s="319">
        <v>3.932924146535</v>
      </c>
      <c r="K18" s="322">
        <v>4.1360783783189996</v>
      </c>
    </row>
    <row r="19" spans="1:11" ht="14.4" customHeight="1" thickBot="1" x14ac:dyDescent="0.35">
      <c r="A19" s="340" t="s">
        <v>194</v>
      </c>
      <c r="B19" s="318">
        <v>3.9999998740090001</v>
      </c>
      <c r="C19" s="318">
        <v>6.2113699999999996</v>
      </c>
      <c r="D19" s="319">
        <v>2.2113701259899998</v>
      </c>
      <c r="E19" s="320">
        <v>1.55284254891</v>
      </c>
      <c r="F19" s="318">
        <v>7.2780101808030002</v>
      </c>
      <c r="G19" s="319">
        <v>6.6715093324029997</v>
      </c>
      <c r="H19" s="321">
        <v>5.4999999999000002E-2</v>
      </c>
      <c r="I19" s="318">
        <v>4.2326100000000002</v>
      </c>
      <c r="J19" s="319">
        <v>-2.4388993324029999</v>
      </c>
      <c r="K19" s="322">
        <v>0.58156142885899997</v>
      </c>
    </row>
    <row r="20" spans="1:11" ht="14.4" customHeight="1" thickBot="1" x14ac:dyDescent="0.35">
      <c r="A20" s="340" t="s">
        <v>195</v>
      </c>
      <c r="B20" s="318">
        <v>0</v>
      </c>
      <c r="C20" s="318">
        <v>0.18099999999999999</v>
      </c>
      <c r="D20" s="319">
        <v>0.18099999999999999</v>
      </c>
      <c r="E20" s="328" t="s">
        <v>178</v>
      </c>
      <c r="F20" s="318">
        <v>0.19923769720000001</v>
      </c>
      <c r="G20" s="319">
        <v>0.182634555767</v>
      </c>
      <c r="H20" s="321">
        <v>0</v>
      </c>
      <c r="I20" s="318">
        <v>0</v>
      </c>
      <c r="J20" s="319">
        <v>-0.182634555767</v>
      </c>
      <c r="K20" s="322">
        <v>0</v>
      </c>
    </row>
    <row r="21" spans="1:11" ht="14.4" customHeight="1" thickBot="1" x14ac:dyDescent="0.35">
      <c r="A21" s="340" t="s">
        <v>196</v>
      </c>
      <c r="B21" s="318">
        <v>177.999994393431</v>
      </c>
      <c r="C21" s="318">
        <v>149.80509000000001</v>
      </c>
      <c r="D21" s="319">
        <v>-28.194904393430999</v>
      </c>
      <c r="E21" s="320">
        <v>0.84160165572099999</v>
      </c>
      <c r="F21" s="318">
        <v>182.85581176229701</v>
      </c>
      <c r="G21" s="319">
        <v>167.617827448772</v>
      </c>
      <c r="H21" s="321">
        <v>1.956</v>
      </c>
      <c r="I21" s="318">
        <v>126.47190999999999</v>
      </c>
      <c r="J21" s="319">
        <v>-41.145917448772003</v>
      </c>
      <c r="K21" s="322">
        <v>0.69164829261399996</v>
      </c>
    </row>
    <row r="22" spans="1:11" ht="14.4" customHeight="1" thickBot="1" x14ac:dyDescent="0.35">
      <c r="A22" s="340" t="s">
        <v>197</v>
      </c>
      <c r="B22" s="318">
        <v>2.3764901385480002</v>
      </c>
      <c r="C22" s="318">
        <v>2.35345</v>
      </c>
      <c r="D22" s="319">
        <v>-2.3040138548000001E-2</v>
      </c>
      <c r="E22" s="320">
        <v>0.99030497195199996</v>
      </c>
      <c r="F22" s="318">
        <v>4.2506330407900004</v>
      </c>
      <c r="G22" s="319">
        <v>3.8964136207240001</v>
      </c>
      <c r="H22" s="321">
        <v>0</v>
      </c>
      <c r="I22" s="318">
        <v>5.1825999999999999</v>
      </c>
      <c r="J22" s="319">
        <v>1.2861863792749999</v>
      </c>
      <c r="K22" s="322">
        <v>1.219253685337</v>
      </c>
    </row>
    <row r="23" spans="1:11" ht="14.4" customHeight="1" thickBot="1" x14ac:dyDescent="0.35">
      <c r="A23" s="340" t="s">
        <v>198</v>
      </c>
      <c r="B23" s="318">
        <v>1.999999937004</v>
      </c>
      <c r="C23" s="318">
        <v>0.94394999999999996</v>
      </c>
      <c r="D23" s="319">
        <v>-1.056049937004</v>
      </c>
      <c r="E23" s="320">
        <v>0.47197501486600002</v>
      </c>
      <c r="F23" s="318">
        <v>0.62610664306200003</v>
      </c>
      <c r="G23" s="319">
        <v>0.57393108947399996</v>
      </c>
      <c r="H23" s="321">
        <v>0.39384999999999998</v>
      </c>
      <c r="I23" s="318">
        <v>1.29358</v>
      </c>
      <c r="J23" s="319">
        <v>0.71964891052500002</v>
      </c>
      <c r="K23" s="322">
        <v>2.0660697571769999</v>
      </c>
    </row>
    <row r="24" spans="1:11" ht="14.4" customHeight="1" thickBot="1" x14ac:dyDescent="0.35">
      <c r="A24" s="339" t="s">
        <v>199</v>
      </c>
      <c r="B24" s="323">
        <v>0</v>
      </c>
      <c r="C24" s="323">
        <v>0.25413000000000002</v>
      </c>
      <c r="D24" s="324">
        <v>0.25413000000000002</v>
      </c>
      <c r="E24" s="325" t="s">
        <v>178</v>
      </c>
      <c r="F24" s="323">
        <v>0.295110016295</v>
      </c>
      <c r="G24" s="324">
        <v>0.27051751493699999</v>
      </c>
      <c r="H24" s="326">
        <v>0</v>
      </c>
      <c r="I24" s="323">
        <v>0.26991999999999999</v>
      </c>
      <c r="J24" s="324">
        <v>-5.97514937E-4</v>
      </c>
      <c r="K24" s="327">
        <v>0.91464194739299998</v>
      </c>
    </row>
    <row r="25" spans="1:11" ht="14.4" customHeight="1" thickBot="1" x14ac:dyDescent="0.35">
      <c r="A25" s="340" t="s">
        <v>200</v>
      </c>
      <c r="B25" s="318">
        <v>0</v>
      </c>
      <c r="C25" s="318">
        <v>0.25413000000000002</v>
      </c>
      <c r="D25" s="319">
        <v>0.25413000000000002</v>
      </c>
      <c r="E25" s="328" t="s">
        <v>178</v>
      </c>
      <c r="F25" s="318">
        <v>0.295110016295</v>
      </c>
      <c r="G25" s="319">
        <v>0.27051751493699999</v>
      </c>
      <c r="H25" s="321">
        <v>0</v>
      </c>
      <c r="I25" s="318">
        <v>0.26991999999999999</v>
      </c>
      <c r="J25" s="319">
        <v>-5.97514937E-4</v>
      </c>
      <c r="K25" s="322">
        <v>0.91464194739299998</v>
      </c>
    </row>
    <row r="26" spans="1:11" ht="14.4" customHeight="1" thickBot="1" x14ac:dyDescent="0.35">
      <c r="A26" s="339" t="s">
        <v>201</v>
      </c>
      <c r="B26" s="323">
        <v>0</v>
      </c>
      <c r="C26" s="323">
        <v>1.77122</v>
      </c>
      <c r="D26" s="324">
        <v>1.77122</v>
      </c>
      <c r="E26" s="325" t="s">
        <v>178</v>
      </c>
      <c r="F26" s="323">
        <v>0.20352707286499999</v>
      </c>
      <c r="G26" s="324">
        <v>0.18656648345900001</v>
      </c>
      <c r="H26" s="326">
        <v>0</v>
      </c>
      <c r="I26" s="323">
        <v>0.62436000000000003</v>
      </c>
      <c r="J26" s="324">
        <v>0.43779351653999998</v>
      </c>
      <c r="K26" s="327">
        <v>3.0676999929790001</v>
      </c>
    </row>
    <row r="27" spans="1:11" ht="14.4" customHeight="1" thickBot="1" x14ac:dyDescent="0.35">
      <c r="A27" s="340" t="s">
        <v>202</v>
      </c>
      <c r="B27" s="318">
        <v>0</v>
      </c>
      <c r="C27" s="318">
        <v>1.56453</v>
      </c>
      <c r="D27" s="319">
        <v>1.56453</v>
      </c>
      <c r="E27" s="328" t="s">
        <v>178</v>
      </c>
      <c r="F27" s="318">
        <v>0</v>
      </c>
      <c r="G27" s="319">
        <v>0</v>
      </c>
      <c r="H27" s="321">
        <v>0</v>
      </c>
      <c r="I27" s="318">
        <v>0.62436000000000003</v>
      </c>
      <c r="J27" s="319">
        <v>0.62436000000000003</v>
      </c>
      <c r="K27" s="330" t="s">
        <v>178</v>
      </c>
    </row>
    <row r="28" spans="1:11" ht="14.4" customHeight="1" thickBot="1" x14ac:dyDescent="0.35">
      <c r="A28" s="340" t="s">
        <v>203</v>
      </c>
      <c r="B28" s="318">
        <v>0</v>
      </c>
      <c r="C28" s="318">
        <v>7.9640000000000002E-2</v>
      </c>
      <c r="D28" s="319">
        <v>7.9640000000000002E-2</v>
      </c>
      <c r="E28" s="328" t="s">
        <v>184</v>
      </c>
      <c r="F28" s="318">
        <v>7.9894707789E-2</v>
      </c>
      <c r="G28" s="319">
        <v>7.3236815474000003E-2</v>
      </c>
      <c r="H28" s="321">
        <v>0</v>
      </c>
      <c r="I28" s="318">
        <v>0</v>
      </c>
      <c r="J28" s="319">
        <v>-7.3236815474000003E-2</v>
      </c>
      <c r="K28" s="322">
        <v>0</v>
      </c>
    </row>
    <row r="29" spans="1:11" ht="14.4" customHeight="1" thickBot="1" x14ac:dyDescent="0.35">
      <c r="A29" s="340" t="s">
        <v>204</v>
      </c>
      <c r="B29" s="318">
        <v>0</v>
      </c>
      <c r="C29" s="318">
        <v>0.12705</v>
      </c>
      <c r="D29" s="319">
        <v>0.12705</v>
      </c>
      <c r="E29" s="328" t="s">
        <v>184</v>
      </c>
      <c r="F29" s="318">
        <v>0.123632365075</v>
      </c>
      <c r="G29" s="319">
        <v>0.11332966798499999</v>
      </c>
      <c r="H29" s="321">
        <v>0</v>
      </c>
      <c r="I29" s="318">
        <v>0</v>
      </c>
      <c r="J29" s="319">
        <v>-0.11332966798499999</v>
      </c>
      <c r="K29" s="322">
        <v>0</v>
      </c>
    </row>
    <row r="30" spans="1:11" ht="14.4" customHeight="1" thickBot="1" x14ac:dyDescent="0.35">
      <c r="A30" s="338" t="s">
        <v>26</v>
      </c>
      <c r="B30" s="318">
        <v>109.68402555148199</v>
      </c>
      <c r="C30" s="318">
        <v>96.953000000000003</v>
      </c>
      <c r="D30" s="319">
        <v>-12.731025551482</v>
      </c>
      <c r="E30" s="320">
        <v>0.88392999356500002</v>
      </c>
      <c r="F30" s="318">
        <v>95.881709880854999</v>
      </c>
      <c r="G30" s="319">
        <v>87.891567390784004</v>
      </c>
      <c r="H30" s="321">
        <v>3.7749999999999999</v>
      </c>
      <c r="I30" s="318">
        <v>61.695999999999998</v>
      </c>
      <c r="J30" s="319">
        <v>-26.195567390783999</v>
      </c>
      <c r="K30" s="322">
        <v>0.64345953025500002</v>
      </c>
    </row>
    <row r="31" spans="1:11" ht="14.4" customHeight="1" thickBot="1" x14ac:dyDescent="0.35">
      <c r="A31" s="339" t="s">
        <v>205</v>
      </c>
      <c r="B31" s="323">
        <v>109.68402555148199</v>
      </c>
      <c r="C31" s="323">
        <v>96.953000000000003</v>
      </c>
      <c r="D31" s="324">
        <v>-12.731025551482</v>
      </c>
      <c r="E31" s="329">
        <v>0.88392999356500002</v>
      </c>
      <c r="F31" s="323">
        <v>95.881709880854999</v>
      </c>
      <c r="G31" s="324">
        <v>87.891567390784004</v>
      </c>
      <c r="H31" s="326">
        <v>3.7749999999999999</v>
      </c>
      <c r="I31" s="323">
        <v>61.695999999999998</v>
      </c>
      <c r="J31" s="324">
        <v>-26.195567390783999</v>
      </c>
      <c r="K31" s="327">
        <v>0.64345953025500002</v>
      </c>
    </row>
    <row r="32" spans="1:11" ht="14.4" customHeight="1" thickBot="1" x14ac:dyDescent="0.35">
      <c r="A32" s="340" t="s">
        <v>206</v>
      </c>
      <c r="B32" s="318">
        <v>55</v>
      </c>
      <c r="C32" s="318">
        <v>42.222999999999999</v>
      </c>
      <c r="D32" s="319">
        <v>-12.776999999999999</v>
      </c>
      <c r="E32" s="320">
        <v>0.76769090909000004</v>
      </c>
      <c r="F32" s="318">
        <v>41.658870331895997</v>
      </c>
      <c r="G32" s="319">
        <v>38.187297804238</v>
      </c>
      <c r="H32" s="321">
        <v>3.153</v>
      </c>
      <c r="I32" s="318">
        <v>34.761000000000003</v>
      </c>
      <c r="J32" s="319">
        <v>-3.426297804237</v>
      </c>
      <c r="K32" s="322">
        <v>0.83442013004799997</v>
      </c>
    </row>
    <row r="33" spans="1:11" ht="14.4" customHeight="1" thickBot="1" x14ac:dyDescent="0.35">
      <c r="A33" s="340" t="s">
        <v>207</v>
      </c>
      <c r="B33" s="318">
        <v>8.4357324226639996</v>
      </c>
      <c r="C33" s="318">
        <v>7.1429999999999998</v>
      </c>
      <c r="D33" s="319">
        <v>-1.292732422664</v>
      </c>
      <c r="E33" s="320">
        <v>0.84675516506500004</v>
      </c>
      <c r="F33" s="318">
        <v>7.2946743808649996</v>
      </c>
      <c r="G33" s="319">
        <v>6.686784849126</v>
      </c>
      <c r="H33" s="321">
        <v>0.62199999999900002</v>
      </c>
      <c r="I33" s="318">
        <v>6.915</v>
      </c>
      <c r="J33" s="319">
        <v>0.22821515087300001</v>
      </c>
      <c r="K33" s="322">
        <v>0.94795183978800002</v>
      </c>
    </row>
    <row r="34" spans="1:11" ht="14.4" customHeight="1" thickBot="1" x14ac:dyDescent="0.35">
      <c r="A34" s="340" t="s">
        <v>208</v>
      </c>
      <c r="B34" s="318">
        <v>45.999998551110998</v>
      </c>
      <c r="C34" s="318">
        <v>47.587000000000003</v>
      </c>
      <c r="D34" s="319">
        <v>1.587001448888</v>
      </c>
      <c r="E34" s="320">
        <v>1.0345000325839999</v>
      </c>
      <c r="F34" s="318">
        <v>46.928165168093997</v>
      </c>
      <c r="G34" s="319">
        <v>43.017484737419998</v>
      </c>
      <c r="H34" s="321">
        <v>0</v>
      </c>
      <c r="I34" s="318">
        <v>20.02</v>
      </c>
      <c r="J34" s="319">
        <v>-22.997484737419999</v>
      </c>
      <c r="K34" s="322">
        <v>0.42660947702200003</v>
      </c>
    </row>
    <row r="35" spans="1:11" ht="14.4" customHeight="1" thickBot="1" x14ac:dyDescent="0.35">
      <c r="A35" s="340" t="s">
        <v>209</v>
      </c>
      <c r="B35" s="318">
        <v>0.248294577706</v>
      </c>
      <c r="C35" s="318">
        <v>0</v>
      </c>
      <c r="D35" s="319">
        <v>-0.248294577706</v>
      </c>
      <c r="E35" s="320">
        <v>0</v>
      </c>
      <c r="F35" s="318">
        <v>0</v>
      </c>
      <c r="G35" s="319">
        <v>0</v>
      </c>
      <c r="H35" s="321">
        <v>0</v>
      </c>
      <c r="I35" s="318">
        <v>0</v>
      </c>
      <c r="J35" s="319">
        <v>0</v>
      </c>
      <c r="K35" s="322">
        <v>0</v>
      </c>
    </row>
    <row r="36" spans="1:11" ht="14.4" customHeight="1" thickBot="1" x14ac:dyDescent="0.35">
      <c r="A36" s="341" t="s">
        <v>210</v>
      </c>
      <c r="B36" s="323">
        <v>189.421695593983</v>
      </c>
      <c r="C36" s="323">
        <v>206.61883</v>
      </c>
      <c r="D36" s="324">
        <v>17.197134406017</v>
      </c>
      <c r="E36" s="329">
        <v>1.090787564497</v>
      </c>
      <c r="F36" s="323">
        <v>234.16391219154599</v>
      </c>
      <c r="G36" s="324">
        <v>214.65025284225001</v>
      </c>
      <c r="H36" s="326">
        <v>17.119599999999998</v>
      </c>
      <c r="I36" s="323">
        <v>174.40579</v>
      </c>
      <c r="J36" s="324">
        <v>-40.244462842250002</v>
      </c>
      <c r="K36" s="327">
        <v>0.744802170273</v>
      </c>
    </row>
    <row r="37" spans="1:11" ht="14.4" customHeight="1" thickBot="1" x14ac:dyDescent="0.35">
      <c r="A37" s="338" t="s">
        <v>29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47.732521713368001</v>
      </c>
      <c r="G37" s="319">
        <v>43.754811570587002</v>
      </c>
      <c r="H37" s="321">
        <v>0</v>
      </c>
      <c r="I37" s="318">
        <v>3.0953599999999999</v>
      </c>
      <c r="J37" s="319">
        <v>-40.659451570587002</v>
      </c>
      <c r="K37" s="322">
        <v>6.4848029998999995E-2</v>
      </c>
    </row>
    <row r="38" spans="1:11" ht="14.4" customHeight="1" thickBot="1" x14ac:dyDescent="0.35">
      <c r="A38" s="342" t="s">
        <v>211</v>
      </c>
      <c r="B38" s="318">
        <v>13.562344242715</v>
      </c>
      <c r="C38" s="318">
        <v>28.67568</v>
      </c>
      <c r="D38" s="319">
        <v>15.113335757284</v>
      </c>
      <c r="E38" s="320">
        <v>2.114360134709</v>
      </c>
      <c r="F38" s="318">
        <v>47.732521713368001</v>
      </c>
      <c r="G38" s="319">
        <v>43.754811570587002</v>
      </c>
      <c r="H38" s="321">
        <v>0</v>
      </c>
      <c r="I38" s="318">
        <v>3.0953599999999999</v>
      </c>
      <c r="J38" s="319">
        <v>-40.659451570587002</v>
      </c>
      <c r="K38" s="322">
        <v>6.4848029998999995E-2</v>
      </c>
    </row>
    <row r="39" spans="1:11" ht="14.4" customHeight="1" thickBot="1" x14ac:dyDescent="0.35">
      <c r="A39" s="340" t="s">
        <v>212</v>
      </c>
      <c r="B39" s="318">
        <v>0</v>
      </c>
      <c r="C39" s="318">
        <v>27.225000000000001</v>
      </c>
      <c r="D39" s="319">
        <v>27.225000000000001</v>
      </c>
      <c r="E39" s="328" t="s">
        <v>184</v>
      </c>
      <c r="F39" s="318">
        <v>46.401899205451002</v>
      </c>
      <c r="G39" s="319">
        <v>42.535074271662999</v>
      </c>
      <c r="H39" s="321">
        <v>0</v>
      </c>
      <c r="I39" s="318">
        <v>0</v>
      </c>
      <c r="J39" s="319">
        <v>-42.535074271662999</v>
      </c>
      <c r="K39" s="322">
        <v>0</v>
      </c>
    </row>
    <row r="40" spans="1:11" ht="14.4" customHeight="1" thickBot="1" x14ac:dyDescent="0.35">
      <c r="A40" s="340" t="s">
        <v>213</v>
      </c>
      <c r="B40" s="318">
        <v>0</v>
      </c>
      <c r="C40" s="318">
        <v>0.93169999999999997</v>
      </c>
      <c r="D40" s="319">
        <v>0.93169999999999997</v>
      </c>
      <c r="E40" s="328" t="s">
        <v>178</v>
      </c>
      <c r="F40" s="318">
        <v>0.95754424446499997</v>
      </c>
      <c r="G40" s="319">
        <v>0.87774889075899998</v>
      </c>
      <c r="H40" s="321">
        <v>0</v>
      </c>
      <c r="I40" s="318">
        <v>1.92523</v>
      </c>
      <c r="J40" s="319">
        <v>1.04748110924</v>
      </c>
      <c r="K40" s="322">
        <v>2.0105911670690002</v>
      </c>
    </row>
    <row r="41" spans="1:11" ht="14.4" customHeight="1" thickBot="1" x14ac:dyDescent="0.35">
      <c r="A41" s="340" t="s">
        <v>214</v>
      </c>
      <c r="B41" s="318">
        <v>13.562344242715</v>
      </c>
      <c r="C41" s="318">
        <v>0.51898</v>
      </c>
      <c r="D41" s="319">
        <v>-13.043364242715001</v>
      </c>
      <c r="E41" s="320">
        <v>3.8266245916000002E-2</v>
      </c>
      <c r="F41" s="318">
        <v>0.37307826345099998</v>
      </c>
      <c r="G41" s="319">
        <v>0.34198840816300002</v>
      </c>
      <c r="H41" s="321">
        <v>0</v>
      </c>
      <c r="I41" s="318">
        <v>1.1701299999999999</v>
      </c>
      <c r="J41" s="319">
        <v>0.828141591836</v>
      </c>
      <c r="K41" s="322">
        <v>3.1364196594410001</v>
      </c>
    </row>
    <row r="42" spans="1:11" ht="14.4" customHeight="1" thickBot="1" x14ac:dyDescent="0.35">
      <c r="A42" s="343" t="s">
        <v>30</v>
      </c>
      <c r="B42" s="323">
        <v>0</v>
      </c>
      <c r="C42" s="323">
        <v>14.35</v>
      </c>
      <c r="D42" s="324">
        <v>14.35</v>
      </c>
      <c r="E42" s="325" t="s">
        <v>178</v>
      </c>
      <c r="F42" s="323">
        <v>0</v>
      </c>
      <c r="G42" s="324">
        <v>0</v>
      </c>
      <c r="H42" s="326">
        <v>0.95999999999899999</v>
      </c>
      <c r="I42" s="323">
        <v>15.303000000000001</v>
      </c>
      <c r="J42" s="324">
        <v>15.303000000000001</v>
      </c>
      <c r="K42" s="331" t="s">
        <v>178</v>
      </c>
    </row>
    <row r="43" spans="1:11" ht="14.4" customHeight="1" thickBot="1" x14ac:dyDescent="0.35">
      <c r="A43" s="339" t="s">
        <v>215</v>
      </c>
      <c r="B43" s="323">
        <v>0</v>
      </c>
      <c r="C43" s="323">
        <v>13.72</v>
      </c>
      <c r="D43" s="324">
        <v>13.72</v>
      </c>
      <c r="E43" s="325" t="s">
        <v>178</v>
      </c>
      <c r="F43" s="323">
        <v>0</v>
      </c>
      <c r="G43" s="324">
        <v>0</v>
      </c>
      <c r="H43" s="326">
        <v>0.95999999999899999</v>
      </c>
      <c r="I43" s="323">
        <v>15.303000000000001</v>
      </c>
      <c r="J43" s="324">
        <v>15.303000000000001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12.18</v>
      </c>
      <c r="D44" s="319">
        <v>12.18</v>
      </c>
      <c r="E44" s="328" t="s">
        <v>178</v>
      </c>
      <c r="F44" s="318">
        <v>0</v>
      </c>
      <c r="G44" s="319">
        <v>0</v>
      </c>
      <c r="H44" s="321">
        <v>0.95999999999899999</v>
      </c>
      <c r="I44" s="318">
        <v>11.568</v>
      </c>
      <c r="J44" s="319">
        <v>11.568</v>
      </c>
      <c r="K44" s="330" t="s">
        <v>178</v>
      </c>
    </row>
    <row r="45" spans="1:11" ht="14.4" customHeight="1" thickBot="1" x14ac:dyDescent="0.35">
      <c r="A45" s="340" t="s">
        <v>217</v>
      </c>
      <c r="B45" s="318">
        <v>0</v>
      </c>
      <c r="C45" s="318">
        <v>1.54</v>
      </c>
      <c r="D45" s="319">
        <v>1.54</v>
      </c>
      <c r="E45" s="328" t="s">
        <v>184</v>
      </c>
      <c r="F45" s="318">
        <v>0</v>
      </c>
      <c r="G45" s="319">
        <v>0</v>
      </c>
      <c r="H45" s="321">
        <v>0</v>
      </c>
      <c r="I45" s="318">
        <v>3.7349999999999999</v>
      </c>
      <c r="J45" s="319">
        <v>3.7349999999999999</v>
      </c>
      <c r="K45" s="330" t="s">
        <v>178</v>
      </c>
    </row>
    <row r="46" spans="1:11" ht="14.4" customHeight="1" thickBot="1" x14ac:dyDescent="0.35">
      <c r="A46" s="339" t="s">
        <v>218</v>
      </c>
      <c r="B46" s="323">
        <v>0</v>
      </c>
      <c r="C46" s="323">
        <v>0.63</v>
      </c>
      <c r="D46" s="324">
        <v>0.63</v>
      </c>
      <c r="E46" s="325" t="s">
        <v>184</v>
      </c>
      <c r="F46" s="323">
        <v>0</v>
      </c>
      <c r="G46" s="324">
        <v>0</v>
      </c>
      <c r="H46" s="326">
        <v>0</v>
      </c>
      <c r="I46" s="323">
        <v>0</v>
      </c>
      <c r="J46" s="324">
        <v>0</v>
      </c>
      <c r="K46" s="331" t="s">
        <v>178</v>
      </c>
    </row>
    <row r="47" spans="1:11" ht="14.4" customHeight="1" thickBot="1" x14ac:dyDescent="0.35">
      <c r="A47" s="340" t="s">
        <v>219</v>
      </c>
      <c r="B47" s="318">
        <v>0</v>
      </c>
      <c r="C47" s="318">
        <v>0.63</v>
      </c>
      <c r="D47" s="319">
        <v>0.63</v>
      </c>
      <c r="E47" s="328" t="s">
        <v>184</v>
      </c>
      <c r="F47" s="318">
        <v>0</v>
      </c>
      <c r="G47" s="319">
        <v>0</v>
      </c>
      <c r="H47" s="321">
        <v>0</v>
      </c>
      <c r="I47" s="318">
        <v>0</v>
      </c>
      <c r="J47" s="319">
        <v>0</v>
      </c>
      <c r="K47" s="330" t="s">
        <v>178</v>
      </c>
    </row>
    <row r="48" spans="1:11" ht="14.4" customHeight="1" thickBot="1" x14ac:dyDescent="0.35">
      <c r="A48" s="338" t="s">
        <v>31</v>
      </c>
      <c r="B48" s="318">
        <v>175.85935135126701</v>
      </c>
      <c r="C48" s="318">
        <v>163.59315000000001</v>
      </c>
      <c r="D48" s="319">
        <v>-12.266201351266</v>
      </c>
      <c r="E48" s="320">
        <v>0.93024993406900003</v>
      </c>
      <c r="F48" s="318">
        <v>186.43139047817701</v>
      </c>
      <c r="G48" s="319">
        <v>170.895441271663</v>
      </c>
      <c r="H48" s="321">
        <v>16.159600000000001</v>
      </c>
      <c r="I48" s="318">
        <v>156.00743</v>
      </c>
      <c r="J48" s="319">
        <v>-14.888011271662</v>
      </c>
      <c r="K48" s="322">
        <v>0.83680880993100004</v>
      </c>
    </row>
    <row r="49" spans="1:11" ht="14.4" customHeight="1" thickBot="1" x14ac:dyDescent="0.35">
      <c r="A49" s="339" t="s">
        <v>220</v>
      </c>
      <c r="B49" s="323">
        <v>7.6741094639060004</v>
      </c>
      <c r="C49" s="323">
        <v>12.54448</v>
      </c>
      <c r="D49" s="324">
        <v>4.8703705360929996</v>
      </c>
      <c r="E49" s="329">
        <v>1.6346496044909999</v>
      </c>
      <c r="F49" s="323">
        <v>13.846899152162999</v>
      </c>
      <c r="G49" s="324">
        <v>12.692990889481999</v>
      </c>
      <c r="H49" s="326">
        <v>0.66718999999899997</v>
      </c>
      <c r="I49" s="323">
        <v>9.0678900000000002</v>
      </c>
      <c r="J49" s="324">
        <v>-3.6251008894819998</v>
      </c>
      <c r="K49" s="327">
        <v>0.65486791666099997</v>
      </c>
    </row>
    <row r="50" spans="1:11" ht="14.4" customHeight="1" thickBot="1" x14ac:dyDescent="0.35">
      <c r="A50" s="340" t="s">
        <v>221</v>
      </c>
      <c r="B50" s="318">
        <v>4.2467717947000001E-2</v>
      </c>
      <c r="C50" s="318">
        <v>0.1416</v>
      </c>
      <c r="D50" s="319">
        <v>9.9132282052000004E-2</v>
      </c>
      <c r="E50" s="320">
        <v>3.3342973637859998</v>
      </c>
      <c r="F50" s="318">
        <v>0.104713913428</v>
      </c>
      <c r="G50" s="319">
        <v>9.5987753975999998E-2</v>
      </c>
      <c r="H50" s="321">
        <v>1.9E-2</v>
      </c>
      <c r="I50" s="318">
        <v>0.22869999999999999</v>
      </c>
      <c r="J50" s="319">
        <v>0.132712246023</v>
      </c>
      <c r="K50" s="322">
        <v>2.184045964014</v>
      </c>
    </row>
    <row r="51" spans="1:11" ht="14.4" customHeight="1" thickBot="1" x14ac:dyDescent="0.35">
      <c r="A51" s="340" t="s">
        <v>222</v>
      </c>
      <c r="B51" s="318">
        <v>7.6316417459580004</v>
      </c>
      <c r="C51" s="318">
        <v>12.40288</v>
      </c>
      <c r="D51" s="319">
        <v>4.7712382540410001</v>
      </c>
      <c r="E51" s="320">
        <v>1.6251915921710001</v>
      </c>
      <c r="F51" s="318">
        <v>13.742185238734001</v>
      </c>
      <c r="G51" s="319">
        <v>12.597003135506</v>
      </c>
      <c r="H51" s="321">
        <v>0.64818999999899996</v>
      </c>
      <c r="I51" s="318">
        <v>8.8391900000000003</v>
      </c>
      <c r="J51" s="319">
        <v>-3.7578131355059998</v>
      </c>
      <c r="K51" s="322">
        <v>0.643215751093</v>
      </c>
    </row>
    <row r="52" spans="1:11" ht="14.4" customHeight="1" thickBot="1" x14ac:dyDescent="0.35">
      <c r="A52" s="339" t="s">
        <v>223</v>
      </c>
      <c r="B52" s="323">
        <v>1.279806242204</v>
      </c>
      <c r="C52" s="323">
        <v>0.54</v>
      </c>
      <c r="D52" s="324">
        <v>-0.73980624220400004</v>
      </c>
      <c r="E52" s="329">
        <v>0.42193887026900001</v>
      </c>
      <c r="F52" s="323">
        <v>0.99999840846400001</v>
      </c>
      <c r="G52" s="324">
        <v>0.91666520775899996</v>
      </c>
      <c r="H52" s="326">
        <v>0.13500000000000001</v>
      </c>
      <c r="I52" s="323">
        <v>0.54</v>
      </c>
      <c r="J52" s="324">
        <v>-0.37666520775899998</v>
      </c>
      <c r="K52" s="327">
        <v>0.54000085942999998</v>
      </c>
    </row>
    <row r="53" spans="1:11" ht="14.4" customHeight="1" thickBot="1" x14ac:dyDescent="0.35">
      <c r="A53" s="340" t="s">
        <v>224</v>
      </c>
      <c r="B53" s="318">
        <v>1.279806242204</v>
      </c>
      <c r="C53" s="318">
        <v>0.54</v>
      </c>
      <c r="D53" s="319">
        <v>-0.73980624220400004</v>
      </c>
      <c r="E53" s="320">
        <v>0.42193887026900001</v>
      </c>
      <c r="F53" s="318">
        <v>0.99999840846400001</v>
      </c>
      <c r="G53" s="319">
        <v>0.91666520775899996</v>
      </c>
      <c r="H53" s="321">
        <v>0.13500000000000001</v>
      </c>
      <c r="I53" s="318">
        <v>0.54</v>
      </c>
      <c r="J53" s="319">
        <v>-0.37666520775899998</v>
      </c>
      <c r="K53" s="322">
        <v>0.54000085942999998</v>
      </c>
    </row>
    <row r="54" spans="1:11" ht="14.4" customHeight="1" thickBot="1" x14ac:dyDescent="0.35">
      <c r="A54" s="339" t="s">
        <v>225</v>
      </c>
      <c r="B54" s="323">
        <v>33.29999823875</v>
      </c>
      <c r="C54" s="323">
        <v>34.75759</v>
      </c>
      <c r="D54" s="324">
        <v>1.4575917612489999</v>
      </c>
      <c r="E54" s="329">
        <v>1.0437715266759999</v>
      </c>
      <c r="F54" s="323">
        <v>32.861592169601998</v>
      </c>
      <c r="G54" s="324">
        <v>30.123126155468999</v>
      </c>
      <c r="H54" s="326">
        <v>2.5313500000000002</v>
      </c>
      <c r="I54" s="323">
        <v>28.572050000000001</v>
      </c>
      <c r="J54" s="324">
        <v>-1.551076155469</v>
      </c>
      <c r="K54" s="327">
        <v>0.86946639263600001</v>
      </c>
    </row>
    <row r="55" spans="1:11" ht="14.4" customHeight="1" thickBot="1" x14ac:dyDescent="0.35">
      <c r="A55" s="340" t="s">
        <v>226</v>
      </c>
      <c r="B55" s="318">
        <v>19.223769626088</v>
      </c>
      <c r="C55" s="318">
        <v>17.876280000000001</v>
      </c>
      <c r="D55" s="319">
        <v>-1.347489626088</v>
      </c>
      <c r="E55" s="320">
        <v>0.92990502631299998</v>
      </c>
      <c r="F55" s="318">
        <v>18.301082131855999</v>
      </c>
      <c r="G55" s="319">
        <v>16.775991954201</v>
      </c>
      <c r="H55" s="321">
        <v>1.28979</v>
      </c>
      <c r="I55" s="318">
        <v>15.12069</v>
      </c>
      <c r="J55" s="319">
        <v>-1.6553019542009999</v>
      </c>
      <c r="K55" s="322">
        <v>0.82621835643599995</v>
      </c>
    </row>
    <row r="56" spans="1:11" ht="14.4" customHeight="1" thickBot="1" x14ac:dyDescent="0.35">
      <c r="A56" s="340" t="s">
        <v>227</v>
      </c>
      <c r="B56" s="318">
        <v>14.076228612661</v>
      </c>
      <c r="C56" s="318">
        <v>16.881309999999999</v>
      </c>
      <c r="D56" s="319">
        <v>2.8050813873379998</v>
      </c>
      <c r="E56" s="320">
        <v>1.199277907778</v>
      </c>
      <c r="F56" s="318">
        <v>14.560510037746001</v>
      </c>
      <c r="G56" s="319">
        <v>13.347134201267</v>
      </c>
      <c r="H56" s="321">
        <v>1.24156</v>
      </c>
      <c r="I56" s="318">
        <v>13.451359999999999</v>
      </c>
      <c r="J56" s="319">
        <v>0.104225798732</v>
      </c>
      <c r="K56" s="322">
        <v>0.923824781215</v>
      </c>
    </row>
    <row r="57" spans="1:11" ht="14.4" customHeight="1" thickBot="1" x14ac:dyDescent="0.35">
      <c r="A57" s="339" t="s">
        <v>228</v>
      </c>
      <c r="B57" s="323">
        <v>63.605439611234999</v>
      </c>
      <c r="C57" s="323">
        <v>65.033079999999998</v>
      </c>
      <c r="D57" s="324">
        <v>1.4276403887639999</v>
      </c>
      <c r="E57" s="329">
        <v>1.0224452562149999</v>
      </c>
      <c r="F57" s="323">
        <v>55.103205567407002</v>
      </c>
      <c r="G57" s="324">
        <v>50.511271770123003</v>
      </c>
      <c r="H57" s="326">
        <v>12.527060000000001</v>
      </c>
      <c r="I57" s="323">
        <v>66.001490000000004</v>
      </c>
      <c r="J57" s="324">
        <v>15.490218229876</v>
      </c>
      <c r="K57" s="327">
        <v>1.197779499765</v>
      </c>
    </row>
    <row r="58" spans="1:11" ht="14.4" customHeight="1" thickBot="1" x14ac:dyDescent="0.35">
      <c r="A58" s="340" t="s">
        <v>229</v>
      </c>
      <c r="B58" s="318">
        <v>0</v>
      </c>
      <c r="C58" s="318">
        <v>0.96799999999999997</v>
      </c>
      <c r="D58" s="319">
        <v>0.96799999999999997</v>
      </c>
      <c r="E58" s="328" t="s">
        <v>184</v>
      </c>
      <c r="F58" s="318">
        <v>2.999995225393</v>
      </c>
      <c r="G58" s="319">
        <v>2.749995623277</v>
      </c>
      <c r="H58" s="321">
        <v>0</v>
      </c>
      <c r="I58" s="318">
        <v>0</v>
      </c>
      <c r="J58" s="319">
        <v>-2.749995623277</v>
      </c>
      <c r="K58" s="322">
        <v>0</v>
      </c>
    </row>
    <row r="59" spans="1:11" ht="14.4" customHeight="1" thickBot="1" x14ac:dyDescent="0.35">
      <c r="A59" s="340" t="s">
        <v>230</v>
      </c>
      <c r="B59" s="318">
        <v>27.936828018530001</v>
      </c>
      <c r="C59" s="318">
        <v>11.362</v>
      </c>
      <c r="D59" s="319">
        <v>-16.574828018529999</v>
      </c>
      <c r="E59" s="320">
        <v>0.40670329474900002</v>
      </c>
      <c r="F59" s="318">
        <v>10.686596694457</v>
      </c>
      <c r="G59" s="319">
        <v>9.7960469699180006</v>
      </c>
      <c r="H59" s="321">
        <v>0</v>
      </c>
      <c r="I59" s="318">
        <v>15.186</v>
      </c>
      <c r="J59" s="319">
        <v>5.3899530300810001</v>
      </c>
      <c r="K59" s="322">
        <v>1.4210323860980001</v>
      </c>
    </row>
    <row r="60" spans="1:11" ht="14.4" customHeight="1" thickBot="1" x14ac:dyDescent="0.35">
      <c r="A60" s="340" t="s">
        <v>231</v>
      </c>
      <c r="B60" s="318">
        <v>35.668611592704998</v>
      </c>
      <c r="C60" s="318">
        <v>52.70308</v>
      </c>
      <c r="D60" s="319">
        <v>17.034468407294</v>
      </c>
      <c r="E60" s="320">
        <v>1.4775758754449999</v>
      </c>
      <c r="F60" s="318">
        <v>41.416613647557</v>
      </c>
      <c r="G60" s="319">
        <v>37.965229176926997</v>
      </c>
      <c r="H60" s="321">
        <v>12.527060000000001</v>
      </c>
      <c r="I60" s="318">
        <v>50.815489999999997</v>
      </c>
      <c r="J60" s="319">
        <v>12.850260823072</v>
      </c>
      <c r="K60" s="322">
        <v>1.226934930808</v>
      </c>
    </row>
    <row r="61" spans="1:11" ht="14.4" customHeight="1" thickBot="1" x14ac:dyDescent="0.35">
      <c r="A61" s="339" t="s">
        <v>232</v>
      </c>
      <c r="B61" s="323">
        <v>69.999997795168994</v>
      </c>
      <c r="C61" s="323">
        <v>50.718000000000004</v>
      </c>
      <c r="D61" s="324">
        <v>-19.281997795169001</v>
      </c>
      <c r="E61" s="329">
        <v>0.72454287996400002</v>
      </c>
      <c r="F61" s="323">
        <v>83.619695180538997</v>
      </c>
      <c r="G61" s="324">
        <v>76.651387248827007</v>
      </c>
      <c r="H61" s="326">
        <v>0.29899999999999999</v>
      </c>
      <c r="I61" s="323">
        <v>51.826000000000001</v>
      </c>
      <c r="J61" s="324">
        <v>-24.825387248826999</v>
      </c>
      <c r="K61" s="327">
        <v>0.61978221623600005</v>
      </c>
    </row>
    <row r="62" spans="1:11" ht="14.4" customHeight="1" thickBot="1" x14ac:dyDescent="0.35">
      <c r="A62" s="340" t="s">
        <v>233</v>
      </c>
      <c r="B62" s="318">
        <v>0</v>
      </c>
      <c r="C62" s="318">
        <v>1.8759999999999999</v>
      </c>
      <c r="D62" s="319">
        <v>1.8759999999999999</v>
      </c>
      <c r="E62" s="328" t="s">
        <v>184</v>
      </c>
      <c r="F62" s="318">
        <v>0.98448469295899999</v>
      </c>
      <c r="G62" s="319">
        <v>0.90244430187900004</v>
      </c>
      <c r="H62" s="321">
        <v>0.29899999999999999</v>
      </c>
      <c r="I62" s="318">
        <v>0.29899999999999999</v>
      </c>
      <c r="J62" s="319">
        <v>-0.603444301879</v>
      </c>
      <c r="K62" s="322">
        <v>0.30371218784600001</v>
      </c>
    </row>
    <row r="63" spans="1:11" ht="14.4" customHeight="1" thickBot="1" x14ac:dyDescent="0.35">
      <c r="A63" s="340" t="s">
        <v>234</v>
      </c>
      <c r="B63" s="318">
        <v>29.999999055071999</v>
      </c>
      <c r="C63" s="318">
        <v>25.068000000000001</v>
      </c>
      <c r="D63" s="319">
        <v>-4.9319990550719996</v>
      </c>
      <c r="E63" s="320">
        <v>0.83560002631899999</v>
      </c>
      <c r="F63" s="318">
        <v>30.183894459967998</v>
      </c>
      <c r="G63" s="319">
        <v>27.668569921637001</v>
      </c>
      <c r="H63" s="321">
        <v>0</v>
      </c>
      <c r="I63" s="318">
        <v>20.774000000000001</v>
      </c>
      <c r="J63" s="319">
        <v>-6.8945699216370002</v>
      </c>
      <c r="K63" s="322">
        <v>0.68824783453799998</v>
      </c>
    </row>
    <row r="64" spans="1:11" ht="14.4" customHeight="1" thickBot="1" x14ac:dyDescent="0.35">
      <c r="A64" s="340" t="s">
        <v>235</v>
      </c>
      <c r="B64" s="318">
        <v>39.999998740095997</v>
      </c>
      <c r="C64" s="318">
        <v>23.774000000000001</v>
      </c>
      <c r="D64" s="319">
        <v>-16.225998740095999</v>
      </c>
      <c r="E64" s="320">
        <v>0.59435001872000004</v>
      </c>
      <c r="F64" s="318">
        <v>52.451316027611</v>
      </c>
      <c r="G64" s="319">
        <v>48.080373025310003</v>
      </c>
      <c r="H64" s="321">
        <v>0</v>
      </c>
      <c r="I64" s="318">
        <v>30.753</v>
      </c>
      <c r="J64" s="319">
        <v>-17.327373025309999</v>
      </c>
      <c r="K64" s="322">
        <v>0.58631512665499996</v>
      </c>
    </row>
    <row r="65" spans="1:11" ht="14.4" customHeight="1" thickBot="1" x14ac:dyDescent="0.35">
      <c r="A65" s="337" t="s">
        <v>32</v>
      </c>
      <c r="B65" s="318">
        <v>2564.9999192087198</v>
      </c>
      <c r="C65" s="318">
        <v>2877.91023</v>
      </c>
      <c r="D65" s="319">
        <v>312.91031079128402</v>
      </c>
      <c r="E65" s="320">
        <v>1.1219923277370001</v>
      </c>
      <c r="F65" s="318">
        <v>2831.0002555812498</v>
      </c>
      <c r="G65" s="319">
        <v>2595.08356761614</v>
      </c>
      <c r="H65" s="321">
        <v>288.20580999999999</v>
      </c>
      <c r="I65" s="318">
        <v>2712.44139</v>
      </c>
      <c r="J65" s="319">
        <v>117.35782238385799</v>
      </c>
      <c r="K65" s="322">
        <v>0.95812120986299998</v>
      </c>
    </row>
    <row r="66" spans="1:11" ht="14.4" customHeight="1" thickBot="1" x14ac:dyDescent="0.35">
      <c r="A66" s="343" t="s">
        <v>236</v>
      </c>
      <c r="B66" s="323">
        <v>1915.99993965064</v>
      </c>
      <c r="C66" s="323">
        <v>2132.232</v>
      </c>
      <c r="D66" s="324">
        <v>216.232060349357</v>
      </c>
      <c r="E66" s="329">
        <v>1.1128559849470001</v>
      </c>
      <c r="F66" s="323">
        <v>2106.00019012861</v>
      </c>
      <c r="G66" s="324">
        <v>1930.50017428456</v>
      </c>
      <c r="H66" s="326">
        <v>212.75299999999999</v>
      </c>
      <c r="I66" s="323">
        <v>2002.412</v>
      </c>
      <c r="J66" s="324">
        <v>71.911825715437999</v>
      </c>
      <c r="K66" s="327">
        <v>0.95081282964000002</v>
      </c>
    </row>
    <row r="67" spans="1:11" ht="14.4" customHeight="1" thickBot="1" x14ac:dyDescent="0.35">
      <c r="A67" s="339" t="s">
        <v>237</v>
      </c>
      <c r="B67" s="323">
        <v>1849.99994172948</v>
      </c>
      <c r="C67" s="323">
        <v>2072.232</v>
      </c>
      <c r="D67" s="324">
        <v>222.232058270517</v>
      </c>
      <c r="E67" s="329">
        <v>1.120125440686</v>
      </c>
      <c r="F67" s="323">
        <v>2040.0001841701701</v>
      </c>
      <c r="G67" s="324">
        <v>1870.00016882265</v>
      </c>
      <c r="H67" s="326">
        <v>207.75299999999999</v>
      </c>
      <c r="I67" s="323">
        <v>1947.412</v>
      </c>
      <c r="J67" s="324">
        <v>77.411831177346997</v>
      </c>
      <c r="K67" s="327">
        <v>0.95461363930800003</v>
      </c>
    </row>
    <row r="68" spans="1:11" ht="14.4" customHeight="1" thickBot="1" x14ac:dyDescent="0.35">
      <c r="A68" s="340" t="s">
        <v>238</v>
      </c>
      <c r="B68" s="318">
        <v>1849.99994172948</v>
      </c>
      <c r="C68" s="318">
        <v>2072.232</v>
      </c>
      <c r="D68" s="319">
        <v>222.232058270517</v>
      </c>
      <c r="E68" s="320">
        <v>1.120125440686</v>
      </c>
      <c r="F68" s="318">
        <v>2040.0001841701701</v>
      </c>
      <c r="G68" s="319">
        <v>1870.00016882265</v>
      </c>
      <c r="H68" s="321">
        <v>207.75299999999999</v>
      </c>
      <c r="I68" s="318">
        <v>1947.412</v>
      </c>
      <c r="J68" s="319">
        <v>77.411831177346997</v>
      </c>
      <c r="K68" s="322">
        <v>0.95461363930800003</v>
      </c>
    </row>
    <row r="69" spans="1:11" ht="14.4" customHeight="1" thickBot="1" x14ac:dyDescent="0.35">
      <c r="A69" s="339" t="s">
        <v>239</v>
      </c>
      <c r="B69" s="323">
        <v>59.999998110145</v>
      </c>
      <c r="C69" s="323">
        <v>60</v>
      </c>
      <c r="D69" s="324">
        <v>1.8898546016998801E-6</v>
      </c>
      <c r="E69" s="329">
        <v>1.0000000314969999</v>
      </c>
      <c r="F69" s="323">
        <v>60.000005416769</v>
      </c>
      <c r="G69" s="324">
        <v>55.000004965372</v>
      </c>
      <c r="H69" s="326">
        <v>4.9999999999989999</v>
      </c>
      <c r="I69" s="323">
        <v>55</v>
      </c>
      <c r="J69" s="324">
        <v>-4.9653721490017199E-6</v>
      </c>
      <c r="K69" s="327">
        <v>0.91666658391</v>
      </c>
    </row>
    <row r="70" spans="1:11" ht="14.4" customHeight="1" thickBot="1" x14ac:dyDescent="0.35">
      <c r="A70" s="340" t="s">
        <v>240</v>
      </c>
      <c r="B70" s="318">
        <v>59.999998110145</v>
      </c>
      <c r="C70" s="318">
        <v>60</v>
      </c>
      <c r="D70" s="319">
        <v>1.8898546016998801E-6</v>
      </c>
      <c r="E70" s="320">
        <v>1.0000000314969999</v>
      </c>
      <c r="F70" s="318">
        <v>60.000005416769</v>
      </c>
      <c r="G70" s="319">
        <v>55.000004965372</v>
      </c>
      <c r="H70" s="321">
        <v>4.9999999999989999</v>
      </c>
      <c r="I70" s="318">
        <v>55</v>
      </c>
      <c r="J70" s="319">
        <v>-4.9653721490017199E-6</v>
      </c>
      <c r="K70" s="322">
        <v>0.91666658391</v>
      </c>
    </row>
    <row r="71" spans="1:11" ht="14.4" customHeight="1" thickBot="1" x14ac:dyDescent="0.35">
      <c r="A71" s="339" t="s">
        <v>241</v>
      </c>
      <c r="B71" s="323">
        <v>5.9999998110139998</v>
      </c>
      <c r="C71" s="323">
        <v>0</v>
      </c>
      <c r="D71" s="324">
        <v>-5.9999998110139998</v>
      </c>
      <c r="E71" s="329">
        <v>0</v>
      </c>
      <c r="F71" s="323">
        <v>6.0000005416760001</v>
      </c>
      <c r="G71" s="324">
        <v>5.500000496537</v>
      </c>
      <c r="H71" s="326">
        <v>0</v>
      </c>
      <c r="I71" s="323">
        <v>0</v>
      </c>
      <c r="J71" s="324">
        <v>-5.500000496537</v>
      </c>
      <c r="K71" s="327">
        <v>0</v>
      </c>
    </row>
    <row r="72" spans="1:11" ht="14.4" customHeight="1" thickBot="1" x14ac:dyDescent="0.35">
      <c r="A72" s="340" t="s">
        <v>242</v>
      </c>
      <c r="B72" s="318">
        <v>5.9999998110139998</v>
      </c>
      <c r="C72" s="318">
        <v>0</v>
      </c>
      <c r="D72" s="319">
        <v>-5.9999998110139998</v>
      </c>
      <c r="E72" s="320">
        <v>0</v>
      </c>
      <c r="F72" s="318">
        <v>6.0000005416760001</v>
      </c>
      <c r="G72" s="319">
        <v>5.500000496537</v>
      </c>
      <c r="H72" s="321">
        <v>0</v>
      </c>
      <c r="I72" s="318">
        <v>0</v>
      </c>
      <c r="J72" s="319">
        <v>-5.500000496537</v>
      </c>
      <c r="K72" s="322">
        <v>0</v>
      </c>
    </row>
    <row r="73" spans="1:11" ht="14.4" customHeight="1" thickBot="1" x14ac:dyDescent="0.35">
      <c r="A73" s="338" t="s">
        <v>243</v>
      </c>
      <c r="B73" s="318">
        <v>629.99998015652704</v>
      </c>
      <c r="C73" s="318">
        <v>724.95730000000003</v>
      </c>
      <c r="D73" s="319">
        <v>94.957319843473002</v>
      </c>
      <c r="E73" s="320">
        <v>1.15072590926</v>
      </c>
      <c r="F73" s="318">
        <v>694.00006265396905</v>
      </c>
      <c r="G73" s="319">
        <v>636.16672409947103</v>
      </c>
      <c r="H73" s="321">
        <v>72.336249999998998</v>
      </c>
      <c r="I73" s="318">
        <v>680.82011999999997</v>
      </c>
      <c r="J73" s="319">
        <v>44.653395900527997</v>
      </c>
      <c r="K73" s="322">
        <v>0.98100872987800003</v>
      </c>
    </row>
    <row r="74" spans="1:11" ht="14.4" customHeight="1" thickBot="1" x14ac:dyDescent="0.35">
      <c r="A74" s="339" t="s">
        <v>244</v>
      </c>
      <c r="B74" s="323">
        <v>166.99999473990499</v>
      </c>
      <c r="C74" s="323">
        <v>191.89926</v>
      </c>
      <c r="D74" s="324">
        <v>24.899265260095</v>
      </c>
      <c r="E74" s="329">
        <v>1.149097401463</v>
      </c>
      <c r="F74" s="323">
        <v>184.00001661142699</v>
      </c>
      <c r="G74" s="324">
        <v>168.666681893808</v>
      </c>
      <c r="H74" s="326">
        <v>19.148</v>
      </c>
      <c r="I74" s="323">
        <v>180.21709000000001</v>
      </c>
      <c r="J74" s="324">
        <v>11.550408106192</v>
      </c>
      <c r="K74" s="327">
        <v>0.97944061809799998</v>
      </c>
    </row>
    <row r="75" spans="1:11" ht="14.4" customHeight="1" thickBot="1" x14ac:dyDescent="0.35">
      <c r="A75" s="340" t="s">
        <v>245</v>
      </c>
      <c r="B75" s="318">
        <v>166.99999473990499</v>
      </c>
      <c r="C75" s="318">
        <v>191.89926</v>
      </c>
      <c r="D75" s="319">
        <v>24.899265260095</v>
      </c>
      <c r="E75" s="320">
        <v>1.149097401463</v>
      </c>
      <c r="F75" s="318">
        <v>184.00001661142699</v>
      </c>
      <c r="G75" s="319">
        <v>168.666681893808</v>
      </c>
      <c r="H75" s="321">
        <v>19.148</v>
      </c>
      <c r="I75" s="318">
        <v>180.21709000000001</v>
      </c>
      <c r="J75" s="319">
        <v>11.550408106192</v>
      </c>
      <c r="K75" s="322">
        <v>0.97944061809799998</v>
      </c>
    </row>
    <row r="76" spans="1:11" ht="14.4" customHeight="1" thickBot="1" x14ac:dyDescent="0.35">
      <c r="A76" s="339" t="s">
        <v>246</v>
      </c>
      <c r="B76" s="323">
        <v>462.999985416622</v>
      </c>
      <c r="C76" s="323">
        <v>533.05804000000001</v>
      </c>
      <c r="D76" s="324">
        <v>70.058054583377995</v>
      </c>
      <c r="E76" s="329">
        <v>1.151313297602</v>
      </c>
      <c r="F76" s="323">
        <v>510.00004604254201</v>
      </c>
      <c r="G76" s="324">
        <v>467.50004220566302</v>
      </c>
      <c r="H76" s="326">
        <v>53.188249999999002</v>
      </c>
      <c r="I76" s="323">
        <v>500.60302999999999</v>
      </c>
      <c r="J76" s="324">
        <v>33.102987794336002</v>
      </c>
      <c r="K76" s="327">
        <v>0.98157448001100001</v>
      </c>
    </row>
    <row r="77" spans="1:11" ht="14.4" customHeight="1" thickBot="1" x14ac:dyDescent="0.35">
      <c r="A77" s="340" t="s">
        <v>247</v>
      </c>
      <c r="B77" s="318">
        <v>462.999985416622</v>
      </c>
      <c r="C77" s="318">
        <v>533.05804000000001</v>
      </c>
      <c r="D77" s="319">
        <v>70.058054583377995</v>
      </c>
      <c r="E77" s="320">
        <v>1.151313297602</v>
      </c>
      <c r="F77" s="318">
        <v>510.00004604254201</v>
      </c>
      <c r="G77" s="319">
        <v>467.50004220566302</v>
      </c>
      <c r="H77" s="321">
        <v>53.188249999999002</v>
      </c>
      <c r="I77" s="318">
        <v>500.60302999999999</v>
      </c>
      <c r="J77" s="319">
        <v>33.102987794336002</v>
      </c>
      <c r="K77" s="322">
        <v>0.98157448001100001</v>
      </c>
    </row>
    <row r="78" spans="1:11" ht="14.4" customHeight="1" thickBot="1" x14ac:dyDescent="0.35">
      <c r="A78" s="338" t="s">
        <v>248</v>
      </c>
      <c r="B78" s="318">
        <v>18.999999401545999</v>
      </c>
      <c r="C78" s="318">
        <v>20.720929999999999</v>
      </c>
      <c r="D78" s="319">
        <v>1.7209305984529999</v>
      </c>
      <c r="E78" s="320">
        <v>1.0905752975080001</v>
      </c>
      <c r="F78" s="318">
        <v>31.000002798663999</v>
      </c>
      <c r="G78" s="319">
        <v>28.416669232107999</v>
      </c>
      <c r="H78" s="321">
        <v>3.1165600000000002</v>
      </c>
      <c r="I78" s="318">
        <v>29.20927</v>
      </c>
      <c r="J78" s="319">
        <v>0.79260076789099998</v>
      </c>
      <c r="K78" s="322">
        <v>0.94223443106399996</v>
      </c>
    </row>
    <row r="79" spans="1:11" ht="14.4" customHeight="1" thickBot="1" x14ac:dyDescent="0.35">
      <c r="A79" s="339" t="s">
        <v>249</v>
      </c>
      <c r="B79" s="323">
        <v>18.999999401545999</v>
      </c>
      <c r="C79" s="323">
        <v>20.720929999999999</v>
      </c>
      <c r="D79" s="324">
        <v>1.7209305984529999</v>
      </c>
      <c r="E79" s="329">
        <v>1.0905752975080001</v>
      </c>
      <c r="F79" s="323">
        <v>31.000002798663999</v>
      </c>
      <c r="G79" s="324">
        <v>28.416669232107999</v>
      </c>
      <c r="H79" s="326">
        <v>3.1165600000000002</v>
      </c>
      <c r="I79" s="323">
        <v>29.20927</v>
      </c>
      <c r="J79" s="324">
        <v>0.79260076789099998</v>
      </c>
      <c r="K79" s="327">
        <v>0.94223443106399996</v>
      </c>
    </row>
    <row r="80" spans="1:11" ht="14.4" customHeight="1" thickBot="1" x14ac:dyDescent="0.35">
      <c r="A80" s="340" t="s">
        <v>250</v>
      </c>
      <c r="B80" s="318">
        <v>18.999999401545999</v>
      </c>
      <c r="C80" s="318">
        <v>20.720929999999999</v>
      </c>
      <c r="D80" s="319">
        <v>1.7209305984529999</v>
      </c>
      <c r="E80" s="320">
        <v>1.0905752975080001</v>
      </c>
      <c r="F80" s="318">
        <v>31.000002798663999</v>
      </c>
      <c r="G80" s="319">
        <v>28.416669232107999</v>
      </c>
      <c r="H80" s="321">
        <v>3.1165600000000002</v>
      </c>
      <c r="I80" s="318">
        <v>29.20927</v>
      </c>
      <c r="J80" s="319">
        <v>0.79260076789099998</v>
      </c>
      <c r="K80" s="322">
        <v>0.94223443106399996</v>
      </c>
    </row>
    <row r="81" spans="1:11" ht="14.4" customHeight="1" thickBot="1" x14ac:dyDescent="0.35">
      <c r="A81" s="337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0</v>
      </c>
      <c r="G81" s="319">
        <v>0</v>
      </c>
      <c r="H81" s="321">
        <v>0</v>
      </c>
      <c r="I81" s="318">
        <v>19.7302</v>
      </c>
      <c r="J81" s="319">
        <v>19.7302</v>
      </c>
      <c r="K81" s="330" t="s">
        <v>178</v>
      </c>
    </row>
    <row r="82" spans="1:11" ht="14.4" customHeight="1" thickBot="1" x14ac:dyDescent="0.35">
      <c r="A82" s="338" t="s">
        <v>252</v>
      </c>
      <c r="B82" s="318">
        <v>0</v>
      </c>
      <c r="C82" s="318">
        <v>7.95</v>
      </c>
      <c r="D82" s="319">
        <v>7.95</v>
      </c>
      <c r="E82" s="328" t="s">
        <v>178</v>
      </c>
      <c r="F82" s="318">
        <v>0</v>
      </c>
      <c r="G82" s="319">
        <v>0</v>
      </c>
      <c r="H82" s="321">
        <v>0</v>
      </c>
      <c r="I82" s="318">
        <v>19.7302</v>
      </c>
      <c r="J82" s="319">
        <v>19.7302</v>
      </c>
      <c r="K82" s="330" t="s">
        <v>178</v>
      </c>
    </row>
    <row r="83" spans="1:11" ht="14.4" customHeight="1" thickBot="1" x14ac:dyDescent="0.35">
      <c r="A83" s="339" t="s">
        <v>253</v>
      </c>
      <c r="B83" s="323">
        <v>0</v>
      </c>
      <c r="C83" s="323">
        <v>5.2</v>
      </c>
      <c r="D83" s="324">
        <v>5.2</v>
      </c>
      <c r="E83" s="325" t="s">
        <v>178</v>
      </c>
      <c r="F83" s="323">
        <v>0</v>
      </c>
      <c r="G83" s="324">
        <v>0</v>
      </c>
      <c r="H83" s="326">
        <v>0</v>
      </c>
      <c r="I83" s="323">
        <v>18.280200000000001</v>
      </c>
      <c r="J83" s="324">
        <v>18.280200000000001</v>
      </c>
      <c r="K83" s="331" t="s">
        <v>178</v>
      </c>
    </row>
    <row r="84" spans="1:11" ht="14.4" customHeight="1" thickBot="1" x14ac:dyDescent="0.35">
      <c r="A84" s="340" t="s">
        <v>254</v>
      </c>
      <c r="B84" s="318">
        <v>0</v>
      </c>
      <c r="C84" s="318">
        <v>0</v>
      </c>
      <c r="D84" s="319">
        <v>0</v>
      </c>
      <c r="E84" s="320">
        <v>1</v>
      </c>
      <c r="F84" s="318">
        <v>0</v>
      </c>
      <c r="G84" s="319">
        <v>0</v>
      </c>
      <c r="H84" s="321">
        <v>0</v>
      </c>
      <c r="I84" s="318">
        <v>0.38719999999999999</v>
      </c>
      <c r="J84" s="319">
        <v>0.38719999999999999</v>
      </c>
      <c r="K84" s="330" t="s">
        <v>184</v>
      </c>
    </row>
    <row r="85" spans="1:11" ht="14.4" customHeight="1" thickBot="1" x14ac:dyDescent="0.35">
      <c r="A85" s="340" t="s">
        <v>255</v>
      </c>
      <c r="B85" s="318">
        <v>0</v>
      </c>
      <c r="C85" s="318">
        <v>0.6</v>
      </c>
      <c r="D85" s="319">
        <v>0.6</v>
      </c>
      <c r="E85" s="328" t="s">
        <v>184</v>
      </c>
      <c r="F85" s="318">
        <v>0</v>
      </c>
      <c r="G85" s="319">
        <v>0</v>
      </c>
      <c r="H85" s="321">
        <v>0</v>
      </c>
      <c r="I85" s="318">
        <v>0</v>
      </c>
      <c r="J85" s="319">
        <v>0</v>
      </c>
      <c r="K85" s="330" t="s">
        <v>178</v>
      </c>
    </row>
    <row r="86" spans="1:11" ht="14.4" customHeight="1" thickBot="1" x14ac:dyDescent="0.35">
      <c r="A86" s="340" t="s">
        <v>256</v>
      </c>
      <c r="B86" s="318">
        <v>0</v>
      </c>
      <c r="C86" s="318">
        <v>4.5</v>
      </c>
      <c r="D86" s="319">
        <v>4.5</v>
      </c>
      <c r="E86" s="328" t="s">
        <v>184</v>
      </c>
      <c r="F86" s="318">
        <v>0</v>
      </c>
      <c r="G86" s="319">
        <v>0</v>
      </c>
      <c r="H86" s="321">
        <v>0</v>
      </c>
      <c r="I86" s="318">
        <v>17.562999999999999</v>
      </c>
      <c r="J86" s="319">
        <v>17.562999999999999</v>
      </c>
      <c r="K86" s="330" t="s">
        <v>178</v>
      </c>
    </row>
    <row r="87" spans="1:11" ht="14.4" customHeight="1" thickBot="1" x14ac:dyDescent="0.35">
      <c r="A87" s="340" t="s">
        <v>257</v>
      </c>
      <c r="B87" s="318">
        <v>0</v>
      </c>
      <c r="C87" s="318">
        <v>0.1</v>
      </c>
      <c r="D87" s="319">
        <v>0.1</v>
      </c>
      <c r="E87" s="328" t="s">
        <v>178</v>
      </c>
      <c r="F87" s="318">
        <v>0</v>
      </c>
      <c r="G87" s="319">
        <v>0</v>
      </c>
      <c r="H87" s="321">
        <v>0</v>
      </c>
      <c r="I87" s="318">
        <v>0.33</v>
      </c>
      <c r="J87" s="319">
        <v>0.33</v>
      </c>
      <c r="K87" s="330" t="s">
        <v>178</v>
      </c>
    </row>
    <row r="88" spans="1:11" ht="14.4" customHeight="1" thickBot="1" x14ac:dyDescent="0.35">
      <c r="A88" s="342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0</v>
      </c>
      <c r="G88" s="319">
        <v>0</v>
      </c>
      <c r="H88" s="321">
        <v>0</v>
      </c>
      <c r="I88" s="318">
        <v>1.45</v>
      </c>
      <c r="J88" s="319">
        <v>1.45</v>
      </c>
      <c r="K88" s="330" t="s">
        <v>178</v>
      </c>
    </row>
    <row r="89" spans="1:11" ht="14.4" customHeight="1" thickBot="1" x14ac:dyDescent="0.35">
      <c r="A89" s="340" t="s">
        <v>259</v>
      </c>
      <c r="B89" s="318">
        <v>0</v>
      </c>
      <c r="C89" s="318">
        <v>1.9</v>
      </c>
      <c r="D89" s="319">
        <v>1.9</v>
      </c>
      <c r="E89" s="328" t="s">
        <v>184</v>
      </c>
      <c r="F89" s="318">
        <v>0</v>
      </c>
      <c r="G89" s="319">
        <v>0</v>
      </c>
      <c r="H89" s="321">
        <v>0</v>
      </c>
      <c r="I89" s="318">
        <v>1.45</v>
      </c>
      <c r="J89" s="319">
        <v>1.45</v>
      </c>
      <c r="K89" s="330" t="s">
        <v>178</v>
      </c>
    </row>
    <row r="90" spans="1:11" ht="14.4" customHeight="1" thickBot="1" x14ac:dyDescent="0.35">
      <c r="A90" s="342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</v>
      </c>
      <c r="G90" s="319">
        <v>0</v>
      </c>
      <c r="H90" s="321">
        <v>0</v>
      </c>
      <c r="I90" s="318">
        <v>0</v>
      </c>
      <c r="J90" s="319">
        <v>0</v>
      </c>
      <c r="K90" s="330" t="s">
        <v>178</v>
      </c>
    </row>
    <row r="91" spans="1:11" ht="14.4" customHeight="1" thickBot="1" x14ac:dyDescent="0.35">
      <c r="A91" s="340" t="s">
        <v>261</v>
      </c>
      <c r="B91" s="318">
        <v>0</v>
      </c>
      <c r="C91" s="318">
        <v>0.85</v>
      </c>
      <c r="D91" s="319">
        <v>0.85</v>
      </c>
      <c r="E91" s="328" t="s">
        <v>178</v>
      </c>
      <c r="F91" s="318">
        <v>0</v>
      </c>
      <c r="G91" s="319">
        <v>0</v>
      </c>
      <c r="H91" s="321">
        <v>0</v>
      </c>
      <c r="I91" s="318">
        <v>0</v>
      </c>
      <c r="J91" s="319">
        <v>0</v>
      </c>
      <c r="K91" s="330" t="s">
        <v>178</v>
      </c>
    </row>
    <row r="92" spans="1:11" ht="14.4" customHeight="1" thickBot="1" x14ac:dyDescent="0.35">
      <c r="A92" s="337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72.000166266695004</v>
      </c>
      <c r="G92" s="319">
        <v>66.000152411136995</v>
      </c>
      <c r="H92" s="321">
        <v>5.9379999999989996</v>
      </c>
      <c r="I92" s="318">
        <v>65.317999999999998</v>
      </c>
      <c r="J92" s="319">
        <v>-0.68215241113699998</v>
      </c>
      <c r="K92" s="322">
        <v>0.90719234950100003</v>
      </c>
    </row>
    <row r="93" spans="1:11" ht="14.4" customHeight="1" thickBot="1" x14ac:dyDescent="0.35">
      <c r="A93" s="338" t="s">
        <v>263</v>
      </c>
      <c r="B93" s="318">
        <v>74.999997637679996</v>
      </c>
      <c r="C93" s="318">
        <v>75.012</v>
      </c>
      <c r="D93" s="319">
        <v>1.2002362319000001E-2</v>
      </c>
      <c r="E93" s="320">
        <v>1.0001600315020001</v>
      </c>
      <c r="F93" s="318">
        <v>72.000166266695004</v>
      </c>
      <c r="G93" s="319">
        <v>66.000152411136995</v>
      </c>
      <c r="H93" s="321">
        <v>5.9379999999989996</v>
      </c>
      <c r="I93" s="318">
        <v>65.317999999999998</v>
      </c>
      <c r="J93" s="319">
        <v>-0.68215241113699998</v>
      </c>
      <c r="K93" s="322">
        <v>0.90719234950100003</v>
      </c>
    </row>
    <row r="94" spans="1:11" ht="14.4" customHeight="1" thickBot="1" x14ac:dyDescent="0.35">
      <c r="A94" s="339" t="s">
        <v>264</v>
      </c>
      <c r="B94" s="323">
        <v>74.999997637679996</v>
      </c>
      <c r="C94" s="323">
        <v>75.012</v>
      </c>
      <c r="D94" s="324">
        <v>1.2002362319000001E-2</v>
      </c>
      <c r="E94" s="329">
        <v>1.0001600315020001</v>
      </c>
      <c r="F94" s="323">
        <v>72.000166266695004</v>
      </c>
      <c r="G94" s="324">
        <v>66.000152411136995</v>
      </c>
      <c r="H94" s="326">
        <v>5.9379999999989996</v>
      </c>
      <c r="I94" s="323">
        <v>65.317999999999998</v>
      </c>
      <c r="J94" s="324">
        <v>-0.68215241113699998</v>
      </c>
      <c r="K94" s="327">
        <v>0.90719234950100003</v>
      </c>
    </row>
    <row r="95" spans="1:11" ht="14.4" customHeight="1" thickBot="1" x14ac:dyDescent="0.35">
      <c r="A95" s="340" t="s">
        <v>265</v>
      </c>
      <c r="B95" s="318">
        <v>14.999999527536</v>
      </c>
      <c r="C95" s="318">
        <v>14.58</v>
      </c>
      <c r="D95" s="319">
        <v>-0.41999952753600001</v>
      </c>
      <c r="E95" s="320">
        <v>0.97200003061499995</v>
      </c>
      <c r="F95" s="318">
        <v>15.000034638894</v>
      </c>
      <c r="G95" s="319">
        <v>13.75003175232</v>
      </c>
      <c r="H95" s="321">
        <v>1.2150000000000001</v>
      </c>
      <c r="I95" s="318">
        <v>13.365</v>
      </c>
      <c r="J95" s="319">
        <v>-0.38503175231999998</v>
      </c>
      <c r="K95" s="322">
        <v>0.89099794245399999</v>
      </c>
    </row>
    <row r="96" spans="1:11" ht="14.4" customHeight="1" thickBot="1" x14ac:dyDescent="0.35">
      <c r="A96" s="340" t="s">
        <v>266</v>
      </c>
      <c r="B96" s="318">
        <v>59.999998110143999</v>
      </c>
      <c r="C96" s="318">
        <v>60.432000000000002</v>
      </c>
      <c r="D96" s="319">
        <v>0.43200188985499999</v>
      </c>
      <c r="E96" s="320">
        <v>1.007200031724</v>
      </c>
      <c r="F96" s="318">
        <v>57.000131627800002</v>
      </c>
      <c r="G96" s="319">
        <v>52.250120658816002</v>
      </c>
      <c r="H96" s="321">
        <v>4.7229999999989998</v>
      </c>
      <c r="I96" s="318">
        <v>51.953000000000003</v>
      </c>
      <c r="J96" s="319">
        <v>-0.29712065881600003</v>
      </c>
      <c r="K96" s="322">
        <v>0.91145403556600002</v>
      </c>
    </row>
    <row r="97" spans="1:11" ht="14.4" customHeight="1" thickBot="1" x14ac:dyDescent="0.35">
      <c r="A97" s="336" t="s">
        <v>267</v>
      </c>
      <c r="B97" s="318">
        <v>0</v>
      </c>
      <c r="C97" s="318">
        <v>103.08859</v>
      </c>
      <c r="D97" s="319">
        <v>103.08859</v>
      </c>
      <c r="E97" s="328" t="s">
        <v>178</v>
      </c>
      <c r="F97" s="318">
        <v>149.91698991823799</v>
      </c>
      <c r="G97" s="319">
        <v>137.42390742505199</v>
      </c>
      <c r="H97" s="321">
        <v>0</v>
      </c>
      <c r="I97" s="318">
        <v>6.1600799999999998</v>
      </c>
      <c r="J97" s="319">
        <v>-131.263827425052</v>
      </c>
      <c r="K97" s="322">
        <v>4.1089939194000002E-2</v>
      </c>
    </row>
    <row r="98" spans="1:11" ht="14.4" customHeight="1" thickBot="1" x14ac:dyDescent="0.35">
      <c r="A98" s="337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0.64946025405399999</v>
      </c>
      <c r="H98" s="321">
        <v>0</v>
      </c>
      <c r="I98" s="318">
        <v>0</v>
      </c>
      <c r="J98" s="319">
        <v>-0.64946025405399999</v>
      </c>
      <c r="K98" s="322">
        <v>0</v>
      </c>
    </row>
    <row r="99" spans="1:11" ht="14.4" customHeight="1" thickBot="1" x14ac:dyDescent="0.35">
      <c r="A99" s="338" t="s">
        <v>269</v>
      </c>
      <c r="B99" s="318">
        <v>0</v>
      </c>
      <c r="C99" s="318">
        <v>0</v>
      </c>
      <c r="D99" s="319">
        <v>0</v>
      </c>
      <c r="E99" s="328" t="s">
        <v>178</v>
      </c>
      <c r="F99" s="318">
        <v>0.70850209533200004</v>
      </c>
      <c r="G99" s="319">
        <v>0.64946025405399999</v>
      </c>
      <c r="H99" s="321">
        <v>0</v>
      </c>
      <c r="I99" s="318">
        <v>0</v>
      </c>
      <c r="J99" s="319">
        <v>-0.64946025405399999</v>
      </c>
      <c r="K99" s="322">
        <v>0</v>
      </c>
    </row>
    <row r="100" spans="1:11" ht="14.4" customHeight="1" thickBot="1" x14ac:dyDescent="0.35">
      <c r="A100" s="339" t="s">
        <v>270</v>
      </c>
      <c r="B100" s="323">
        <v>0</v>
      </c>
      <c r="C100" s="323">
        <v>0</v>
      </c>
      <c r="D100" s="324">
        <v>0</v>
      </c>
      <c r="E100" s="329">
        <v>1</v>
      </c>
      <c r="F100" s="323">
        <v>0.70850209533200004</v>
      </c>
      <c r="G100" s="324">
        <v>0.64946025405399999</v>
      </c>
      <c r="H100" s="326">
        <v>0</v>
      </c>
      <c r="I100" s="323">
        <v>0</v>
      </c>
      <c r="J100" s="324">
        <v>-0.64946025405399999</v>
      </c>
      <c r="K100" s="327">
        <v>0</v>
      </c>
    </row>
    <row r="101" spans="1:11" ht="14.4" customHeight="1" thickBot="1" x14ac:dyDescent="0.35">
      <c r="A101" s="340" t="s">
        <v>271</v>
      </c>
      <c r="B101" s="318">
        <v>0</v>
      </c>
      <c r="C101" s="318">
        <v>0</v>
      </c>
      <c r="D101" s="319">
        <v>0</v>
      </c>
      <c r="E101" s="320">
        <v>1</v>
      </c>
      <c r="F101" s="318">
        <v>0.70850209533200004</v>
      </c>
      <c r="G101" s="319">
        <v>0.64946025405399999</v>
      </c>
      <c r="H101" s="321">
        <v>0</v>
      </c>
      <c r="I101" s="318">
        <v>0</v>
      </c>
      <c r="J101" s="319">
        <v>-0.64946025405399999</v>
      </c>
      <c r="K101" s="322">
        <v>0</v>
      </c>
    </row>
    <row r="102" spans="1:11" ht="14.4" customHeight="1" thickBot="1" x14ac:dyDescent="0.35">
      <c r="A102" s="337" t="s">
        <v>272</v>
      </c>
      <c r="B102" s="318">
        <v>0</v>
      </c>
      <c r="C102" s="318">
        <v>103.08859</v>
      </c>
      <c r="D102" s="319">
        <v>103.08859</v>
      </c>
      <c r="E102" s="328" t="s">
        <v>178</v>
      </c>
      <c r="F102" s="318">
        <v>149.20848782290599</v>
      </c>
      <c r="G102" s="319">
        <v>136.77444717099701</v>
      </c>
      <c r="H102" s="321">
        <v>0</v>
      </c>
      <c r="I102" s="318">
        <v>6.1600799999999998</v>
      </c>
      <c r="J102" s="319">
        <v>-130.61436717099701</v>
      </c>
      <c r="K102" s="322">
        <v>4.1285050801999998E-2</v>
      </c>
    </row>
    <row r="103" spans="1:11" ht="14.4" customHeight="1" thickBot="1" x14ac:dyDescent="0.35">
      <c r="A103" s="343" t="s">
        <v>273</v>
      </c>
      <c r="B103" s="323">
        <v>0</v>
      </c>
      <c r="C103" s="323">
        <v>103.08859</v>
      </c>
      <c r="D103" s="324">
        <v>103.08859</v>
      </c>
      <c r="E103" s="325" t="s">
        <v>178</v>
      </c>
      <c r="F103" s="323">
        <v>149.20848782290599</v>
      </c>
      <c r="G103" s="324">
        <v>136.77444717099701</v>
      </c>
      <c r="H103" s="326">
        <v>0</v>
      </c>
      <c r="I103" s="323">
        <v>6.1600799999999998</v>
      </c>
      <c r="J103" s="324">
        <v>-130.61436717099701</v>
      </c>
      <c r="K103" s="327">
        <v>4.1285050801999998E-2</v>
      </c>
    </row>
    <row r="104" spans="1:11" ht="14.4" customHeight="1" thickBot="1" x14ac:dyDescent="0.35">
      <c r="A104" s="339" t="s">
        <v>274</v>
      </c>
      <c r="B104" s="323">
        <v>0</v>
      </c>
      <c r="C104" s="323">
        <v>-5.0000000000000002E-5</v>
      </c>
      <c r="D104" s="324">
        <v>-5.0000000000000002E-5</v>
      </c>
      <c r="E104" s="325" t="s">
        <v>178</v>
      </c>
      <c r="F104" s="323">
        <v>0</v>
      </c>
      <c r="G104" s="324">
        <v>0</v>
      </c>
      <c r="H104" s="326">
        <v>0</v>
      </c>
      <c r="I104" s="323">
        <v>0</v>
      </c>
      <c r="J104" s="324">
        <v>0</v>
      </c>
      <c r="K104" s="331" t="s">
        <v>178</v>
      </c>
    </row>
    <row r="105" spans="1:11" ht="14.4" customHeight="1" thickBot="1" x14ac:dyDescent="0.35">
      <c r="A105" s="340" t="s">
        <v>275</v>
      </c>
      <c r="B105" s="318">
        <v>0</v>
      </c>
      <c r="C105" s="318">
        <v>-5.0000000000000002E-5</v>
      </c>
      <c r="D105" s="319">
        <v>-5.0000000000000002E-5</v>
      </c>
      <c r="E105" s="328" t="s">
        <v>184</v>
      </c>
      <c r="F105" s="318">
        <v>0</v>
      </c>
      <c r="G105" s="319">
        <v>0</v>
      </c>
      <c r="H105" s="321">
        <v>0</v>
      </c>
      <c r="I105" s="318">
        <v>0</v>
      </c>
      <c r="J105" s="319">
        <v>0</v>
      </c>
      <c r="K105" s="330" t="s">
        <v>178</v>
      </c>
    </row>
    <row r="106" spans="1:11" ht="14.4" customHeight="1" thickBot="1" x14ac:dyDescent="0.35">
      <c r="A106" s="339" t="s">
        <v>276</v>
      </c>
      <c r="B106" s="323">
        <v>0</v>
      </c>
      <c r="C106" s="323">
        <v>103.08864</v>
      </c>
      <c r="D106" s="324">
        <v>103.08864</v>
      </c>
      <c r="E106" s="325" t="s">
        <v>178</v>
      </c>
      <c r="F106" s="323">
        <v>149.20848782290599</v>
      </c>
      <c r="G106" s="324">
        <v>136.77444717099701</v>
      </c>
      <c r="H106" s="326">
        <v>0</v>
      </c>
      <c r="I106" s="323">
        <v>6.1600799999999998</v>
      </c>
      <c r="J106" s="324">
        <v>-130.61436717099701</v>
      </c>
      <c r="K106" s="327">
        <v>4.1285050801999998E-2</v>
      </c>
    </row>
    <row r="107" spans="1:11" ht="14.4" customHeight="1" thickBot="1" x14ac:dyDescent="0.35">
      <c r="A107" s="340" t="s">
        <v>277</v>
      </c>
      <c r="B107" s="318">
        <v>0</v>
      </c>
      <c r="C107" s="318">
        <v>0.94499999999999995</v>
      </c>
      <c r="D107" s="319">
        <v>0.94499999999999995</v>
      </c>
      <c r="E107" s="328" t="s">
        <v>178</v>
      </c>
      <c r="F107" s="318">
        <v>0.80962967675099995</v>
      </c>
      <c r="G107" s="319">
        <v>0.74216053702200002</v>
      </c>
      <c r="H107" s="321">
        <v>0</v>
      </c>
      <c r="I107" s="318">
        <v>0.21</v>
      </c>
      <c r="J107" s="319">
        <v>-0.53216053702199995</v>
      </c>
      <c r="K107" s="322">
        <v>0.25937784400699998</v>
      </c>
    </row>
    <row r="108" spans="1:11" ht="14.4" customHeight="1" thickBot="1" x14ac:dyDescent="0.35">
      <c r="A108" s="340" t="s">
        <v>278</v>
      </c>
      <c r="B108" s="318">
        <v>0</v>
      </c>
      <c r="C108" s="318">
        <v>102.14364</v>
      </c>
      <c r="D108" s="319">
        <v>102.14364</v>
      </c>
      <c r="E108" s="328" t="s">
        <v>184</v>
      </c>
      <c r="F108" s="318">
        <v>148.39885814615499</v>
      </c>
      <c r="G108" s="319">
        <v>136.03228663397499</v>
      </c>
      <c r="H108" s="321">
        <v>0</v>
      </c>
      <c r="I108" s="318">
        <v>5.9500799999999998</v>
      </c>
      <c r="J108" s="319">
        <v>-130.08220663397501</v>
      </c>
      <c r="K108" s="322">
        <v>4.0095187215000001E-2</v>
      </c>
    </row>
    <row r="109" spans="1:11" ht="14.4" customHeight="1" thickBot="1" x14ac:dyDescent="0.35">
      <c r="A109" s="336" t="s">
        <v>279</v>
      </c>
      <c r="B109" s="318">
        <v>445.20804666328701</v>
      </c>
      <c r="C109" s="318">
        <v>453.70206000000002</v>
      </c>
      <c r="D109" s="319">
        <v>8.4940133367129995</v>
      </c>
      <c r="E109" s="320">
        <v>1.0190787507100001</v>
      </c>
      <c r="F109" s="318">
        <v>501.42696791205799</v>
      </c>
      <c r="G109" s="319">
        <v>459.64138725271999</v>
      </c>
      <c r="H109" s="321">
        <v>46.627139999999997</v>
      </c>
      <c r="I109" s="318">
        <v>434.26931000000002</v>
      </c>
      <c r="J109" s="319">
        <v>-25.372077252718999</v>
      </c>
      <c r="K109" s="322">
        <v>0.86606692058900003</v>
      </c>
    </row>
    <row r="110" spans="1:11" ht="14.4" customHeight="1" thickBot="1" x14ac:dyDescent="0.35">
      <c r="A110" s="341" t="s">
        <v>280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501.42696791205799</v>
      </c>
      <c r="G110" s="324">
        <v>459.64138725271999</v>
      </c>
      <c r="H110" s="326">
        <v>46.627139999999997</v>
      </c>
      <c r="I110" s="323">
        <v>434.26931000000002</v>
      </c>
      <c r="J110" s="324">
        <v>-25.372077252718999</v>
      </c>
      <c r="K110" s="327">
        <v>0.86606692058900003</v>
      </c>
    </row>
    <row r="111" spans="1:11" ht="14.4" customHeight="1" thickBot="1" x14ac:dyDescent="0.35">
      <c r="A111" s="343" t="s">
        <v>38</v>
      </c>
      <c r="B111" s="323">
        <v>445.20804666328701</v>
      </c>
      <c r="C111" s="323">
        <v>453.70206000000002</v>
      </c>
      <c r="D111" s="324">
        <v>8.4940133367129995</v>
      </c>
      <c r="E111" s="329">
        <v>1.0190787507100001</v>
      </c>
      <c r="F111" s="323">
        <v>501.42696791205799</v>
      </c>
      <c r="G111" s="324">
        <v>459.64138725271999</v>
      </c>
      <c r="H111" s="326">
        <v>46.627139999999997</v>
      </c>
      <c r="I111" s="323">
        <v>434.26931000000002</v>
      </c>
      <c r="J111" s="324">
        <v>-25.372077252718999</v>
      </c>
      <c r="K111" s="327">
        <v>0.86606692058900003</v>
      </c>
    </row>
    <row r="112" spans="1:11" ht="14.4" customHeight="1" thickBot="1" x14ac:dyDescent="0.35">
      <c r="A112" s="339" t="s">
        <v>281</v>
      </c>
      <c r="B112" s="323">
        <v>31.672897196261001</v>
      </c>
      <c r="C112" s="323">
        <v>17.665700000000001</v>
      </c>
      <c r="D112" s="324">
        <v>-14.007197196261</v>
      </c>
      <c r="E112" s="329">
        <v>0.55775447034500003</v>
      </c>
      <c r="F112" s="323">
        <v>42.601398573247003</v>
      </c>
      <c r="G112" s="324">
        <v>39.051282025475999</v>
      </c>
      <c r="H112" s="326">
        <v>0.14699999999999999</v>
      </c>
      <c r="I112" s="323">
        <v>10.9261</v>
      </c>
      <c r="J112" s="324">
        <v>-28.125182025476001</v>
      </c>
      <c r="K112" s="327">
        <v>0.25647280056299998</v>
      </c>
    </row>
    <row r="113" spans="1:11" ht="14.4" customHeight="1" thickBot="1" x14ac:dyDescent="0.35">
      <c r="A113" s="340" t="s">
        <v>282</v>
      </c>
      <c r="B113" s="318">
        <v>31.672897196261001</v>
      </c>
      <c r="C113" s="318">
        <v>16.857199999999999</v>
      </c>
      <c r="D113" s="319">
        <v>-14.815697196261</v>
      </c>
      <c r="E113" s="320">
        <v>0.53222791383800006</v>
      </c>
      <c r="F113" s="318">
        <v>41.832161039033998</v>
      </c>
      <c r="G113" s="319">
        <v>38.346147619115001</v>
      </c>
      <c r="H113" s="321">
        <v>0</v>
      </c>
      <c r="I113" s="318">
        <v>10.4116</v>
      </c>
      <c r="J113" s="319">
        <v>-27.934547619115001</v>
      </c>
      <c r="K113" s="322">
        <v>0.248889843158</v>
      </c>
    </row>
    <row r="114" spans="1:11" ht="14.4" customHeight="1" thickBot="1" x14ac:dyDescent="0.35">
      <c r="A114" s="340" t="s">
        <v>283</v>
      </c>
      <c r="B114" s="318">
        <v>0</v>
      </c>
      <c r="C114" s="318">
        <v>0.8085</v>
      </c>
      <c r="D114" s="319">
        <v>0.8085</v>
      </c>
      <c r="E114" s="328" t="s">
        <v>184</v>
      </c>
      <c r="F114" s="318">
        <v>0.76923753421200003</v>
      </c>
      <c r="G114" s="319">
        <v>0.705134406361</v>
      </c>
      <c r="H114" s="321">
        <v>0.14699999999999999</v>
      </c>
      <c r="I114" s="318">
        <v>0.51449999999999996</v>
      </c>
      <c r="J114" s="319">
        <v>-0.19063440636099999</v>
      </c>
      <c r="K114" s="322">
        <v>0.66884411786599995</v>
      </c>
    </row>
    <row r="115" spans="1:11" ht="14.4" customHeight="1" thickBot="1" x14ac:dyDescent="0.35">
      <c r="A115" s="339" t="s">
        <v>284</v>
      </c>
      <c r="B115" s="323">
        <v>5.6595209004399996</v>
      </c>
      <c r="C115" s="323">
        <v>6.1051799999999998</v>
      </c>
      <c r="D115" s="324">
        <v>0.44565909955900002</v>
      </c>
      <c r="E115" s="329">
        <v>1.078745022308</v>
      </c>
      <c r="F115" s="323">
        <v>5.3832688803610003</v>
      </c>
      <c r="G115" s="324">
        <v>4.9346631403309997</v>
      </c>
      <c r="H115" s="326">
        <v>0.5575</v>
      </c>
      <c r="I115" s="323">
        <v>5.1576000000000004</v>
      </c>
      <c r="J115" s="324">
        <v>0.222936859668</v>
      </c>
      <c r="K115" s="327">
        <v>0.95807958224300005</v>
      </c>
    </row>
    <row r="116" spans="1:11" ht="14.4" customHeight="1" thickBot="1" x14ac:dyDescent="0.35">
      <c r="A116" s="340" t="s">
        <v>285</v>
      </c>
      <c r="B116" s="318">
        <v>5.6595209004399996</v>
      </c>
      <c r="C116" s="318">
        <v>6.1051799999999998</v>
      </c>
      <c r="D116" s="319">
        <v>0.44565909955900002</v>
      </c>
      <c r="E116" s="320">
        <v>1.078745022308</v>
      </c>
      <c r="F116" s="318">
        <v>5.3832688803610003</v>
      </c>
      <c r="G116" s="319">
        <v>4.9346631403309997</v>
      </c>
      <c r="H116" s="321">
        <v>0.5575</v>
      </c>
      <c r="I116" s="318">
        <v>5.1576000000000004</v>
      </c>
      <c r="J116" s="319">
        <v>0.222936859668</v>
      </c>
      <c r="K116" s="322">
        <v>0.95807958224300005</v>
      </c>
    </row>
    <row r="117" spans="1:11" ht="14.4" customHeight="1" thickBot="1" x14ac:dyDescent="0.35">
      <c r="A117" s="339" t="s">
        <v>286</v>
      </c>
      <c r="B117" s="323">
        <v>125</v>
      </c>
      <c r="C117" s="323">
        <v>114.29792999999999</v>
      </c>
      <c r="D117" s="324">
        <v>-10.702069999999001</v>
      </c>
      <c r="E117" s="329">
        <v>0.91438344000000005</v>
      </c>
      <c r="F117" s="323">
        <v>152.30162555027701</v>
      </c>
      <c r="G117" s="324">
        <v>139.60982342108801</v>
      </c>
      <c r="H117" s="326">
        <v>15.43379</v>
      </c>
      <c r="I117" s="323">
        <v>130.50962999999999</v>
      </c>
      <c r="J117" s="324">
        <v>-9.1001934210870008</v>
      </c>
      <c r="K117" s="327">
        <v>0.85691554196099995</v>
      </c>
    </row>
    <row r="118" spans="1:11" ht="14.4" customHeight="1" thickBot="1" x14ac:dyDescent="0.35">
      <c r="A118" s="340" t="s">
        <v>287</v>
      </c>
      <c r="B118" s="318">
        <v>125</v>
      </c>
      <c r="C118" s="318">
        <v>114.29792999999999</v>
      </c>
      <c r="D118" s="319">
        <v>-10.702069999999001</v>
      </c>
      <c r="E118" s="320">
        <v>0.91438344000000005</v>
      </c>
      <c r="F118" s="318">
        <v>152.30162555027701</v>
      </c>
      <c r="G118" s="319">
        <v>139.60982342108801</v>
      </c>
      <c r="H118" s="321">
        <v>15.43379</v>
      </c>
      <c r="I118" s="318">
        <v>130.50962999999999</v>
      </c>
      <c r="J118" s="319">
        <v>-9.1001934210870008</v>
      </c>
      <c r="K118" s="322">
        <v>0.85691554196099995</v>
      </c>
    </row>
    <row r="119" spans="1:11" ht="14.4" customHeight="1" thickBot="1" x14ac:dyDescent="0.35">
      <c r="A119" s="339" t="s">
        <v>288</v>
      </c>
      <c r="B119" s="323">
        <v>0</v>
      </c>
      <c r="C119" s="323">
        <v>12.738</v>
      </c>
      <c r="D119" s="324">
        <v>12.738</v>
      </c>
      <c r="E119" s="325" t="s">
        <v>178</v>
      </c>
      <c r="F119" s="323">
        <v>0</v>
      </c>
      <c r="G119" s="324">
        <v>0</v>
      </c>
      <c r="H119" s="326">
        <v>0</v>
      </c>
      <c r="I119" s="323">
        <v>10.776</v>
      </c>
      <c r="J119" s="324">
        <v>10.776</v>
      </c>
      <c r="K119" s="331" t="s">
        <v>184</v>
      </c>
    </row>
    <row r="120" spans="1:11" ht="14.4" customHeight="1" thickBot="1" x14ac:dyDescent="0.35">
      <c r="A120" s="340" t="s">
        <v>289</v>
      </c>
      <c r="B120" s="318">
        <v>0</v>
      </c>
      <c r="C120" s="318">
        <v>12.738</v>
      </c>
      <c r="D120" s="319">
        <v>12.738</v>
      </c>
      <c r="E120" s="328" t="s">
        <v>178</v>
      </c>
      <c r="F120" s="318">
        <v>0</v>
      </c>
      <c r="G120" s="319">
        <v>0</v>
      </c>
      <c r="H120" s="321">
        <v>0</v>
      </c>
      <c r="I120" s="318">
        <v>10.776</v>
      </c>
      <c r="J120" s="319">
        <v>10.776</v>
      </c>
      <c r="K120" s="330" t="s">
        <v>184</v>
      </c>
    </row>
    <row r="121" spans="1:11" ht="14.4" customHeight="1" thickBot="1" x14ac:dyDescent="0.35">
      <c r="A121" s="339" t="s">
        <v>290</v>
      </c>
      <c r="B121" s="323">
        <v>282.87562856658502</v>
      </c>
      <c r="C121" s="323">
        <v>302.89524999999998</v>
      </c>
      <c r="D121" s="324">
        <v>20.019621433415001</v>
      </c>
      <c r="E121" s="329">
        <v>1.0707718142239999</v>
      </c>
      <c r="F121" s="323">
        <v>301.14067490817098</v>
      </c>
      <c r="G121" s="324">
        <v>276.04561866582401</v>
      </c>
      <c r="H121" s="326">
        <v>30.488849999999999</v>
      </c>
      <c r="I121" s="323">
        <v>276.89998000000003</v>
      </c>
      <c r="J121" s="324">
        <v>0.85436133417600002</v>
      </c>
      <c r="K121" s="327">
        <v>0.91950375047900001</v>
      </c>
    </row>
    <row r="122" spans="1:11" ht="14.4" customHeight="1" thickBot="1" x14ac:dyDescent="0.35">
      <c r="A122" s="340" t="s">
        <v>291</v>
      </c>
      <c r="B122" s="318">
        <v>282.87562856658502</v>
      </c>
      <c r="C122" s="318">
        <v>302.89524999999998</v>
      </c>
      <c r="D122" s="319">
        <v>20.019621433415001</v>
      </c>
      <c r="E122" s="320">
        <v>1.0707718142239999</v>
      </c>
      <c r="F122" s="318">
        <v>301.14067490817098</v>
      </c>
      <c r="G122" s="319">
        <v>276.04561866582401</v>
      </c>
      <c r="H122" s="321">
        <v>30.488849999999999</v>
      </c>
      <c r="I122" s="318">
        <v>276.89998000000003</v>
      </c>
      <c r="J122" s="319">
        <v>0.85436133417600002</v>
      </c>
      <c r="K122" s="322">
        <v>0.91950375047900001</v>
      </c>
    </row>
    <row r="123" spans="1:11" ht="14.4" customHeight="1" thickBot="1" x14ac:dyDescent="0.35">
      <c r="A123" s="344"/>
      <c r="B123" s="318">
        <v>-3647.72597376871</v>
      </c>
      <c r="C123" s="318">
        <v>-3832.6509599999999</v>
      </c>
      <c r="D123" s="319">
        <v>-184.92498623129501</v>
      </c>
      <c r="E123" s="320">
        <v>1.0506959644339999</v>
      </c>
      <c r="F123" s="318">
        <v>-3853.6280916659198</v>
      </c>
      <c r="G123" s="319">
        <v>-3532.49241736043</v>
      </c>
      <c r="H123" s="321">
        <v>-369.31004000000001</v>
      </c>
      <c r="I123" s="318">
        <v>-3662.00774</v>
      </c>
      <c r="J123" s="319">
        <v>-129.515322639571</v>
      </c>
      <c r="K123" s="322">
        <v>0.950275338691</v>
      </c>
    </row>
    <row r="124" spans="1:11" ht="14.4" customHeight="1" thickBot="1" x14ac:dyDescent="0.35">
      <c r="A124" s="345" t="s">
        <v>50</v>
      </c>
      <c r="B124" s="332">
        <v>-3647.72597376871</v>
      </c>
      <c r="C124" s="332">
        <v>-3832.6509599999999</v>
      </c>
      <c r="D124" s="333">
        <v>-184.92498623129501</v>
      </c>
      <c r="E124" s="334" t="s">
        <v>178</v>
      </c>
      <c r="F124" s="332">
        <v>-3853.6280916659198</v>
      </c>
      <c r="G124" s="333">
        <v>-3532.49241736043</v>
      </c>
      <c r="H124" s="332">
        <v>-369.31004000000001</v>
      </c>
      <c r="I124" s="332">
        <v>-3662.00774</v>
      </c>
      <c r="J124" s="333">
        <v>-129.51532263957199</v>
      </c>
      <c r="K124" s="335">
        <v>0.950275338691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185</v>
      </c>
      <c r="C6" s="348">
        <v>0</v>
      </c>
      <c r="D6" s="348">
        <v>0.40909000000000001</v>
      </c>
      <c r="E6" s="348"/>
      <c r="F6" s="348">
        <v>0.45740999999999998</v>
      </c>
      <c r="G6" s="348">
        <v>4.5833324836924163</v>
      </c>
      <c r="H6" s="348">
        <v>-4.125922483692416</v>
      </c>
      <c r="I6" s="349">
        <v>9.9798563954824004E-2</v>
      </c>
      <c r="J6" s="350" t="s">
        <v>1</v>
      </c>
    </row>
    <row r="7" spans="1:10" ht="14.4" customHeight="1" x14ac:dyDescent="0.3">
      <c r="A7" s="346" t="s">
        <v>292</v>
      </c>
      <c r="B7" s="347" t="s">
        <v>295</v>
      </c>
      <c r="C7" s="348">
        <v>0</v>
      </c>
      <c r="D7" s="348">
        <v>0.40909000000000001</v>
      </c>
      <c r="E7" s="348"/>
      <c r="F7" s="348">
        <v>0.45740999999999998</v>
      </c>
      <c r="G7" s="348">
        <v>4.5833324836924163</v>
      </c>
      <c r="H7" s="348">
        <v>-4.125922483692416</v>
      </c>
      <c r="I7" s="349">
        <v>9.9798563954824004E-2</v>
      </c>
      <c r="J7" s="350" t="s">
        <v>296</v>
      </c>
    </row>
    <row r="9" spans="1:10" ht="14.4" customHeight="1" x14ac:dyDescent="0.3">
      <c r="A9" s="346" t="s">
        <v>292</v>
      </c>
      <c r="B9" s="347" t="s">
        <v>293</v>
      </c>
      <c r="C9" s="348" t="s">
        <v>294</v>
      </c>
      <c r="D9" s="348" t="s">
        <v>294</v>
      </c>
      <c r="E9" s="348"/>
      <c r="F9" s="348" t="s">
        <v>294</v>
      </c>
      <c r="G9" s="348" t="s">
        <v>294</v>
      </c>
      <c r="H9" s="348" t="s">
        <v>294</v>
      </c>
      <c r="I9" s="349" t="s">
        <v>294</v>
      </c>
      <c r="J9" s="350" t="s">
        <v>53</v>
      </c>
    </row>
    <row r="10" spans="1:10" ht="14.4" customHeight="1" x14ac:dyDescent="0.3">
      <c r="A10" s="346" t="s">
        <v>297</v>
      </c>
      <c r="B10" s="347" t="s">
        <v>293</v>
      </c>
      <c r="C10" s="348" t="s">
        <v>294</v>
      </c>
      <c r="D10" s="348" t="s">
        <v>294</v>
      </c>
      <c r="E10" s="348"/>
      <c r="F10" s="348" t="s">
        <v>294</v>
      </c>
      <c r="G10" s="348" t="s">
        <v>294</v>
      </c>
      <c r="H10" s="348" t="s">
        <v>294</v>
      </c>
      <c r="I10" s="349" t="s">
        <v>294</v>
      </c>
      <c r="J10" s="350" t="s">
        <v>0</v>
      </c>
    </row>
    <row r="11" spans="1:10" ht="14.4" customHeight="1" x14ac:dyDescent="0.3">
      <c r="A11" s="346" t="s">
        <v>297</v>
      </c>
      <c r="B11" s="347" t="s">
        <v>185</v>
      </c>
      <c r="C11" s="348">
        <v>0</v>
      </c>
      <c r="D11" s="348">
        <v>0.40909000000000001</v>
      </c>
      <c r="E11" s="348"/>
      <c r="F11" s="348">
        <v>0.45740999999999998</v>
      </c>
      <c r="G11" s="348">
        <v>4.5833324836924163</v>
      </c>
      <c r="H11" s="348">
        <v>-4.125922483692416</v>
      </c>
      <c r="I11" s="349">
        <v>9.9798563954824004E-2</v>
      </c>
      <c r="J11" s="350" t="s">
        <v>1</v>
      </c>
    </row>
    <row r="12" spans="1:10" ht="14.4" customHeight="1" x14ac:dyDescent="0.3">
      <c r="A12" s="346" t="s">
        <v>297</v>
      </c>
      <c r="B12" s="347" t="s">
        <v>295</v>
      </c>
      <c r="C12" s="348">
        <v>0</v>
      </c>
      <c r="D12" s="348">
        <v>0.40909000000000001</v>
      </c>
      <c r="E12" s="348"/>
      <c r="F12" s="348">
        <v>0.45740999999999998</v>
      </c>
      <c r="G12" s="348">
        <v>4.5833324836924163</v>
      </c>
      <c r="H12" s="348">
        <v>-4.125922483692416</v>
      </c>
      <c r="I12" s="349">
        <v>9.9798563954824004E-2</v>
      </c>
      <c r="J12" s="350" t="s">
        <v>298</v>
      </c>
    </row>
    <row r="13" spans="1:10" ht="14.4" customHeight="1" x14ac:dyDescent="0.3">
      <c r="A13" s="346" t="s">
        <v>294</v>
      </c>
      <c r="B13" s="347" t="s">
        <v>294</v>
      </c>
      <c r="C13" s="348" t="s">
        <v>294</v>
      </c>
      <c r="D13" s="348" t="s">
        <v>294</v>
      </c>
      <c r="E13" s="348"/>
      <c r="F13" s="348" t="s">
        <v>294</v>
      </c>
      <c r="G13" s="348" t="s">
        <v>294</v>
      </c>
      <c r="H13" s="348" t="s">
        <v>294</v>
      </c>
      <c r="I13" s="349" t="s">
        <v>294</v>
      </c>
      <c r="J13" s="350" t="s">
        <v>299</v>
      </c>
    </row>
    <row r="14" spans="1:10" ht="14.4" customHeight="1" x14ac:dyDescent="0.3">
      <c r="A14" s="346" t="s">
        <v>292</v>
      </c>
      <c r="B14" s="347" t="s">
        <v>295</v>
      </c>
      <c r="C14" s="348">
        <v>0</v>
      </c>
      <c r="D14" s="348">
        <v>0.40909000000000001</v>
      </c>
      <c r="E14" s="348"/>
      <c r="F14" s="348">
        <v>0.45740999999999998</v>
      </c>
      <c r="G14" s="348">
        <v>4.5833324836924163</v>
      </c>
      <c r="H14" s="348">
        <v>-4.125922483692416</v>
      </c>
      <c r="I14" s="349">
        <v>9.9798563954824004E-2</v>
      </c>
      <c r="J14" s="350" t="s">
        <v>296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2.664062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65.343767184639759</v>
      </c>
      <c r="M3" s="71">
        <f>SUBTOTAL(9,M5:M1048576)</f>
        <v>7</v>
      </c>
      <c r="N3" s="72">
        <f>SUBTOTAL(9,N5:N1048576)</f>
        <v>457.4063702924783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300</v>
      </c>
      <c r="F5" s="359" t="s">
        <v>308</v>
      </c>
      <c r="G5" s="358" t="s">
        <v>301</v>
      </c>
      <c r="H5" s="358" t="s">
        <v>302</v>
      </c>
      <c r="I5" s="358" t="s">
        <v>303</v>
      </c>
      <c r="J5" s="358" t="s">
        <v>304</v>
      </c>
      <c r="K5" s="358"/>
      <c r="L5" s="360">
        <v>76.395099113475368</v>
      </c>
      <c r="M5" s="360">
        <v>4</v>
      </c>
      <c r="N5" s="361">
        <v>305.58039645390147</v>
      </c>
    </row>
    <row r="6" spans="1:14" ht="14.4" customHeight="1" thickBot="1" x14ac:dyDescent="0.35">
      <c r="A6" s="362" t="s">
        <v>292</v>
      </c>
      <c r="B6" s="363" t="s">
        <v>293</v>
      </c>
      <c r="C6" s="364" t="s">
        <v>297</v>
      </c>
      <c r="D6" s="365" t="s">
        <v>307</v>
      </c>
      <c r="E6" s="364" t="s">
        <v>300</v>
      </c>
      <c r="F6" s="365" t="s">
        <v>308</v>
      </c>
      <c r="G6" s="364" t="s">
        <v>301</v>
      </c>
      <c r="H6" s="364" t="s">
        <v>305</v>
      </c>
      <c r="I6" s="364" t="s">
        <v>303</v>
      </c>
      <c r="J6" s="364" t="s">
        <v>306</v>
      </c>
      <c r="K6" s="364"/>
      <c r="L6" s="366">
        <v>50.608657946192274</v>
      </c>
      <c r="M6" s="366">
        <v>3</v>
      </c>
      <c r="N6" s="367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16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11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8" t="s">
        <v>139</v>
      </c>
      <c r="B5" s="369" t="s">
        <v>141</v>
      </c>
      <c r="C5" s="369" t="s">
        <v>142</v>
      </c>
      <c r="D5" s="369" t="s">
        <v>143</v>
      </c>
      <c r="E5" s="370" t="s">
        <v>144</v>
      </c>
      <c r="F5" s="371" t="s">
        <v>141</v>
      </c>
      <c r="G5" s="372" t="s">
        <v>142</v>
      </c>
      <c r="H5" s="372" t="s">
        <v>143</v>
      </c>
      <c r="I5" s="373" t="s">
        <v>144</v>
      </c>
      <c r="J5" s="369" t="s">
        <v>141</v>
      </c>
      <c r="K5" s="369" t="s">
        <v>142</v>
      </c>
      <c r="L5" s="369" t="s">
        <v>143</v>
      </c>
      <c r="M5" s="370" t="s">
        <v>144</v>
      </c>
      <c r="N5" s="371" t="s">
        <v>141</v>
      </c>
      <c r="O5" s="372" t="s">
        <v>142</v>
      </c>
      <c r="P5" s="372" t="s">
        <v>143</v>
      </c>
      <c r="Q5" s="373" t="s">
        <v>144</v>
      </c>
    </row>
    <row r="6" spans="1:17" ht="14.4" customHeight="1" x14ac:dyDescent="0.3">
      <c r="A6" s="378" t="s">
        <v>309</v>
      </c>
      <c r="B6" s="382"/>
      <c r="C6" s="360"/>
      <c r="D6" s="360"/>
      <c r="E6" s="361"/>
      <c r="F6" s="380"/>
      <c r="G6" s="374"/>
      <c r="H6" s="374"/>
      <c r="I6" s="384"/>
      <c r="J6" s="382"/>
      <c r="K6" s="360"/>
      <c r="L6" s="360"/>
      <c r="M6" s="361"/>
      <c r="N6" s="380"/>
      <c r="O6" s="374"/>
      <c r="P6" s="374"/>
      <c r="Q6" s="375"/>
    </row>
    <row r="7" spans="1:17" ht="14.4" customHeight="1" thickBot="1" x14ac:dyDescent="0.35">
      <c r="A7" s="379" t="s">
        <v>310</v>
      </c>
      <c r="B7" s="383">
        <v>16</v>
      </c>
      <c r="C7" s="366"/>
      <c r="D7" s="366"/>
      <c r="E7" s="367"/>
      <c r="F7" s="381">
        <v>1</v>
      </c>
      <c r="G7" s="376">
        <v>0</v>
      </c>
      <c r="H7" s="376">
        <v>0</v>
      </c>
      <c r="I7" s="385">
        <v>0</v>
      </c>
      <c r="J7" s="383">
        <v>11</v>
      </c>
      <c r="K7" s="366"/>
      <c r="L7" s="366"/>
      <c r="M7" s="367"/>
      <c r="N7" s="381">
        <v>1</v>
      </c>
      <c r="O7" s="376">
        <v>0</v>
      </c>
      <c r="P7" s="376">
        <v>0</v>
      </c>
      <c r="Q7" s="37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187</v>
      </c>
      <c r="C6" s="348">
        <v>56.370400000000004</v>
      </c>
      <c r="D6" s="348">
        <v>49.781460000000003</v>
      </c>
      <c r="E6" s="348"/>
      <c r="F6" s="348">
        <v>54.285059999998992</v>
      </c>
      <c r="G6" s="348">
        <v>57.750005213639753</v>
      </c>
      <c r="H6" s="348">
        <v>-3.4649452136407604</v>
      </c>
      <c r="I6" s="349">
        <v>0.9400009540982277</v>
      </c>
      <c r="J6" s="350" t="s">
        <v>1</v>
      </c>
    </row>
    <row r="7" spans="1:10" ht="14.4" customHeight="1" x14ac:dyDescent="0.3">
      <c r="A7" s="346" t="s">
        <v>292</v>
      </c>
      <c r="B7" s="347" t="s">
        <v>188</v>
      </c>
      <c r="C7" s="348">
        <v>2.6619999999999999</v>
      </c>
      <c r="D7" s="348">
        <v>2.6520999999999999</v>
      </c>
      <c r="E7" s="348"/>
      <c r="F7" s="348">
        <v>2.42</v>
      </c>
      <c r="G7" s="348">
        <v>3.6666669976905832</v>
      </c>
      <c r="H7" s="348">
        <v>-1.2466669976905833</v>
      </c>
      <c r="I7" s="349">
        <v>0.65999994041570043</v>
      </c>
      <c r="J7" s="350" t="s">
        <v>1</v>
      </c>
    </row>
    <row r="8" spans="1:10" ht="14.4" customHeight="1" x14ac:dyDescent="0.3">
      <c r="A8" s="346" t="s">
        <v>292</v>
      </c>
      <c r="B8" s="347" t="s">
        <v>189</v>
      </c>
      <c r="C8" s="348">
        <v>0.14599999999999999</v>
      </c>
      <c r="D8" s="348">
        <v>0.14199999999999999</v>
      </c>
      <c r="E8" s="348"/>
      <c r="F8" s="348">
        <v>0</v>
      </c>
      <c r="G8" s="348">
        <v>0.13016667841741664</v>
      </c>
      <c r="H8" s="348">
        <v>-0.13016667841741664</v>
      </c>
      <c r="I8" s="349">
        <v>0</v>
      </c>
      <c r="J8" s="350" t="s">
        <v>1</v>
      </c>
    </row>
    <row r="9" spans="1:10" ht="14.4" customHeight="1" x14ac:dyDescent="0.3">
      <c r="A9" s="346" t="s">
        <v>292</v>
      </c>
      <c r="B9" s="347" t="s">
        <v>295</v>
      </c>
      <c r="C9" s="348">
        <v>59.178400000000003</v>
      </c>
      <c r="D9" s="348">
        <v>52.575560000000003</v>
      </c>
      <c r="E9" s="348"/>
      <c r="F9" s="348">
        <v>56.705059999998994</v>
      </c>
      <c r="G9" s="348">
        <v>61.546838889747754</v>
      </c>
      <c r="H9" s="348">
        <v>-4.8417788897487597</v>
      </c>
      <c r="I9" s="349">
        <v>0.92133180229739975</v>
      </c>
      <c r="J9" s="350" t="s">
        <v>296</v>
      </c>
    </row>
    <row r="11" spans="1:10" ht="14.4" customHeight="1" x14ac:dyDescent="0.3">
      <c r="A11" s="346" t="s">
        <v>292</v>
      </c>
      <c r="B11" s="347" t="s">
        <v>293</v>
      </c>
      <c r="C11" s="348" t="s">
        <v>294</v>
      </c>
      <c r="D11" s="348" t="s">
        <v>294</v>
      </c>
      <c r="E11" s="348"/>
      <c r="F11" s="348" t="s">
        <v>294</v>
      </c>
      <c r="G11" s="348" t="s">
        <v>294</v>
      </c>
      <c r="H11" s="348" t="s">
        <v>294</v>
      </c>
      <c r="I11" s="349" t="s">
        <v>294</v>
      </c>
      <c r="J11" s="350" t="s">
        <v>53</v>
      </c>
    </row>
    <row r="12" spans="1:10" ht="14.4" customHeight="1" x14ac:dyDescent="0.3">
      <c r="A12" s="346" t="s">
        <v>297</v>
      </c>
      <c r="B12" s="347" t="s">
        <v>293</v>
      </c>
      <c r="C12" s="348" t="s">
        <v>294</v>
      </c>
      <c r="D12" s="348" t="s">
        <v>294</v>
      </c>
      <c r="E12" s="348"/>
      <c r="F12" s="348" t="s">
        <v>294</v>
      </c>
      <c r="G12" s="348" t="s">
        <v>294</v>
      </c>
      <c r="H12" s="348" t="s">
        <v>294</v>
      </c>
      <c r="I12" s="349" t="s">
        <v>294</v>
      </c>
      <c r="J12" s="350" t="s">
        <v>0</v>
      </c>
    </row>
    <row r="13" spans="1:10" ht="14.4" customHeight="1" x14ac:dyDescent="0.3">
      <c r="A13" s="346" t="s">
        <v>297</v>
      </c>
      <c r="B13" s="347" t="s">
        <v>187</v>
      </c>
      <c r="C13" s="348">
        <v>56.370400000000004</v>
      </c>
      <c r="D13" s="348">
        <v>49.781460000000003</v>
      </c>
      <c r="E13" s="348"/>
      <c r="F13" s="348">
        <v>54.285059999998992</v>
      </c>
      <c r="G13" s="348">
        <v>57.750005213639753</v>
      </c>
      <c r="H13" s="348">
        <v>-3.4649452136407604</v>
      </c>
      <c r="I13" s="349">
        <v>0.9400009540982277</v>
      </c>
      <c r="J13" s="350" t="s">
        <v>1</v>
      </c>
    </row>
    <row r="14" spans="1:10" ht="14.4" customHeight="1" x14ac:dyDescent="0.3">
      <c r="A14" s="346" t="s">
        <v>297</v>
      </c>
      <c r="B14" s="347" t="s">
        <v>188</v>
      </c>
      <c r="C14" s="348">
        <v>2.6619999999999999</v>
      </c>
      <c r="D14" s="348">
        <v>2.6520999999999999</v>
      </c>
      <c r="E14" s="348"/>
      <c r="F14" s="348">
        <v>2.42</v>
      </c>
      <c r="G14" s="348">
        <v>3.6666669976905832</v>
      </c>
      <c r="H14" s="348">
        <v>-1.2466669976905833</v>
      </c>
      <c r="I14" s="349">
        <v>0.65999994041570043</v>
      </c>
      <c r="J14" s="350" t="s">
        <v>1</v>
      </c>
    </row>
    <row r="15" spans="1:10" ht="14.4" customHeight="1" x14ac:dyDescent="0.3">
      <c r="A15" s="346" t="s">
        <v>297</v>
      </c>
      <c r="B15" s="347" t="s">
        <v>189</v>
      </c>
      <c r="C15" s="348">
        <v>0.14599999999999999</v>
      </c>
      <c r="D15" s="348">
        <v>0.14199999999999999</v>
      </c>
      <c r="E15" s="348"/>
      <c r="F15" s="348">
        <v>0</v>
      </c>
      <c r="G15" s="348">
        <v>0.13016667841741664</v>
      </c>
      <c r="H15" s="348">
        <v>-0.13016667841741664</v>
      </c>
      <c r="I15" s="349">
        <v>0</v>
      </c>
      <c r="J15" s="350" t="s">
        <v>1</v>
      </c>
    </row>
    <row r="16" spans="1:10" ht="14.4" customHeight="1" x14ac:dyDescent="0.3">
      <c r="A16" s="346" t="s">
        <v>297</v>
      </c>
      <c r="B16" s="347" t="s">
        <v>295</v>
      </c>
      <c r="C16" s="348">
        <v>59.178400000000003</v>
      </c>
      <c r="D16" s="348">
        <v>52.575560000000003</v>
      </c>
      <c r="E16" s="348"/>
      <c r="F16" s="348">
        <v>56.705059999998994</v>
      </c>
      <c r="G16" s="348">
        <v>61.546838889747754</v>
      </c>
      <c r="H16" s="348">
        <v>-4.8417788897487597</v>
      </c>
      <c r="I16" s="349">
        <v>0.92133180229739975</v>
      </c>
      <c r="J16" s="350" t="s">
        <v>298</v>
      </c>
    </row>
    <row r="17" spans="1:10" ht="14.4" customHeight="1" x14ac:dyDescent="0.3">
      <c r="A17" s="346" t="s">
        <v>294</v>
      </c>
      <c r="B17" s="347" t="s">
        <v>294</v>
      </c>
      <c r="C17" s="348" t="s">
        <v>294</v>
      </c>
      <c r="D17" s="348" t="s">
        <v>294</v>
      </c>
      <c r="E17" s="348"/>
      <c r="F17" s="348" t="s">
        <v>294</v>
      </c>
      <c r="G17" s="348" t="s">
        <v>294</v>
      </c>
      <c r="H17" s="348" t="s">
        <v>294</v>
      </c>
      <c r="I17" s="349" t="s">
        <v>294</v>
      </c>
      <c r="J17" s="350" t="s">
        <v>299</v>
      </c>
    </row>
    <row r="18" spans="1:10" ht="14.4" customHeight="1" x14ac:dyDescent="0.3">
      <c r="A18" s="346" t="s">
        <v>292</v>
      </c>
      <c r="B18" s="347" t="s">
        <v>295</v>
      </c>
      <c r="C18" s="348">
        <v>59.178400000000003</v>
      </c>
      <c r="D18" s="348">
        <v>52.575560000000003</v>
      </c>
      <c r="E18" s="348"/>
      <c r="F18" s="348">
        <v>56.705059999998994</v>
      </c>
      <c r="G18" s="348">
        <v>61.546838889747754</v>
      </c>
      <c r="H18" s="348">
        <v>-4.8417788897487597</v>
      </c>
      <c r="I18" s="349">
        <v>0.92133180229739975</v>
      </c>
      <c r="J18" s="350" t="s">
        <v>296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333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10.815384321953079</v>
      </c>
      <c r="J3" s="71">
        <f>SUBTOTAL(9,J5:J1048576)</f>
        <v>5243</v>
      </c>
      <c r="K3" s="72">
        <f>SUBTOTAL(9,K5:K1048576)</f>
        <v>56705.06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329</v>
      </c>
      <c r="F5" s="359" t="s">
        <v>330</v>
      </c>
      <c r="G5" s="358" t="s">
        <v>311</v>
      </c>
      <c r="H5" s="358" t="s">
        <v>312</v>
      </c>
      <c r="I5" s="360">
        <v>1.21</v>
      </c>
      <c r="J5" s="360">
        <v>2000</v>
      </c>
      <c r="K5" s="361">
        <v>2420</v>
      </c>
    </row>
    <row r="6" spans="1:11" ht="14.4" customHeight="1" x14ac:dyDescent="0.3">
      <c r="A6" s="386" t="s">
        <v>292</v>
      </c>
      <c r="B6" s="387" t="s">
        <v>293</v>
      </c>
      <c r="C6" s="388" t="s">
        <v>297</v>
      </c>
      <c r="D6" s="389" t="s">
        <v>307</v>
      </c>
      <c r="E6" s="388" t="s">
        <v>331</v>
      </c>
      <c r="F6" s="389" t="s">
        <v>332</v>
      </c>
      <c r="G6" s="388" t="s">
        <v>313</v>
      </c>
      <c r="H6" s="388" t="s">
        <v>314</v>
      </c>
      <c r="I6" s="390">
        <v>12.303846153846155</v>
      </c>
      <c r="J6" s="390">
        <v>500</v>
      </c>
      <c r="K6" s="391">
        <v>6152</v>
      </c>
    </row>
    <row r="7" spans="1:11" ht="14.4" customHeight="1" x14ac:dyDescent="0.3">
      <c r="A7" s="386" t="s">
        <v>292</v>
      </c>
      <c r="B7" s="387" t="s">
        <v>293</v>
      </c>
      <c r="C7" s="388" t="s">
        <v>297</v>
      </c>
      <c r="D7" s="389" t="s">
        <v>307</v>
      </c>
      <c r="E7" s="388" t="s">
        <v>331</v>
      </c>
      <c r="F7" s="389" t="s">
        <v>332</v>
      </c>
      <c r="G7" s="388" t="s">
        <v>315</v>
      </c>
      <c r="H7" s="388" t="s">
        <v>316</v>
      </c>
      <c r="I7" s="390">
        <v>17.539999999999996</v>
      </c>
      <c r="J7" s="390">
        <v>320</v>
      </c>
      <c r="K7" s="391">
        <v>5613.95</v>
      </c>
    </row>
    <row r="8" spans="1:11" ht="14.4" customHeight="1" x14ac:dyDescent="0.3">
      <c r="A8" s="386" t="s">
        <v>292</v>
      </c>
      <c r="B8" s="387" t="s">
        <v>293</v>
      </c>
      <c r="C8" s="388" t="s">
        <v>297</v>
      </c>
      <c r="D8" s="389" t="s">
        <v>307</v>
      </c>
      <c r="E8" s="388" t="s">
        <v>331</v>
      </c>
      <c r="F8" s="389" t="s">
        <v>332</v>
      </c>
      <c r="G8" s="388" t="s">
        <v>317</v>
      </c>
      <c r="H8" s="388" t="s">
        <v>318</v>
      </c>
      <c r="I8" s="390">
        <v>18.149999999999999</v>
      </c>
      <c r="J8" s="390">
        <v>130</v>
      </c>
      <c r="K8" s="391">
        <v>2359.46</v>
      </c>
    </row>
    <row r="9" spans="1:11" ht="14.4" customHeight="1" x14ac:dyDescent="0.3">
      <c r="A9" s="386" t="s">
        <v>292</v>
      </c>
      <c r="B9" s="387" t="s">
        <v>293</v>
      </c>
      <c r="C9" s="388" t="s">
        <v>297</v>
      </c>
      <c r="D9" s="389" t="s">
        <v>307</v>
      </c>
      <c r="E9" s="388" t="s">
        <v>331</v>
      </c>
      <c r="F9" s="389" t="s">
        <v>332</v>
      </c>
      <c r="G9" s="388" t="s">
        <v>319</v>
      </c>
      <c r="H9" s="388" t="s">
        <v>320</v>
      </c>
      <c r="I9" s="390">
        <v>15.81</v>
      </c>
      <c r="J9" s="390">
        <v>2070</v>
      </c>
      <c r="K9" s="391">
        <v>32734.06</v>
      </c>
    </row>
    <row r="10" spans="1:11" ht="14.4" customHeight="1" x14ac:dyDescent="0.3">
      <c r="A10" s="386" t="s">
        <v>292</v>
      </c>
      <c r="B10" s="387" t="s">
        <v>293</v>
      </c>
      <c r="C10" s="388" t="s">
        <v>297</v>
      </c>
      <c r="D10" s="389" t="s">
        <v>307</v>
      </c>
      <c r="E10" s="388" t="s">
        <v>331</v>
      </c>
      <c r="F10" s="389" t="s">
        <v>332</v>
      </c>
      <c r="G10" s="388" t="s">
        <v>321</v>
      </c>
      <c r="H10" s="388" t="s">
        <v>322</v>
      </c>
      <c r="I10" s="390">
        <v>15.549999999999999</v>
      </c>
      <c r="J10" s="390">
        <v>220</v>
      </c>
      <c r="K10" s="391">
        <v>3420.4900000000002</v>
      </c>
    </row>
    <row r="11" spans="1:11" ht="14.4" customHeight="1" x14ac:dyDescent="0.3">
      <c r="A11" s="386" t="s">
        <v>292</v>
      </c>
      <c r="B11" s="387" t="s">
        <v>293</v>
      </c>
      <c r="C11" s="388" t="s">
        <v>297</v>
      </c>
      <c r="D11" s="389" t="s">
        <v>307</v>
      </c>
      <c r="E11" s="388" t="s">
        <v>331</v>
      </c>
      <c r="F11" s="389" t="s">
        <v>332</v>
      </c>
      <c r="G11" s="388" t="s">
        <v>323</v>
      </c>
      <c r="H11" s="388" t="s">
        <v>324</v>
      </c>
      <c r="I11" s="390">
        <v>151.25</v>
      </c>
      <c r="J11" s="390">
        <v>1</v>
      </c>
      <c r="K11" s="391">
        <v>151.25</v>
      </c>
    </row>
    <row r="12" spans="1:11" ht="14.4" customHeight="1" x14ac:dyDescent="0.3">
      <c r="A12" s="386" t="s">
        <v>292</v>
      </c>
      <c r="B12" s="387" t="s">
        <v>293</v>
      </c>
      <c r="C12" s="388" t="s">
        <v>297</v>
      </c>
      <c r="D12" s="389" t="s">
        <v>307</v>
      </c>
      <c r="E12" s="388" t="s">
        <v>331</v>
      </c>
      <c r="F12" s="389" t="s">
        <v>332</v>
      </c>
      <c r="G12" s="388" t="s">
        <v>325</v>
      </c>
      <c r="H12" s="388" t="s">
        <v>326</v>
      </c>
      <c r="I12" s="390">
        <v>2510.75</v>
      </c>
      <c r="J12" s="390">
        <v>1</v>
      </c>
      <c r="K12" s="391">
        <v>2510.75</v>
      </c>
    </row>
    <row r="13" spans="1:11" ht="14.4" customHeight="1" thickBot="1" x14ac:dyDescent="0.35">
      <c r="A13" s="362" t="s">
        <v>292</v>
      </c>
      <c r="B13" s="363" t="s">
        <v>293</v>
      </c>
      <c r="C13" s="364" t="s">
        <v>297</v>
      </c>
      <c r="D13" s="365" t="s">
        <v>307</v>
      </c>
      <c r="E13" s="364" t="s">
        <v>331</v>
      </c>
      <c r="F13" s="365" t="s">
        <v>332</v>
      </c>
      <c r="G13" s="364" t="s">
        <v>327</v>
      </c>
      <c r="H13" s="364" t="s">
        <v>328</v>
      </c>
      <c r="I13" s="366">
        <v>1343.1</v>
      </c>
      <c r="J13" s="366">
        <v>1</v>
      </c>
      <c r="K13" s="367">
        <v>1343.1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0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0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0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0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0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0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0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0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6824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3416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1744</v>
      </c>
      <c r="G11" s="206">
        <f xml:space="preserve">
IF($A$4&lt;=12,SUMIFS('ON Data'!AL:AL,'ON Data'!$D:$D,$A$4,'ON Data'!$E:$E,2),SUMIFS('ON Data'!AL:AL,'ON Data'!$E:$E,2))</f>
        <v>1664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0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0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0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220</v>
      </c>
      <c r="C14" s="209">
        <f xml:space="preserve">
IF($A$4&lt;=12,SUMIFS('ON Data'!G:G,'ON Data'!$D:$D,$A$4,'ON Data'!$E:$E,5),SUMIFS('ON Data'!G:G,'ON Data'!$E:$E,5))</f>
        <v>220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0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0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0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0"/>
    </row>
    <row r="18" spans="1:46" x14ac:dyDescent="0.3">
      <c r="A18" s="188" t="s">
        <v>117</v>
      </c>
      <c r="B18" s="204">
        <f xml:space="preserve">
B19-B16-B17</f>
        <v>128621</v>
      </c>
      <c r="C18" s="205">
        <f t="shared" ref="C18:D18" si="0" xml:space="preserve">
C19-C16-C17</f>
        <v>0</v>
      </c>
      <c r="D18" s="206">
        <f t="shared" si="0"/>
        <v>83955</v>
      </c>
      <c r="E18" s="206">
        <f t="shared" ref="E18:G18" si="1" xml:space="preserve">
E19-E16-E17</f>
        <v>0</v>
      </c>
      <c r="F18" s="206">
        <f t="shared" si="1"/>
        <v>16748</v>
      </c>
      <c r="G18" s="206">
        <f t="shared" si="1"/>
        <v>27918</v>
      </c>
      <c r="H18" s="206">
        <f t="shared" ref="H18:I18" si="2" xml:space="preserve">
H19-H16-H17</f>
        <v>0</v>
      </c>
      <c r="I18" s="207">
        <f t="shared" si="2"/>
        <v>0</v>
      </c>
      <c r="AT18" s="410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128621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83955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16748</v>
      </c>
      <c r="G19" s="218">
        <f xml:space="preserve">
IF($A$4&lt;=12,SUMIFS('ON Data'!AL:AL,'ON Data'!$D:$D,$A$4,'ON Data'!$E:$E,9),SUMIFS('ON Data'!AL:AL,'ON Data'!$E:$E,9))</f>
        <v>27918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0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2002412</v>
      </c>
      <c r="C20" s="221">
        <f xml:space="preserve">
IF($A$4&lt;=12,SUMIFS('ON Data'!G:G,'ON Data'!$D:$D,$A$4,'ON Data'!$E:$E,6),SUMIFS('ON Data'!G:G,'ON Data'!$E:$E,6))</f>
        <v>55000</v>
      </c>
      <c r="D20" s="222">
        <f xml:space="preserve">
IF($A$4&lt;=12,SUMIFS('ON Data'!K:K,'ON Data'!$D:$D,$A$4,'ON Data'!$E:$E,6),SUMIFS('ON Data'!K:K,'ON Data'!$E:$E,6))</f>
        <v>1315137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312205</v>
      </c>
      <c r="G20" s="222">
        <f xml:space="preserve">
IF($A$4&lt;=12,SUMIFS('ON Data'!AL:AL,'ON Data'!$D:$D,$A$4,'ON Data'!$E:$E,6),SUMIFS('ON Data'!AL:AL,'ON Data'!$E:$E,6))</f>
        <v>314097</v>
      </c>
      <c r="H20" s="222">
        <f xml:space="preserve">
IF($A$4&lt;=12,SUMIFS('ON Data'!AU:AU,'ON Data'!$D:$D,$A$4,'ON Data'!$E:$E,6),SUMIFS('ON Data'!AU:AU,'ON Data'!$E:$E,6))</f>
        <v>5973</v>
      </c>
      <c r="I20" s="223">
        <f xml:space="preserve">
IF($A$4&lt;=12,SUMIFS('ON Data'!AW:AW,'ON Data'!$D:$D,$A$4,'ON Data'!$E:$E,6),SUMIFS('ON Data'!AW:AW,'ON Data'!$E:$E,6))</f>
        <v>0</v>
      </c>
      <c r="AT20" s="410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0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0"/>
    </row>
    <row r="23" spans="1:46" ht="15" hidden="1" outlineLevel="1" thickBot="1" x14ac:dyDescent="0.35">
      <c r="A23" s="191" t="s">
        <v>52</v>
      </c>
      <c r="B23" s="208">
        <f xml:space="preserve">
IF(B21="","",B20-B21)</f>
        <v>2002412</v>
      </c>
      <c r="C23" s="209">
        <f t="shared" ref="C23:D23" si="5" xml:space="preserve">
IF(C21="","",C20-C21)</f>
        <v>55000</v>
      </c>
      <c r="D23" s="210">
        <f t="shared" si="5"/>
        <v>1315137</v>
      </c>
      <c r="E23" s="210">
        <f t="shared" ref="E23:G23" si="6" xml:space="preserve">
IF(E21="","",E20-E21)</f>
        <v>0</v>
      </c>
      <c r="F23" s="210">
        <f t="shared" si="6"/>
        <v>312205</v>
      </c>
      <c r="G23" s="210">
        <f t="shared" si="6"/>
        <v>314097</v>
      </c>
      <c r="AT23" s="410"/>
    </row>
    <row r="24" spans="1:46" x14ac:dyDescent="0.3">
      <c r="A24" s="185" t="s">
        <v>119</v>
      </c>
      <c r="B24" s="241" t="s">
        <v>2</v>
      </c>
      <c r="C24" s="411" t="s">
        <v>130</v>
      </c>
      <c r="D24" s="392"/>
      <c r="E24" s="393" t="s">
        <v>131</v>
      </c>
      <c r="F24" s="394"/>
      <c r="G24" s="394"/>
      <c r="H24" s="394"/>
      <c r="I24" s="395" t="s">
        <v>132</v>
      </c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409"/>
      <c r="AT24" s="410"/>
    </row>
    <row r="25" spans="1:46" x14ac:dyDescent="0.3">
      <c r="A25" s="186" t="s">
        <v>55</v>
      </c>
      <c r="B25" s="204">
        <f xml:space="preserve">
SUM(C25:I25)</f>
        <v>18863</v>
      </c>
      <c r="C25" s="412">
        <f xml:space="preserve">
IF($A$4&lt;=12,SUMIFS('ON Data'!J:J,'ON Data'!$D:$D,$A$4,'ON Data'!$E:$E,10),SUMIFS('ON Data'!J:J,'ON Data'!$E:$E,10))</f>
        <v>4580</v>
      </c>
      <c r="D25" s="397"/>
      <c r="E25" s="398">
        <f xml:space="preserve">
IF($A$4&lt;=12,SUMIFS('ON Data'!O:O,'ON Data'!$D:$D,$A$4,'ON Data'!$E:$E,10),SUMIFS('ON Data'!O:O,'ON Data'!$E:$E,10))</f>
        <v>14283</v>
      </c>
      <c r="F25" s="399"/>
      <c r="G25" s="399"/>
      <c r="H25" s="399"/>
      <c r="I25" s="400">
        <f xml:space="preserve">
IF($A$4&lt;=12,SUMIFS('ON Data'!AW:AW,'ON Data'!$D:$D,$A$4,'ON Data'!$E:$E,10),SUMIFS('ON Data'!AW:AW,'ON Data'!$E:$E,10))</f>
        <v>0</v>
      </c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409"/>
      <c r="AT25" s="410"/>
    </row>
    <row r="26" spans="1:46" x14ac:dyDescent="0.3">
      <c r="A26" s="192" t="s">
        <v>129</v>
      </c>
      <c r="B26" s="216">
        <f xml:space="preserve">
SUM(C26:I26)</f>
        <v>10881.043256997456</v>
      </c>
      <c r="C26" s="412">
        <f xml:space="preserve">
IF($A$4&lt;=12,SUMIFS('ON Data'!J:J,'ON Data'!$D:$D,$A$4,'ON Data'!$E:$E,11),SUMIFS('ON Data'!J:J,'ON Data'!$E:$E,11))</f>
        <v>6297.7099236641234</v>
      </c>
      <c r="D26" s="397"/>
      <c r="E26" s="401">
        <f xml:space="preserve">
IF($A$4&lt;=12,SUMIFS('ON Data'!O:O,'ON Data'!$D:$D,$A$4,'ON Data'!$E:$E,11),SUMIFS('ON Data'!O:O,'ON Data'!$E:$E,11))</f>
        <v>4583.333333333333</v>
      </c>
      <c r="F26" s="402"/>
      <c r="G26" s="402"/>
      <c r="H26" s="402"/>
      <c r="I26" s="400">
        <f xml:space="preserve">
IF($A$4&lt;=12,SUMIFS('ON Data'!AW:AW,'ON Data'!$D:$D,$A$4,'ON Data'!$E:$E,11),SUMIFS('ON Data'!AW:AW,'ON Data'!$E:$E,11))</f>
        <v>0</v>
      </c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409"/>
      <c r="AT26" s="410"/>
    </row>
    <row r="27" spans="1:46" x14ac:dyDescent="0.3">
      <c r="A27" s="192" t="s">
        <v>57</v>
      </c>
      <c r="B27" s="242">
        <f xml:space="preserve">
IF(B26=0,0,B25/B26)</f>
        <v>1.7335653902367727</v>
      </c>
      <c r="C27" s="413">
        <f xml:space="preserve">
IF(C26=0,0,C25/C26)</f>
        <v>0.7272484848484847</v>
      </c>
      <c r="D27" s="397"/>
      <c r="E27" s="403">
        <f xml:space="preserve">
IF(E26=0,0,E25/E26)</f>
        <v>3.1162909090909094</v>
      </c>
      <c r="F27" s="399"/>
      <c r="G27" s="399"/>
      <c r="H27" s="399"/>
      <c r="I27" s="404">
        <f xml:space="preserve">
IF(I26=0,0,I25/I26)</f>
        <v>0</v>
      </c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409"/>
      <c r="AT27" s="410"/>
    </row>
    <row r="28" spans="1:46" ht="15" thickBot="1" x14ac:dyDescent="0.35">
      <c r="A28" s="192" t="s">
        <v>128</v>
      </c>
      <c r="B28" s="216">
        <f xml:space="preserve">
SUM(C28:I28)</f>
        <v>-7981.9567430025445</v>
      </c>
      <c r="C28" s="414">
        <f xml:space="preserve">
C26-C25</f>
        <v>1717.7099236641234</v>
      </c>
      <c r="D28" s="405"/>
      <c r="E28" s="406">
        <f xml:space="preserve">
E26-E25</f>
        <v>-9699.6666666666679</v>
      </c>
      <c r="F28" s="407"/>
      <c r="G28" s="407"/>
      <c r="H28" s="407"/>
      <c r="I28" s="408">
        <f xml:space="preserve">
I26-I25</f>
        <v>0</v>
      </c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409"/>
      <c r="AT28" s="410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334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11</v>
      </c>
      <c r="F3" s="171">
        <f>SUMIF($E5:$E1048576,"&lt;10",F5:F1048576)</f>
        <v>2138121</v>
      </c>
      <c r="G3" s="171">
        <f t="shared" ref="G3:AW3" si="0">SUMIF($E5:$E1048576,"&lt;10",G5:G1048576)</f>
        <v>55220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1402530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330708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343690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5973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989.1857506361323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416.66666666666669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989.1857506361323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416.66666666666669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989.1857506361323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416.66666666666669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1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1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54</v>
      </c>
      <c r="D22" s="170">
        <v>4</v>
      </c>
      <c r="E22" s="170">
        <v>2</v>
      </c>
      <c r="F22" s="170">
        <v>632</v>
      </c>
      <c r="G22" s="170">
        <v>0</v>
      </c>
      <c r="H22" s="170">
        <v>0</v>
      </c>
      <c r="I22" s="170">
        <v>0</v>
      </c>
      <c r="J22" s="170">
        <v>0</v>
      </c>
      <c r="K22" s="170">
        <v>320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160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152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54</v>
      </c>
      <c r="D24" s="170">
        <v>4</v>
      </c>
      <c r="E24" s="170">
        <v>6</v>
      </c>
      <c r="F24" s="170">
        <v>168277</v>
      </c>
      <c r="G24" s="170">
        <v>5000</v>
      </c>
      <c r="H24" s="170">
        <v>0</v>
      </c>
      <c r="I24" s="170">
        <v>0</v>
      </c>
      <c r="J24" s="170">
        <v>0</v>
      </c>
      <c r="K24" s="170">
        <v>111464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26806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24435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572</v>
      </c>
      <c r="AV24" s="170">
        <v>0</v>
      </c>
      <c r="AW24" s="170">
        <v>0</v>
      </c>
    </row>
    <row r="25" spans="3:49" x14ac:dyDescent="0.3">
      <c r="C25" s="170">
        <v>54</v>
      </c>
      <c r="D25" s="170">
        <v>4</v>
      </c>
      <c r="E25" s="170">
        <v>11</v>
      </c>
      <c r="F25" s="170">
        <v>989.1857506361323</v>
      </c>
      <c r="G25" s="170">
        <v>0</v>
      </c>
      <c r="H25" s="170">
        <v>0</v>
      </c>
      <c r="I25" s="170">
        <v>0</v>
      </c>
      <c r="J25" s="170">
        <v>572.51908396946567</v>
      </c>
      <c r="K25" s="170">
        <v>0</v>
      </c>
      <c r="L25" s="170">
        <v>0</v>
      </c>
      <c r="M25" s="170">
        <v>0</v>
      </c>
      <c r="N25" s="170">
        <v>0</v>
      </c>
      <c r="O25" s="170">
        <v>416.66666666666669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54</v>
      </c>
      <c r="D26" s="170">
        <v>5</v>
      </c>
      <c r="E26" s="170">
        <v>1</v>
      </c>
      <c r="F26" s="170">
        <v>4</v>
      </c>
      <c r="G26" s="170">
        <v>0</v>
      </c>
      <c r="H26" s="170">
        <v>0</v>
      </c>
      <c r="I26" s="170">
        <v>0</v>
      </c>
      <c r="J26" s="170">
        <v>0</v>
      </c>
      <c r="K26" s="170">
        <v>2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1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1</v>
      </c>
      <c r="AM26" s="170">
        <v>0</v>
      </c>
      <c r="AN26" s="170">
        <v>0</v>
      </c>
      <c r="AO26" s="170">
        <v>0</v>
      </c>
      <c r="AP26" s="170">
        <v>0</v>
      </c>
      <c r="AQ26" s="170">
        <v>0</v>
      </c>
      <c r="AR26" s="170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54</v>
      </c>
      <c r="D27" s="170">
        <v>5</v>
      </c>
      <c r="E27" s="170">
        <v>2</v>
      </c>
      <c r="F27" s="170">
        <v>648</v>
      </c>
      <c r="G27" s="170">
        <v>0</v>
      </c>
      <c r="H27" s="170">
        <v>0</v>
      </c>
      <c r="I27" s="170">
        <v>0</v>
      </c>
      <c r="J27" s="170">
        <v>0</v>
      </c>
      <c r="K27" s="170">
        <v>336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160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152</v>
      </c>
      <c r="AM27" s="170">
        <v>0</v>
      </c>
      <c r="AN27" s="170">
        <v>0</v>
      </c>
      <c r="AO27" s="170">
        <v>0</v>
      </c>
      <c r="AP27" s="170">
        <v>0</v>
      </c>
      <c r="AQ27" s="170">
        <v>0</v>
      </c>
      <c r="AR27" s="170">
        <v>0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54</v>
      </c>
      <c r="D28" s="170">
        <v>5</v>
      </c>
      <c r="E28" s="170">
        <v>5</v>
      </c>
      <c r="F28" s="170">
        <v>20</v>
      </c>
      <c r="G28" s="170">
        <v>20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  <c r="AP28" s="170">
        <v>0</v>
      </c>
      <c r="AQ28" s="170">
        <v>0</v>
      </c>
      <c r="AR28" s="170">
        <v>0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54</v>
      </c>
      <c r="D29" s="170">
        <v>5</v>
      </c>
      <c r="E29" s="170">
        <v>6</v>
      </c>
      <c r="F29" s="170">
        <v>168164</v>
      </c>
      <c r="G29" s="170">
        <v>5000</v>
      </c>
      <c r="H29" s="170">
        <v>0</v>
      </c>
      <c r="I29" s="170">
        <v>0</v>
      </c>
      <c r="J29" s="170">
        <v>0</v>
      </c>
      <c r="K29" s="170">
        <v>110961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26957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24646</v>
      </c>
      <c r="AM29" s="170">
        <v>0</v>
      </c>
      <c r="AN29" s="170">
        <v>0</v>
      </c>
      <c r="AO29" s="170">
        <v>0</v>
      </c>
      <c r="AP29" s="170">
        <v>0</v>
      </c>
      <c r="AQ29" s="170">
        <v>0</v>
      </c>
      <c r="AR29" s="170">
        <v>0</v>
      </c>
      <c r="AS29" s="170">
        <v>0</v>
      </c>
      <c r="AT29" s="170">
        <v>0</v>
      </c>
      <c r="AU29" s="170">
        <v>600</v>
      </c>
      <c r="AV29" s="170">
        <v>0</v>
      </c>
      <c r="AW29" s="170">
        <v>0</v>
      </c>
    </row>
    <row r="30" spans="3:49" x14ac:dyDescent="0.3">
      <c r="C30" s="170">
        <v>54</v>
      </c>
      <c r="D30" s="170">
        <v>5</v>
      </c>
      <c r="E30" s="170">
        <v>10</v>
      </c>
      <c r="F30" s="170">
        <v>4000</v>
      </c>
      <c r="G30" s="170">
        <v>0</v>
      </c>
      <c r="H30" s="170">
        <v>0</v>
      </c>
      <c r="I30" s="170">
        <v>0</v>
      </c>
      <c r="J30" s="170">
        <v>600</v>
      </c>
      <c r="K30" s="170">
        <v>0</v>
      </c>
      <c r="L30" s="170">
        <v>0</v>
      </c>
      <c r="M30" s="170">
        <v>0</v>
      </c>
      <c r="N30" s="170">
        <v>0</v>
      </c>
      <c r="O30" s="170">
        <v>3400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0">
        <v>0</v>
      </c>
      <c r="AP30" s="170">
        <v>0</v>
      </c>
      <c r="AQ30" s="170">
        <v>0</v>
      </c>
      <c r="AR30" s="170">
        <v>0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54</v>
      </c>
      <c r="D31" s="170">
        <v>5</v>
      </c>
      <c r="E31" s="170">
        <v>11</v>
      </c>
      <c r="F31" s="170">
        <v>989.1857506361323</v>
      </c>
      <c r="G31" s="170">
        <v>0</v>
      </c>
      <c r="H31" s="170">
        <v>0</v>
      </c>
      <c r="I31" s="170">
        <v>0</v>
      </c>
      <c r="J31" s="170">
        <v>572.51908396946567</v>
      </c>
      <c r="K31" s="170">
        <v>0</v>
      </c>
      <c r="L31" s="170">
        <v>0</v>
      </c>
      <c r="M31" s="170">
        <v>0</v>
      </c>
      <c r="N31" s="170">
        <v>0</v>
      </c>
      <c r="O31" s="170">
        <v>416.66666666666669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  <row r="32" spans="3:49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0</v>
      </c>
      <c r="I32" s="170">
        <v>0</v>
      </c>
      <c r="J32" s="170">
        <v>0</v>
      </c>
      <c r="K32" s="170">
        <v>2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1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1</v>
      </c>
      <c r="AM32" s="170">
        <v>0</v>
      </c>
      <c r="AN32" s="170">
        <v>0</v>
      </c>
      <c r="AO32" s="170">
        <v>0</v>
      </c>
      <c r="AP32" s="170">
        <v>0</v>
      </c>
      <c r="AQ32" s="170">
        <v>0</v>
      </c>
      <c r="AR32" s="170">
        <v>0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</row>
    <row r="33" spans="3:49" x14ac:dyDescent="0.3">
      <c r="C33" s="170">
        <v>54</v>
      </c>
      <c r="D33" s="170">
        <v>6</v>
      </c>
      <c r="E33" s="170">
        <v>2</v>
      </c>
      <c r="F33" s="170">
        <v>616</v>
      </c>
      <c r="G33" s="170">
        <v>0</v>
      </c>
      <c r="H33" s="170">
        <v>0</v>
      </c>
      <c r="I33" s="170">
        <v>0</v>
      </c>
      <c r="J33" s="170">
        <v>0</v>
      </c>
      <c r="K33" s="170">
        <v>304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144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168</v>
      </c>
      <c r="AM33" s="170">
        <v>0</v>
      </c>
      <c r="AN33" s="170">
        <v>0</v>
      </c>
      <c r="AO33" s="170">
        <v>0</v>
      </c>
      <c r="AP33" s="170">
        <v>0</v>
      </c>
      <c r="AQ33" s="170">
        <v>0</v>
      </c>
      <c r="AR33" s="170">
        <v>0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</row>
    <row r="34" spans="3:49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  <c r="AP34" s="170">
        <v>0</v>
      </c>
      <c r="AQ34" s="170">
        <v>0</v>
      </c>
      <c r="AR34" s="170">
        <v>0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</row>
    <row r="35" spans="3:49" x14ac:dyDescent="0.3">
      <c r="C35" s="170">
        <v>54</v>
      </c>
      <c r="D35" s="170">
        <v>6</v>
      </c>
      <c r="E35" s="170">
        <v>6</v>
      </c>
      <c r="F35" s="170">
        <v>175295</v>
      </c>
      <c r="G35" s="170">
        <v>5000</v>
      </c>
      <c r="H35" s="170">
        <v>0</v>
      </c>
      <c r="I35" s="170">
        <v>0</v>
      </c>
      <c r="J35" s="170">
        <v>0</v>
      </c>
      <c r="K35" s="170">
        <v>115308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27143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27299</v>
      </c>
      <c r="AM35" s="170">
        <v>0</v>
      </c>
      <c r="AN35" s="170">
        <v>0</v>
      </c>
      <c r="AO35" s="170">
        <v>0</v>
      </c>
      <c r="AP35" s="170">
        <v>0</v>
      </c>
      <c r="AQ35" s="170">
        <v>0</v>
      </c>
      <c r="AR35" s="170">
        <v>0</v>
      </c>
      <c r="AS35" s="170">
        <v>0</v>
      </c>
      <c r="AT35" s="170">
        <v>0</v>
      </c>
      <c r="AU35" s="170">
        <v>545</v>
      </c>
      <c r="AV35" s="170">
        <v>0</v>
      </c>
      <c r="AW35" s="170">
        <v>0</v>
      </c>
    </row>
    <row r="36" spans="3:49" x14ac:dyDescent="0.3">
      <c r="C36" s="170">
        <v>54</v>
      </c>
      <c r="D36" s="170">
        <v>6</v>
      </c>
      <c r="E36" s="170">
        <v>9</v>
      </c>
      <c r="F36" s="170">
        <v>1250</v>
      </c>
      <c r="G36" s="170">
        <v>0</v>
      </c>
      <c r="H36" s="170">
        <v>0</v>
      </c>
      <c r="I36" s="170">
        <v>0</v>
      </c>
      <c r="J36" s="170">
        <v>0</v>
      </c>
      <c r="K36" s="170">
        <v>1250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  <c r="AP36" s="170">
        <v>0</v>
      </c>
      <c r="AQ36" s="170">
        <v>0</v>
      </c>
      <c r="AR36" s="170">
        <v>0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</row>
    <row r="37" spans="3:49" x14ac:dyDescent="0.3">
      <c r="C37" s="170">
        <v>54</v>
      </c>
      <c r="D37" s="170">
        <v>6</v>
      </c>
      <c r="E37" s="170">
        <v>11</v>
      </c>
      <c r="F37" s="170">
        <v>989.1857506361323</v>
      </c>
      <c r="G37" s="170">
        <v>0</v>
      </c>
      <c r="H37" s="170">
        <v>0</v>
      </c>
      <c r="I37" s="170">
        <v>0</v>
      </c>
      <c r="J37" s="170">
        <v>572.51908396946567</v>
      </c>
      <c r="K37" s="170">
        <v>0</v>
      </c>
      <c r="L37" s="170">
        <v>0</v>
      </c>
      <c r="M37" s="170">
        <v>0</v>
      </c>
      <c r="N37" s="170">
        <v>0</v>
      </c>
      <c r="O37" s="170">
        <v>416.66666666666669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  <c r="AP37" s="170">
        <v>0</v>
      </c>
      <c r="AQ37" s="170">
        <v>0</v>
      </c>
      <c r="AR37" s="170">
        <v>0</v>
      </c>
      <c r="AS37" s="170">
        <v>0</v>
      </c>
      <c r="AT37" s="170">
        <v>0</v>
      </c>
      <c r="AU37" s="170">
        <v>0</v>
      </c>
      <c r="AV37" s="170">
        <v>0</v>
      </c>
      <c r="AW37" s="170">
        <v>0</v>
      </c>
    </row>
    <row r="38" spans="3:49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0</v>
      </c>
      <c r="I38" s="170">
        <v>0</v>
      </c>
      <c r="J38" s="170">
        <v>0</v>
      </c>
      <c r="K38" s="170">
        <v>2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1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1</v>
      </c>
      <c r="AM38" s="170">
        <v>0</v>
      </c>
      <c r="AN38" s="170">
        <v>0</v>
      </c>
      <c r="AO38" s="170">
        <v>0</v>
      </c>
      <c r="AP38" s="170">
        <v>0</v>
      </c>
      <c r="AQ38" s="170">
        <v>0</v>
      </c>
      <c r="AR38" s="170">
        <v>0</v>
      </c>
      <c r="AS38" s="170">
        <v>0</v>
      </c>
      <c r="AT38" s="170">
        <v>0</v>
      </c>
      <c r="AU38" s="170">
        <v>0</v>
      </c>
      <c r="AV38" s="170">
        <v>0</v>
      </c>
      <c r="AW38" s="170">
        <v>0</v>
      </c>
    </row>
    <row r="39" spans="3:49" x14ac:dyDescent="0.3">
      <c r="C39" s="170">
        <v>54</v>
      </c>
      <c r="D39" s="170">
        <v>7</v>
      </c>
      <c r="E39" s="170">
        <v>2</v>
      </c>
      <c r="F39" s="170">
        <v>536</v>
      </c>
      <c r="G39" s="170">
        <v>0</v>
      </c>
      <c r="H39" s="170">
        <v>0</v>
      </c>
      <c r="I39" s="170">
        <v>0</v>
      </c>
      <c r="J39" s="170">
        <v>0</v>
      </c>
      <c r="K39" s="170">
        <v>280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112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144</v>
      </c>
      <c r="AM39" s="170">
        <v>0</v>
      </c>
      <c r="AN39" s="170">
        <v>0</v>
      </c>
      <c r="AO39" s="170">
        <v>0</v>
      </c>
      <c r="AP39" s="170">
        <v>0</v>
      </c>
      <c r="AQ39" s="170">
        <v>0</v>
      </c>
      <c r="AR39" s="170">
        <v>0</v>
      </c>
      <c r="AS39" s="170">
        <v>0</v>
      </c>
      <c r="AT39" s="170">
        <v>0</v>
      </c>
      <c r="AU39" s="170">
        <v>0</v>
      </c>
      <c r="AV39" s="170">
        <v>0</v>
      </c>
      <c r="AW39" s="170">
        <v>0</v>
      </c>
    </row>
    <row r="40" spans="3:49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  <c r="AP40" s="170">
        <v>0</v>
      </c>
      <c r="AQ40" s="170">
        <v>0</v>
      </c>
      <c r="AR40" s="170">
        <v>0</v>
      </c>
      <c r="AS40" s="170">
        <v>0</v>
      </c>
      <c r="AT40" s="170">
        <v>0</v>
      </c>
      <c r="AU40" s="170">
        <v>0</v>
      </c>
      <c r="AV40" s="170">
        <v>0</v>
      </c>
      <c r="AW40" s="170">
        <v>0</v>
      </c>
    </row>
    <row r="41" spans="3:49" x14ac:dyDescent="0.3">
      <c r="C41" s="170">
        <v>54</v>
      </c>
      <c r="D41" s="170">
        <v>7</v>
      </c>
      <c r="E41" s="170">
        <v>6</v>
      </c>
      <c r="F41" s="170">
        <v>240269</v>
      </c>
      <c r="G41" s="170">
        <v>5000</v>
      </c>
      <c r="H41" s="170">
        <v>0</v>
      </c>
      <c r="I41" s="170">
        <v>0</v>
      </c>
      <c r="J41" s="170">
        <v>0</v>
      </c>
      <c r="K41" s="170">
        <v>163967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34846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35999</v>
      </c>
      <c r="AM41" s="170">
        <v>0</v>
      </c>
      <c r="AN41" s="170">
        <v>0</v>
      </c>
      <c r="AO41" s="170">
        <v>0</v>
      </c>
      <c r="AP41" s="170">
        <v>0</v>
      </c>
      <c r="AQ41" s="170">
        <v>0</v>
      </c>
      <c r="AR41" s="170">
        <v>0</v>
      </c>
      <c r="AS41" s="170">
        <v>0</v>
      </c>
      <c r="AT41" s="170">
        <v>0</v>
      </c>
      <c r="AU41" s="170">
        <v>457</v>
      </c>
      <c r="AV41" s="170">
        <v>0</v>
      </c>
      <c r="AW41" s="170">
        <v>0</v>
      </c>
    </row>
    <row r="42" spans="3:49" x14ac:dyDescent="0.3">
      <c r="C42" s="170">
        <v>54</v>
      </c>
      <c r="D42" s="170">
        <v>7</v>
      </c>
      <c r="E42" s="170">
        <v>9</v>
      </c>
      <c r="F42" s="170">
        <v>70499</v>
      </c>
      <c r="G42" s="170">
        <v>0</v>
      </c>
      <c r="H42" s="170">
        <v>0</v>
      </c>
      <c r="I42" s="170">
        <v>0</v>
      </c>
      <c r="J42" s="170">
        <v>0</v>
      </c>
      <c r="K42" s="170">
        <v>53099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8341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9059</v>
      </c>
      <c r="AM42" s="170">
        <v>0</v>
      </c>
      <c r="AN42" s="170">
        <v>0</v>
      </c>
      <c r="AO42" s="170">
        <v>0</v>
      </c>
      <c r="AP42" s="170">
        <v>0</v>
      </c>
      <c r="AQ42" s="170">
        <v>0</v>
      </c>
      <c r="AR42" s="170">
        <v>0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</row>
    <row r="43" spans="3:49" x14ac:dyDescent="0.3">
      <c r="C43" s="170">
        <v>54</v>
      </c>
      <c r="D43" s="170">
        <v>7</v>
      </c>
      <c r="E43" s="170">
        <v>10</v>
      </c>
      <c r="F43" s="170">
        <v>5808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5808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  <c r="AP43" s="170">
        <v>0</v>
      </c>
      <c r="AQ43" s="170">
        <v>0</v>
      </c>
      <c r="AR43" s="170">
        <v>0</v>
      </c>
      <c r="AS43" s="170">
        <v>0</v>
      </c>
      <c r="AT43" s="170">
        <v>0</v>
      </c>
      <c r="AU43" s="170">
        <v>0</v>
      </c>
      <c r="AV43" s="170">
        <v>0</v>
      </c>
      <c r="AW43" s="170">
        <v>0</v>
      </c>
    </row>
    <row r="44" spans="3:49" x14ac:dyDescent="0.3">
      <c r="C44" s="170">
        <v>54</v>
      </c>
      <c r="D44" s="170">
        <v>7</v>
      </c>
      <c r="E44" s="170">
        <v>11</v>
      </c>
      <c r="F44" s="170">
        <v>989.1857506361323</v>
      </c>
      <c r="G44" s="170">
        <v>0</v>
      </c>
      <c r="H44" s="170">
        <v>0</v>
      </c>
      <c r="I44" s="170">
        <v>0</v>
      </c>
      <c r="J44" s="170">
        <v>572.51908396946567</v>
      </c>
      <c r="K44" s="170">
        <v>0</v>
      </c>
      <c r="L44" s="170">
        <v>0</v>
      </c>
      <c r="M44" s="170">
        <v>0</v>
      </c>
      <c r="N44" s="170">
        <v>0</v>
      </c>
      <c r="O44" s="170">
        <v>416.66666666666669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  <c r="AP44" s="170">
        <v>0</v>
      </c>
      <c r="AQ44" s="170">
        <v>0</v>
      </c>
      <c r="AR44" s="170">
        <v>0</v>
      </c>
      <c r="AS44" s="170">
        <v>0</v>
      </c>
      <c r="AT44" s="170">
        <v>0</v>
      </c>
      <c r="AU44" s="170">
        <v>0</v>
      </c>
      <c r="AV44" s="170">
        <v>0</v>
      </c>
      <c r="AW44" s="170">
        <v>0</v>
      </c>
    </row>
    <row r="45" spans="3:49" x14ac:dyDescent="0.3">
      <c r="C45" s="170">
        <v>54</v>
      </c>
      <c r="D45" s="170">
        <v>8</v>
      </c>
      <c r="E45" s="170">
        <v>1</v>
      </c>
      <c r="F45" s="170">
        <v>4</v>
      </c>
      <c r="G45" s="170">
        <v>0</v>
      </c>
      <c r="H45" s="170">
        <v>0</v>
      </c>
      <c r="I45" s="170">
        <v>0</v>
      </c>
      <c r="J45" s="170">
        <v>0</v>
      </c>
      <c r="K45" s="170">
        <v>2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1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1</v>
      </c>
      <c r="AM45" s="170">
        <v>0</v>
      </c>
      <c r="AN45" s="170">
        <v>0</v>
      </c>
      <c r="AO45" s="170">
        <v>0</v>
      </c>
      <c r="AP45" s="170">
        <v>0</v>
      </c>
      <c r="AQ45" s="170">
        <v>0</v>
      </c>
      <c r="AR45" s="170">
        <v>0</v>
      </c>
      <c r="AS45" s="170">
        <v>0</v>
      </c>
      <c r="AT45" s="170">
        <v>0</v>
      </c>
      <c r="AU45" s="170">
        <v>0</v>
      </c>
      <c r="AV45" s="170">
        <v>0</v>
      </c>
      <c r="AW45" s="170">
        <v>0</v>
      </c>
    </row>
    <row r="46" spans="3:49" x14ac:dyDescent="0.3">
      <c r="C46" s="170">
        <v>54</v>
      </c>
      <c r="D46" s="170">
        <v>8</v>
      </c>
      <c r="E46" s="170">
        <v>2</v>
      </c>
      <c r="F46" s="170">
        <v>584</v>
      </c>
      <c r="G46" s="170">
        <v>0</v>
      </c>
      <c r="H46" s="170">
        <v>0</v>
      </c>
      <c r="I46" s="170">
        <v>0</v>
      </c>
      <c r="J46" s="170">
        <v>0</v>
      </c>
      <c r="K46" s="170">
        <v>264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176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144</v>
      </c>
      <c r="AM46" s="170">
        <v>0</v>
      </c>
      <c r="AN46" s="170">
        <v>0</v>
      </c>
      <c r="AO46" s="170">
        <v>0</v>
      </c>
      <c r="AP46" s="170">
        <v>0</v>
      </c>
      <c r="AQ46" s="170">
        <v>0</v>
      </c>
      <c r="AR46" s="170">
        <v>0</v>
      </c>
      <c r="AS46" s="170">
        <v>0</v>
      </c>
      <c r="AT46" s="170">
        <v>0</v>
      </c>
      <c r="AU46" s="170">
        <v>0</v>
      </c>
      <c r="AV46" s="170">
        <v>0</v>
      </c>
      <c r="AW46" s="170">
        <v>0</v>
      </c>
    </row>
    <row r="47" spans="3:49" x14ac:dyDescent="0.3">
      <c r="C47" s="170">
        <v>54</v>
      </c>
      <c r="D47" s="170">
        <v>8</v>
      </c>
      <c r="E47" s="170">
        <v>5</v>
      </c>
      <c r="F47" s="170">
        <v>20</v>
      </c>
      <c r="G47" s="170">
        <v>20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0</v>
      </c>
      <c r="AN47" s="170">
        <v>0</v>
      </c>
      <c r="AO47" s="170">
        <v>0</v>
      </c>
      <c r="AP47" s="170">
        <v>0</v>
      </c>
      <c r="AQ47" s="170">
        <v>0</v>
      </c>
      <c r="AR47" s="170">
        <v>0</v>
      </c>
      <c r="AS47" s="170">
        <v>0</v>
      </c>
      <c r="AT47" s="170">
        <v>0</v>
      </c>
      <c r="AU47" s="170">
        <v>0</v>
      </c>
      <c r="AV47" s="170">
        <v>0</v>
      </c>
      <c r="AW47" s="170">
        <v>0</v>
      </c>
    </row>
    <row r="48" spans="3:49" x14ac:dyDescent="0.3">
      <c r="C48" s="170">
        <v>54</v>
      </c>
      <c r="D48" s="170">
        <v>8</v>
      </c>
      <c r="E48" s="170">
        <v>6</v>
      </c>
      <c r="F48" s="170">
        <v>189853</v>
      </c>
      <c r="G48" s="170">
        <v>5000</v>
      </c>
      <c r="H48" s="170">
        <v>0</v>
      </c>
      <c r="I48" s="170">
        <v>0</v>
      </c>
      <c r="J48" s="170">
        <v>0</v>
      </c>
      <c r="K48" s="170">
        <v>130425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26844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27245</v>
      </c>
      <c r="AM48" s="170">
        <v>0</v>
      </c>
      <c r="AN48" s="170">
        <v>0</v>
      </c>
      <c r="AO48" s="170">
        <v>0</v>
      </c>
      <c r="AP48" s="170">
        <v>0</v>
      </c>
      <c r="AQ48" s="170">
        <v>0</v>
      </c>
      <c r="AR48" s="170">
        <v>0</v>
      </c>
      <c r="AS48" s="170">
        <v>0</v>
      </c>
      <c r="AT48" s="170">
        <v>0</v>
      </c>
      <c r="AU48" s="170">
        <v>339</v>
      </c>
      <c r="AV48" s="170">
        <v>0</v>
      </c>
      <c r="AW48" s="170">
        <v>0</v>
      </c>
    </row>
    <row r="49" spans="3:49" x14ac:dyDescent="0.3">
      <c r="C49" s="170">
        <v>54</v>
      </c>
      <c r="D49" s="170">
        <v>8</v>
      </c>
      <c r="E49" s="170">
        <v>9</v>
      </c>
      <c r="F49" s="170">
        <v>16373</v>
      </c>
      <c r="G49" s="170">
        <v>0</v>
      </c>
      <c r="H49" s="170">
        <v>0</v>
      </c>
      <c r="I49" s="170">
        <v>0</v>
      </c>
      <c r="J49" s="170">
        <v>0</v>
      </c>
      <c r="K49" s="170">
        <v>16373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  <c r="AP49" s="170">
        <v>0</v>
      </c>
      <c r="AQ49" s="170">
        <v>0</v>
      </c>
      <c r="AR49" s="170">
        <v>0</v>
      </c>
      <c r="AS49" s="170">
        <v>0</v>
      </c>
      <c r="AT49" s="170">
        <v>0</v>
      </c>
      <c r="AU49" s="170">
        <v>0</v>
      </c>
      <c r="AV49" s="170">
        <v>0</v>
      </c>
      <c r="AW49" s="170">
        <v>0</v>
      </c>
    </row>
    <row r="50" spans="3:49" x14ac:dyDescent="0.3">
      <c r="C50" s="170">
        <v>54</v>
      </c>
      <c r="D50" s="170">
        <v>8</v>
      </c>
      <c r="E50" s="170">
        <v>11</v>
      </c>
      <c r="F50" s="170">
        <v>989.1857506361323</v>
      </c>
      <c r="G50" s="170">
        <v>0</v>
      </c>
      <c r="H50" s="170">
        <v>0</v>
      </c>
      <c r="I50" s="170">
        <v>0</v>
      </c>
      <c r="J50" s="170">
        <v>572.51908396946567</v>
      </c>
      <c r="K50" s="170">
        <v>0</v>
      </c>
      <c r="L50" s="170">
        <v>0</v>
      </c>
      <c r="M50" s="170">
        <v>0</v>
      </c>
      <c r="N50" s="170">
        <v>0</v>
      </c>
      <c r="O50" s="170">
        <v>416.66666666666669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  <c r="AP50" s="170">
        <v>0</v>
      </c>
      <c r="AQ50" s="170">
        <v>0</v>
      </c>
      <c r="AR50" s="170">
        <v>0</v>
      </c>
      <c r="AS50" s="170">
        <v>0</v>
      </c>
      <c r="AT50" s="170">
        <v>0</v>
      </c>
      <c r="AU50" s="170">
        <v>0</v>
      </c>
      <c r="AV50" s="170">
        <v>0</v>
      </c>
      <c r="AW50" s="170">
        <v>0</v>
      </c>
    </row>
    <row r="51" spans="3:49" x14ac:dyDescent="0.3">
      <c r="C51" s="170">
        <v>54</v>
      </c>
      <c r="D51" s="170">
        <v>9</v>
      </c>
      <c r="E51" s="170">
        <v>1</v>
      </c>
      <c r="F51" s="170">
        <v>4</v>
      </c>
      <c r="G51" s="170">
        <v>0</v>
      </c>
      <c r="H51" s="170">
        <v>0</v>
      </c>
      <c r="I51" s="170">
        <v>0</v>
      </c>
      <c r="J51" s="170">
        <v>0</v>
      </c>
      <c r="K51" s="170">
        <v>2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1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1</v>
      </c>
      <c r="AM51" s="170">
        <v>0</v>
      </c>
      <c r="AN51" s="170">
        <v>0</v>
      </c>
      <c r="AO51" s="170">
        <v>0</v>
      </c>
      <c r="AP51" s="170">
        <v>0</v>
      </c>
      <c r="AQ51" s="170">
        <v>0</v>
      </c>
      <c r="AR51" s="170">
        <v>0</v>
      </c>
      <c r="AS51" s="170">
        <v>0</v>
      </c>
      <c r="AT51" s="170">
        <v>0</v>
      </c>
      <c r="AU51" s="170">
        <v>0</v>
      </c>
      <c r="AV51" s="170">
        <v>0</v>
      </c>
      <c r="AW51" s="170">
        <v>0</v>
      </c>
    </row>
    <row r="52" spans="3:49" x14ac:dyDescent="0.3">
      <c r="C52" s="170">
        <v>54</v>
      </c>
      <c r="D52" s="170">
        <v>9</v>
      </c>
      <c r="E52" s="170">
        <v>2</v>
      </c>
      <c r="F52" s="170">
        <v>608</v>
      </c>
      <c r="G52" s="170">
        <v>0</v>
      </c>
      <c r="H52" s="170">
        <v>0</v>
      </c>
      <c r="I52" s="170">
        <v>0</v>
      </c>
      <c r="J52" s="170">
        <v>0</v>
      </c>
      <c r="K52" s="170">
        <v>304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168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136</v>
      </c>
      <c r="AM52" s="170">
        <v>0</v>
      </c>
      <c r="AN52" s="170">
        <v>0</v>
      </c>
      <c r="AO52" s="170">
        <v>0</v>
      </c>
      <c r="AP52" s="170">
        <v>0</v>
      </c>
      <c r="AQ52" s="170">
        <v>0</v>
      </c>
      <c r="AR52" s="170">
        <v>0</v>
      </c>
      <c r="AS52" s="170">
        <v>0</v>
      </c>
      <c r="AT52" s="170">
        <v>0</v>
      </c>
      <c r="AU52" s="170">
        <v>0</v>
      </c>
      <c r="AV52" s="170">
        <v>0</v>
      </c>
      <c r="AW52" s="170">
        <v>0</v>
      </c>
    </row>
    <row r="53" spans="3:49" x14ac:dyDescent="0.3">
      <c r="C53" s="170">
        <v>54</v>
      </c>
      <c r="D53" s="170">
        <v>9</v>
      </c>
      <c r="E53" s="170">
        <v>5</v>
      </c>
      <c r="F53" s="170">
        <v>20</v>
      </c>
      <c r="G53" s="170">
        <v>20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0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0</v>
      </c>
      <c r="AM53" s="170">
        <v>0</v>
      </c>
      <c r="AN53" s="170">
        <v>0</v>
      </c>
      <c r="AO53" s="170">
        <v>0</v>
      </c>
      <c r="AP53" s="170">
        <v>0</v>
      </c>
      <c r="AQ53" s="170">
        <v>0</v>
      </c>
      <c r="AR53" s="170">
        <v>0</v>
      </c>
      <c r="AS53" s="170">
        <v>0</v>
      </c>
      <c r="AT53" s="170">
        <v>0</v>
      </c>
      <c r="AU53" s="170">
        <v>0</v>
      </c>
      <c r="AV53" s="170">
        <v>0</v>
      </c>
      <c r="AW53" s="170">
        <v>0</v>
      </c>
    </row>
    <row r="54" spans="3:49" x14ac:dyDescent="0.3">
      <c r="C54" s="170">
        <v>54</v>
      </c>
      <c r="D54" s="170">
        <v>9</v>
      </c>
      <c r="E54" s="170">
        <v>6</v>
      </c>
      <c r="F54" s="170">
        <v>171269</v>
      </c>
      <c r="G54" s="170">
        <v>5000</v>
      </c>
      <c r="H54" s="170">
        <v>0</v>
      </c>
      <c r="I54" s="170">
        <v>0</v>
      </c>
      <c r="J54" s="170">
        <v>0</v>
      </c>
      <c r="K54" s="170">
        <v>111956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26791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26976</v>
      </c>
      <c r="AM54" s="170">
        <v>0</v>
      </c>
      <c r="AN54" s="170">
        <v>0</v>
      </c>
      <c r="AO54" s="170">
        <v>0</v>
      </c>
      <c r="AP54" s="170">
        <v>0</v>
      </c>
      <c r="AQ54" s="170">
        <v>0</v>
      </c>
      <c r="AR54" s="170">
        <v>0</v>
      </c>
      <c r="AS54" s="170">
        <v>0</v>
      </c>
      <c r="AT54" s="170">
        <v>0</v>
      </c>
      <c r="AU54" s="170">
        <v>546</v>
      </c>
      <c r="AV54" s="170">
        <v>0</v>
      </c>
      <c r="AW54" s="170">
        <v>0</v>
      </c>
    </row>
    <row r="55" spans="3:49" x14ac:dyDescent="0.3">
      <c r="C55" s="170">
        <v>54</v>
      </c>
      <c r="D55" s="170">
        <v>9</v>
      </c>
      <c r="E55" s="170">
        <v>10</v>
      </c>
      <c r="F55" s="170">
        <v>2200</v>
      </c>
      <c r="G55" s="170">
        <v>0</v>
      </c>
      <c r="H55" s="170">
        <v>0</v>
      </c>
      <c r="I55" s="170">
        <v>0</v>
      </c>
      <c r="J55" s="170">
        <v>2200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  <c r="AP55" s="170">
        <v>0</v>
      </c>
      <c r="AQ55" s="170">
        <v>0</v>
      </c>
      <c r="AR55" s="170">
        <v>0</v>
      </c>
      <c r="AS55" s="170">
        <v>0</v>
      </c>
      <c r="AT55" s="170">
        <v>0</v>
      </c>
      <c r="AU55" s="170">
        <v>0</v>
      </c>
      <c r="AV55" s="170">
        <v>0</v>
      </c>
      <c r="AW55" s="170">
        <v>0</v>
      </c>
    </row>
    <row r="56" spans="3:49" x14ac:dyDescent="0.3">
      <c r="C56" s="170">
        <v>54</v>
      </c>
      <c r="D56" s="170">
        <v>9</v>
      </c>
      <c r="E56" s="170">
        <v>11</v>
      </c>
      <c r="F56" s="170">
        <v>989.1857506361323</v>
      </c>
      <c r="G56" s="170">
        <v>0</v>
      </c>
      <c r="H56" s="170">
        <v>0</v>
      </c>
      <c r="I56" s="170">
        <v>0</v>
      </c>
      <c r="J56" s="170">
        <v>572.51908396946567</v>
      </c>
      <c r="K56" s="170">
        <v>0</v>
      </c>
      <c r="L56" s="170">
        <v>0</v>
      </c>
      <c r="M56" s="170">
        <v>0</v>
      </c>
      <c r="N56" s="170">
        <v>0</v>
      </c>
      <c r="O56" s="170">
        <v>416.66666666666669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0</v>
      </c>
      <c r="AF56" s="170">
        <v>0</v>
      </c>
      <c r="AG56" s="170">
        <v>0</v>
      </c>
      <c r="AH56" s="170">
        <v>0</v>
      </c>
      <c r="AI56" s="170">
        <v>0</v>
      </c>
      <c r="AJ56" s="170">
        <v>0</v>
      </c>
      <c r="AK56" s="170">
        <v>0</v>
      </c>
      <c r="AL56" s="170">
        <v>0</v>
      </c>
      <c r="AM56" s="170">
        <v>0</v>
      </c>
      <c r="AN56" s="170">
        <v>0</v>
      </c>
      <c r="AO56" s="170">
        <v>0</v>
      </c>
      <c r="AP56" s="170">
        <v>0</v>
      </c>
      <c r="AQ56" s="170">
        <v>0</v>
      </c>
      <c r="AR56" s="170">
        <v>0</v>
      </c>
      <c r="AS56" s="170">
        <v>0</v>
      </c>
      <c r="AT56" s="170">
        <v>0</v>
      </c>
      <c r="AU56" s="170">
        <v>0</v>
      </c>
      <c r="AV56" s="170">
        <v>0</v>
      </c>
      <c r="AW56" s="170">
        <v>0</v>
      </c>
    </row>
    <row r="57" spans="3:49" x14ac:dyDescent="0.3">
      <c r="C57" s="170">
        <v>54</v>
      </c>
      <c r="D57" s="170">
        <v>10</v>
      </c>
      <c r="E57" s="170">
        <v>1</v>
      </c>
      <c r="F57" s="170">
        <v>4</v>
      </c>
      <c r="G57" s="170">
        <v>0</v>
      </c>
      <c r="H57" s="170">
        <v>0</v>
      </c>
      <c r="I57" s="170">
        <v>0</v>
      </c>
      <c r="J57" s="170">
        <v>0</v>
      </c>
      <c r="K57" s="170">
        <v>2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1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0</v>
      </c>
      <c r="AD57" s="170">
        <v>0</v>
      </c>
      <c r="AE57" s="170">
        <v>0</v>
      </c>
      <c r="AF57" s="170">
        <v>0</v>
      </c>
      <c r="AG57" s="170">
        <v>0</v>
      </c>
      <c r="AH57" s="170">
        <v>0</v>
      </c>
      <c r="AI57" s="170">
        <v>0</v>
      </c>
      <c r="AJ57" s="170">
        <v>0</v>
      </c>
      <c r="AK57" s="170">
        <v>0</v>
      </c>
      <c r="AL57" s="170">
        <v>1</v>
      </c>
      <c r="AM57" s="170">
        <v>0</v>
      </c>
      <c r="AN57" s="170">
        <v>0</v>
      </c>
      <c r="AO57" s="170">
        <v>0</v>
      </c>
      <c r="AP57" s="170">
        <v>0</v>
      </c>
      <c r="AQ57" s="170">
        <v>0</v>
      </c>
      <c r="AR57" s="170">
        <v>0</v>
      </c>
      <c r="AS57" s="170">
        <v>0</v>
      </c>
      <c r="AT57" s="170">
        <v>0</v>
      </c>
      <c r="AU57" s="170">
        <v>0</v>
      </c>
      <c r="AV57" s="170">
        <v>0</v>
      </c>
      <c r="AW57" s="170">
        <v>0</v>
      </c>
    </row>
    <row r="58" spans="3:49" x14ac:dyDescent="0.3">
      <c r="C58" s="170">
        <v>54</v>
      </c>
      <c r="D58" s="170">
        <v>10</v>
      </c>
      <c r="E58" s="170">
        <v>2</v>
      </c>
      <c r="F58" s="170">
        <v>616</v>
      </c>
      <c r="G58" s="170">
        <v>0</v>
      </c>
      <c r="H58" s="170">
        <v>0</v>
      </c>
      <c r="I58" s="170">
        <v>0</v>
      </c>
      <c r="J58" s="170">
        <v>0</v>
      </c>
      <c r="K58" s="170">
        <v>288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168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0">
        <v>0</v>
      </c>
      <c r="AE58" s="170">
        <v>0</v>
      </c>
      <c r="AF58" s="170">
        <v>0</v>
      </c>
      <c r="AG58" s="170">
        <v>0</v>
      </c>
      <c r="AH58" s="170">
        <v>0</v>
      </c>
      <c r="AI58" s="170">
        <v>0</v>
      </c>
      <c r="AJ58" s="170">
        <v>0</v>
      </c>
      <c r="AK58" s="170">
        <v>0</v>
      </c>
      <c r="AL58" s="170">
        <v>160</v>
      </c>
      <c r="AM58" s="170">
        <v>0</v>
      </c>
      <c r="AN58" s="170">
        <v>0</v>
      </c>
      <c r="AO58" s="170">
        <v>0</v>
      </c>
      <c r="AP58" s="170">
        <v>0</v>
      </c>
      <c r="AQ58" s="170">
        <v>0</v>
      </c>
      <c r="AR58" s="170">
        <v>0</v>
      </c>
      <c r="AS58" s="170">
        <v>0</v>
      </c>
      <c r="AT58" s="170">
        <v>0</v>
      </c>
      <c r="AU58" s="170">
        <v>0</v>
      </c>
      <c r="AV58" s="170">
        <v>0</v>
      </c>
      <c r="AW58" s="170">
        <v>0</v>
      </c>
    </row>
    <row r="59" spans="3:49" x14ac:dyDescent="0.3">
      <c r="C59" s="170">
        <v>54</v>
      </c>
      <c r="D59" s="170">
        <v>10</v>
      </c>
      <c r="E59" s="170">
        <v>5</v>
      </c>
      <c r="F59" s="170">
        <v>20</v>
      </c>
      <c r="G59" s="170">
        <v>20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170">
        <v>0</v>
      </c>
      <c r="AD59" s="170">
        <v>0</v>
      </c>
      <c r="AE59" s="170">
        <v>0</v>
      </c>
      <c r="AF59" s="170">
        <v>0</v>
      </c>
      <c r="AG59" s="170">
        <v>0</v>
      </c>
      <c r="AH59" s="170">
        <v>0</v>
      </c>
      <c r="AI59" s="170">
        <v>0</v>
      </c>
      <c r="AJ59" s="170">
        <v>0</v>
      </c>
      <c r="AK59" s="170">
        <v>0</v>
      </c>
      <c r="AL59" s="170">
        <v>0</v>
      </c>
      <c r="AM59" s="170">
        <v>0</v>
      </c>
      <c r="AN59" s="170">
        <v>0</v>
      </c>
      <c r="AO59" s="170">
        <v>0</v>
      </c>
      <c r="AP59" s="170">
        <v>0</v>
      </c>
      <c r="AQ59" s="170">
        <v>0</v>
      </c>
      <c r="AR59" s="170">
        <v>0</v>
      </c>
      <c r="AS59" s="170">
        <v>0</v>
      </c>
      <c r="AT59" s="170">
        <v>0</v>
      </c>
      <c r="AU59" s="170">
        <v>0</v>
      </c>
      <c r="AV59" s="170">
        <v>0</v>
      </c>
      <c r="AW59" s="170">
        <v>0</v>
      </c>
    </row>
    <row r="60" spans="3:49" x14ac:dyDescent="0.3">
      <c r="C60" s="170">
        <v>54</v>
      </c>
      <c r="D60" s="170">
        <v>10</v>
      </c>
      <c r="E60" s="170">
        <v>6</v>
      </c>
      <c r="F60" s="170">
        <v>172490</v>
      </c>
      <c r="G60" s="170">
        <v>5000</v>
      </c>
      <c r="H60" s="170">
        <v>0</v>
      </c>
      <c r="I60" s="170">
        <v>0</v>
      </c>
      <c r="J60" s="170">
        <v>0</v>
      </c>
      <c r="K60" s="170">
        <v>112778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26770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170">
        <v>0</v>
      </c>
      <c r="AD60" s="170">
        <v>0</v>
      </c>
      <c r="AE60" s="170">
        <v>0</v>
      </c>
      <c r="AF60" s="170">
        <v>0</v>
      </c>
      <c r="AG60" s="170">
        <v>0</v>
      </c>
      <c r="AH60" s="170">
        <v>0</v>
      </c>
      <c r="AI60" s="170">
        <v>0</v>
      </c>
      <c r="AJ60" s="170">
        <v>0</v>
      </c>
      <c r="AK60" s="170">
        <v>0</v>
      </c>
      <c r="AL60" s="170">
        <v>27342</v>
      </c>
      <c r="AM60" s="170">
        <v>0</v>
      </c>
      <c r="AN60" s="170">
        <v>0</v>
      </c>
      <c r="AO60" s="170">
        <v>0</v>
      </c>
      <c r="AP60" s="170">
        <v>0</v>
      </c>
      <c r="AQ60" s="170">
        <v>0</v>
      </c>
      <c r="AR60" s="170">
        <v>0</v>
      </c>
      <c r="AS60" s="170">
        <v>0</v>
      </c>
      <c r="AT60" s="170">
        <v>0</v>
      </c>
      <c r="AU60" s="170">
        <v>600</v>
      </c>
      <c r="AV60" s="170">
        <v>0</v>
      </c>
      <c r="AW60" s="170">
        <v>0</v>
      </c>
    </row>
    <row r="61" spans="3:49" x14ac:dyDescent="0.3">
      <c r="C61" s="170">
        <v>54</v>
      </c>
      <c r="D61" s="170">
        <v>10</v>
      </c>
      <c r="E61" s="170">
        <v>10</v>
      </c>
      <c r="F61" s="170">
        <v>3875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3875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170">
        <v>0</v>
      </c>
      <c r="AD61" s="170">
        <v>0</v>
      </c>
      <c r="AE61" s="170">
        <v>0</v>
      </c>
      <c r="AF61" s="170">
        <v>0</v>
      </c>
      <c r="AG61" s="170">
        <v>0</v>
      </c>
      <c r="AH61" s="170">
        <v>0</v>
      </c>
      <c r="AI61" s="170">
        <v>0</v>
      </c>
      <c r="AJ61" s="170">
        <v>0</v>
      </c>
      <c r="AK61" s="170">
        <v>0</v>
      </c>
      <c r="AL61" s="170">
        <v>0</v>
      </c>
      <c r="AM61" s="170">
        <v>0</v>
      </c>
      <c r="AN61" s="170">
        <v>0</v>
      </c>
      <c r="AO61" s="170">
        <v>0</v>
      </c>
      <c r="AP61" s="170">
        <v>0</v>
      </c>
      <c r="AQ61" s="170">
        <v>0</v>
      </c>
      <c r="AR61" s="170">
        <v>0</v>
      </c>
      <c r="AS61" s="170">
        <v>0</v>
      </c>
      <c r="AT61" s="170">
        <v>0</v>
      </c>
      <c r="AU61" s="170">
        <v>0</v>
      </c>
      <c r="AV61" s="170">
        <v>0</v>
      </c>
      <c r="AW61" s="170">
        <v>0</v>
      </c>
    </row>
    <row r="62" spans="3:49" x14ac:dyDescent="0.3">
      <c r="C62" s="170">
        <v>54</v>
      </c>
      <c r="D62" s="170">
        <v>10</v>
      </c>
      <c r="E62" s="170">
        <v>11</v>
      </c>
      <c r="F62" s="170">
        <v>989.1857506361323</v>
      </c>
      <c r="G62" s="170">
        <v>0</v>
      </c>
      <c r="H62" s="170">
        <v>0</v>
      </c>
      <c r="I62" s="170">
        <v>0</v>
      </c>
      <c r="J62" s="170">
        <v>572.51908396946567</v>
      </c>
      <c r="K62" s="170">
        <v>0</v>
      </c>
      <c r="L62" s="170">
        <v>0</v>
      </c>
      <c r="M62" s="170">
        <v>0</v>
      </c>
      <c r="N62" s="170">
        <v>0</v>
      </c>
      <c r="O62" s="170">
        <v>416.66666666666669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  <c r="AC62" s="170">
        <v>0</v>
      </c>
      <c r="AD62" s="170">
        <v>0</v>
      </c>
      <c r="AE62" s="170">
        <v>0</v>
      </c>
      <c r="AF62" s="170">
        <v>0</v>
      </c>
      <c r="AG62" s="170">
        <v>0</v>
      </c>
      <c r="AH62" s="170">
        <v>0</v>
      </c>
      <c r="AI62" s="170">
        <v>0</v>
      </c>
      <c r="AJ62" s="170">
        <v>0</v>
      </c>
      <c r="AK62" s="170">
        <v>0</v>
      </c>
      <c r="AL62" s="170">
        <v>0</v>
      </c>
      <c r="AM62" s="170">
        <v>0</v>
      </c>
      <c r="AN62" s="170">
        <v>0</v>
      </c>
      <c r="AO62" s="170">
        <v>0</v>
      </c>
      <c r="AP62" s="170">
        <v>0</v>
      </c>
      <c r="AQ62" s="170">
        <v>0</v>
      </c>
      <c r="AR62" s="170">
        <v>0</v>
      </c>
      <c r="AS62" s="170">
        <v>0</v>
      </c>
      <c r="AT62" s="170">
        <v>0</v>
      </c>
      <c r="AU62" s="170">
        <v>0</v>
      </c>
      <c r="AV62" s="170">
        <v>0</v>
      </c>
      <c r="AW62" s="170">
        <v>0</v>
      </c>
    </row>
    <row r="63" spans="3:49" x14ac:dyDescent="0.3">
      <c r="C63" s="170">
        <v>54</v>
      </c>
      <c r="D63" s="170">
        <v>11</v>
      </c>
      <c r="E63" s="170">
        <v>1</v>
      </c>
      <c r="F63" s="170">
        <v>4</v>
      </c>
      <c r="G63" s="170">
        <v>0</v>
      </c>
      <c r="H63" s="170">
        <v>0</v>
      </c>
      <c r="I63" s="170">
        <v>0</v>
      </c>
      <c r="J63" s="170">
        <v>0</v>
      </c>
      <c r="K63" s="170">
        <v>2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1</v>
      </c>
      <c r="W63" s="170">
        <v>0</v>
      </c>
      <c r="X63" s="170">
        <v>0</v>
      </c>
      <c r="Y63" s="170">
        <v>0</v>
      </c>
      <c r="Z63" s="170">
        <v>0</v>
      </c>
      <c r="AA63" s="170">
        <v>0</v>
      </c>
      <c r="AB63" s="170">
        <v>0</v>
      </c>
      <c r="AC63" s="170">
        <v>0</v>
      </c>
      <c r="AD63" s="170">
        <v>0</v>
      </c>
      <c r="AE63" s="170">
        <v>0</v>
      </c>
      <c r="AF63" s="170">
        <v>0</v>
      </c>
      <c r="AG63" s="170">
        <v>0</v>
      </c>
      <c r="AH63" s="170">
        <v>0</v>
      </c>
      <c r="AI63" s="170">
        <v>0</v>
      </c>
      <c r="AJ63" s="170">
        <v>0</v>
      </c>
      <c r="AK63" s="170">
        <v>0</v>
      </c>
      <c r="AL63" s="170">
        <v>1</v>
      </c>
      <c r="AM63" s="170">
        <v>0</v>
      </c>
      <c r="AN63" s="170">
        <v>0</v>
      </c>
      <c r="AO63" s="170">
        <v>0</v>
      </c>
      <c r="AP63" s="170">
        <v>0</v>
      </c>
      <c r="AQ63" s="170">
        <v>0</v>
      </c>
      <c r="AR63" s="170">
        <v>0</v>
      </c>
      <c r="AS63" s="170">
        <v>0</v>
      </c>
      <c r="AT63" s="170">
        <v>0</v>
      </c>
      <c r="AU63" s="170">
        <v>0</v>
      </c>
      <c r="AV63" s="170">
        <v>0</v>
      </c>
      <c r="AW63" s="170">
        <v>0</v>
      </c>
    </row>
    <row r="64" spans="3:49" x14ac:dyDescent="0.3">
      <c r="C64" s="170">
        <v>54</v>
      </c>
      <c r="D64" s="170">
        <v>11</v>
      </c>
      <c r="E64" s="170">
        <v>2</v>
      </c>
      <c r="F64" s="170">
        <v>648</v>
      </c>
      <c r="G64" s="170">
        <v>0</v>
      </c>
      <c r="H64" s="170">
        <v>0</v>
      </c>
      <c r="I64" s="170">
        <v>0</v>
      </c>
      <c r="J64" s="170">
        <v>0</v>
      </c>
      <c r="K64" s="170">
        <v>304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176</v>
      </c>
      <c r="W64" s="170">
        <v>0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  <c r="AC64" s="170">
        <v>0</v>
      </c>
      <c r="AD64" s="170">
        <v>0</v>
      </c>
      <c r="AE64" s="170">
        <v>0</v>
      </c>
      <c r="AF64" s="170">
        <v>0</v>
      </c>
      <c r="AG64" s="170">
        <v>0</v>
      </c>
      <c r="AH64" s="170">
        <v>0</v>
      </c>
      <c r="AI64" s="170">
        <v>0</v>
      </c>
      <c r="AJ64" s="170">
        <v>0</v>
      </c>
      <c r="AK64" s="170">
        <v>0</v>
      </c>
      <c r="AL64" s="170">
        <v>168</v>
      </c>
      <c r="AM64" s="170">
        <v>0</v>
      </c>
      <c r="AN64" s="170">
        <v>0</v>
      </c>
      <c r="AO64" s="170">
        <v>0</v>
      </c>
      <c r="AP64" s="170">
        <v>0</v>
      </c>
      <c r="AQ64" s="170">
        <v>0</v>
      </c>
      <c r="AR64" s="170">
        <v>0</v>
      </c>
      <c r="AS64" s="170">
        <v>0</v>
      </c>
      <c r="AT64" s="170">
        <v>0</v>
      </c>
      <c r="AU64" s="170">
        <v>0</v>
      </c>
      <c r="AV64" s="170">
        <v>0</v>
      </c>
      <c r="AW64" s="170">
        <v>0</v>
      </c>
    </row>
    <row r="65" spans="3:49" x14ac:dyDescent="0.3">
      <c r="C65" s="170">
        <v>54</v>
      </c>
      <c r="D65" s="170">
        <v>11</v>
      </c>
      <c r="E65" s="170">
        <v>5</v>
      </c>
      <c r="F65" s="170">
        <v>20</v>
      </c>
      <c r="G65" s="170">
        <v>20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170">
        <v>0</v>
      </c>
      <c r="V65" s="170">
        <v>0</v>
      </c>
      <c r="W65" s="170">
        <v>0</v>
      </c>
      <c r="X65" s="170">
        <v>0</v>
      </c>
      <c r="Y65" s="170">
        <v>0</v>
      </c>
      <c r="Z65" s="170">
        <v>0</v>
      </c>
      <c r="AA65" s="170">
        <v>0</v>
      </c>
      <c r="AB65" s="170">
        <v>0</v>
      </c>
      <c r="AC65" s="170">
        <v>0</v>
      </c>
      <c r="AD65" s="170">
        <v>0</v>
      </c>
      <c r="AE65" s="170">
        <v>0</v>
      </c>
      <c r="AF65" s="170">
        <v>0</v>
      </c>
      <c r="AG65" s="170">
        <v>0</v>
      </c>
      <c r="AH65" s="170">
        <v>0</v>
      </c>
      <c r="AI65" s="170">
        <v>0</v>
      </c>
      <c r="AJ65" s="170">
        <v>0</v>
      </c>
      <c r="AK65" s="170">
        <v>0</v>
      </c>
      <c r="AL65" s="170">
        <v>0</v>
      </c>
      <c r="AM65" s="170">
        <v>0</v>
      </c>
      <c r="AN65" s="170">
        <v>0</v>
      </c>
      <c r="AO65" s="170">
        <v>0</v>
      </c>
      <c r="AP65" s="170">
        <v>0</v>
      </c>
      <c r="AQ65" s="170">
        <v>0</v>
      </c>
      <c r="AR65" s="170">
        <v>0</v>
      </c>
      <c r="AS65" s="170">
        <v>0</v>
      </c>
      <c r="AT65" s="170">
        <v>0</v>
      </c>
      <c r="AU65" s="170">
        <v>0</v>
      </c>
      <c r="AV65" s="170">
        <v>0</v>
      </c>
      <c r="AW65" s="170">
        <v>0</v>
      </c>
    </row>
    <row r="66" spans="3:49" x14ac:dyDescent="0.3">
      <c r="C66" s="170">
        <v>54</v>
      </c>
      <c r="D66" s="170">
        <v>11</v>
      </c>
      <c r="E66" s="170">
        <v>6</v>
      </c>
      <c r="F66" s="170">
        <v>212753</v>
      </c>
      <c r="G66" s="170">
        <v>5000</v>
      </c>
      <c r="H66" s="170">
        <v>0</v>
      </c>
      <c r="I66" s="170">
        <v>0</v>
      </c>
      <c r="J66" s="170">
        <v>0</v>
      </c>
      <c r="K66" s="170">
        <v>125716</v>
      </c>
      <c r="L66" s="170">
        <v>0</v>
      </c>
      <c r="M66" s="170">
        <v>0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35177</v>
      </c>
      <c r="W66" s="170">
        <v>0</v>
      </c>
      <c r="X66" s="170">
        <v>0</v>
      </c>
      <c r="Y66" s="170">
        <v>0</v>
      </c>
      <c r="Z66" s="170">
        <v>0</v>
      </c>
      <c r="AA66" s="170">
        <v>0</v>
      </c>
      <c r="AB66" s="170">
        <v>0</v>
      </c>
      <c r="AC66" s="170">
        <v>0</v>
      </c>
      <c r="AD66" s="170">
        <v>0</v>
      </c>
      <c r="AE66" s="170">
        <v>0</v>
      </c>
      <c r="AF66" s="170">
        <v>0</v>
      </c>
      <c r="AG66" s="170">
        <v>0</v>
      </c>
      <c r="AH66" s="170">
        <v>0</v>
      </c>
      <c r="AI66" s="170">
        <v>0</v>
      </c>
      <c r="AJ66" s="170">
        <v>0</v>
      </c>
      <c r="AK66" s="170">
        <v>0</v>
      </c>
      <c r="AL66" s="170">
        <v>46260</v>
      </c>
      <c r="AM66" s="170">
        <v>0</v>
      </c>
      <c r="AN66" s="170">
        <v>0</v>
      </c>
      <c r="AO66" s="170">
        <v>0</v>
      </c>
      <c r="AP66" s="170">
        <v>0</v>
      </c>
      <c r="AQ66" s="170">
        <v>0</v>
      </c>
      <c r="AR66" s="170">
        <v>0</v>
      </c>
      <c r="AS66" s="170">
        <v>0</v>
      </c>
      <c r="AT66" s="170">
        <v>0</v>
      </c>
      <c r="AU66" s="170">
        <v>600</v>
      </c>
      <c r="AV66" s="170">
        <v>0</v>
      </c>
      <c r="AW66" s="170">
        <v>0</v>
      </c>
    </row>
    <row r="67" spans="3:49" x14ac:dyDescent="0.3">
      <c r="C67" s="170">
        <v>54</v>
      </c>
      <c r="D67" s="170">
        <v>11</v>
      </c>
      <c r="E67" s="170">
        <v>9</v>
      </c>
      <c r="F67" s="170">
        <v>40499</v>
      </c>
      <c r="G67" s="170">
        <v>0</v>
      </c>
      <c r="H67" s="170">
        <v>0</v>
      </c>
      <c r="I67" s="170">
        <v>0</v>
      </c>
      <c r="J67" s="170">
        <v>0</v>
      </c>
      <c r="K67" s="170">
        <v>13233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8407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70">
        <v>0</v>
      </c>
      <c r="AD67" s="170">
        <v>0</v>
      </c>
      <c r="AE67" s="170">
        <v>0</v>
      </c>
      <c r="AF67" s="170">
        <v>0</v>
      </c>
      <c r="AG67" s="170">
        <v>0</v>
      </c>
      <c r="AH67" s="170">
        <v>0</v>
      </c>
      <c r="AI67" s="170">
        <v>0</v>
      </c>
      <c r="AJ67" s="170">
        <v>0</v>
      </c>
      <c r="AK67" s="170">
        <v>0</v>
      </c>
      <c r="AL67" s="170">
        <v>18859</v>
      </c>
      <c r="AM67" s="170">
        <v>0</v>
      </c>
      <c r="AN67" s="170">
        <v>0</v>
      </c>
      <c r="AO67" s="170">
        <v>0</v>
      </c>
      <c r="AP67" s="170">
        <v>0</v>
      </c>
      <c r="AQ67" s="170">
        <v>0</v>
      </c>
      <c r="AR67" s="170">
        <v>0</v>
      </c>
      <c r="AS67" s="170">
        <v>0</v>
      </c>
      <c r="AT67" s="170">
        <v>0</v>
      </c>
      <c r="AU67" s="170">
        <v>0</v>
      </c>
      <c r="AV67" s="170">
        <v>0</v>
      </c>
      <c r="AW67" s="170">
        <v>0</v>
      </c>
    </row>
    <row r="68" spans="3:49" x14ac:dyDescent="0.3">
      <c r="C68" s="170">
        <v>54</v>
      </c>
      <c r="D68" s="170">
        <v>11</v>
      </c>
      <c r="E68" s="170">
        <v>11</v>
      </c>
      <c r="F68" s="170">
        <v>989.1857506361323</v>
      </c>
      <c r="G68" s="170">
        <v>0</v>
      </c>
      <c r="H68" s="170">
        <v>0</v>
      </c>
      <c r="I68" s="170">
        <v>0</v>
      </c>
      <c r="J68" s="170">
        <v>572.51908396946567</v>
      </c>
      <c r="K68" s="170">
        <v>0</v>
      </c>
      <c r="L68" s="170">
        <v>0</v>
      </c>
      <c r="M68" s="170">
        <v>0</v>
      </c>
      <c r="N68" s="170">
        <v>0</v>
      </c>
      <c r="O68" s="170">
        <v>416.66666666666669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0">
        <v>0</v>
      </c>
      <c r="AE68" s="170">
        <v>0</v>
      </c>
      <c r="AF68" s="170">
        <v>0</v>
      </c>
      <c r="AG68" s="170">
        <v>0</v>
      </c>
      <c r="AH68" s="170">
        <v>0</v>
      </c>
      <c r="AI68" s="170">
        <v>0</v>
      </c>
      <c r="AJ68" s="170">
        <v>0</v>
      </c>
      <c r="AK68" s="170">
        <v>0</v>
      </c>
      <c r="AL68" s="170">
        <v>0</v>
      </c>
      <c r="AM68" s="170">
        <v>0</v>
      </c>
      <c r="AN68" s="170">
        <v>0</v>
      </c>
      <c r="AO68" s="170">
        <v>0</v>
      </c>
      <c r="AP68" s="170">
        <v>0</v>
      </c>
      <c r="AQ68" s="170">
        <v>0</v>
      </c>
      <c r="AR68" s="170">
        <v>0</v>
      </c>
      <c r="AS68" s="170">
        <v>0</v>
      </c>
      <c r="AT68" s="170">
        <v>0</v>
      </c>
      <c r="AU68" s="170">
        <v>0</v>
      </c>
      <c r="AV68" s="170">
        <v>0</v>
      </c>
      <c r="AW68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2016-12-30T09:59:16Z</dcterms:modified>
</cp:coreProperties>
</file>