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5" i="419"/>
  <c r="E26" i="419"/>
  <c r="I28" i="419" l="1"/>
  <c r="I27" i="419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<sst xmlns="http://schemas.openxmlformats.org/spreadsheetml/2006/main" count="655" uniqueCount="329">
  <si>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</si>
  <si>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</si>
  <si>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</si>
  <si>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</si>
  <si>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</si>
  <si>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</si>
  <si>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</si>
  <si>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</si>
  <si>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</si>
  <si>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</si>
  <si>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</si>
  <si>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</si>
  <si>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</si>
  <si>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</si>
  <si>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</si>
  <si>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</si>
  <si>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</si>
  <si>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</si>
  <si>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</si>
  <si>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</si>
  <si>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</si>
  <si>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</si>
  <si>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</si>
  <si>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</si>
  <si>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</si>
  <si>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</si>
  <si>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</si>
  <si>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</si>
  <si>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</si>
  <si>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</si>
  <si>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</si>
  <si>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</si>
  <si>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</si>
  <si>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</si>
  <si>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</si>
  <si>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</si>
  <si>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</si>
  <si>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</si>
  <si>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</si>
  <si>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</si>
  <si>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</si>
  <si>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</si>
  <si>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</si>
  <si>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</si>
  <si>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</si>
  <si>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</si>
  <si>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</si>
  <si>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</si>
  <si>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</si>
  <si>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</si>
  <si>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</si>
  <si>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</si>
  <si>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</si>
  <si>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</si>
  <si>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</si>
  <si>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</si>
  <si>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</si>
  <si>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</si>
  <si>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</si>
  <si>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</si>
  <si>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</si>
  <si>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</si>
  <si>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</si>
  <si>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</si>
  <si>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</si>
  <si>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</si>
  <si>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</si>
  <si>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</si>
  <si>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</si>
  <si>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</si>
  <si>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</si>
  <si>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</si>
  <si>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</si>
  <si>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</si>
  <si>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</si>
  <si>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</si>
  <si>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</si>
  <si>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</si>
  <si>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</si>
  <si>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</si>
  <si>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</si>
  <si>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</si>
  <si>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</si>
  <si>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</si>
  <si>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</si>
  <si>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</si>
  <si>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</si>
  <si>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</si>
  <si>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</si>
  <si>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</si>
  <si>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</si>
  <si>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</si>
  <si>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</si>
  <si>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</si>
  <si>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</si>
  <si>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</si>
  <si>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</si>
  <si>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</si>
  <si>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</si>
  <si>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</si>
  <si>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</si>
  <si>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</si>
  <si>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</si>
  <si>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</si>
  <si>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</si>
  <si>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</si>
  <si>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</si>
  <si>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</si>
  <si>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</si>
  <si>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</si>
  <si>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</si>
  <si>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</si>
  <si>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</si>
  <si>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</si>
  <si>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</si>
  <si>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</si>
  <si>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</si>
  <si>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</si>
  <si>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</si>
  <si>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</si>
  <si>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</si>
  <si>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</si>
  <si>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</si>
  <si>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</si>
  <si>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</si>
  <si>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</si>
  <si>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</si>
  <si>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</si>
  <si>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</si>
  <si>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</si>
  <si>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</si>
  <si>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</si>
  <si>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</si>
  <si>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</si>
  <si>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</si>
  <si>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</si>
  <si>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</si>
  <si>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</si>
  <si>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</si>
  <si>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</si>
  <si>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</si>
  <si>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</si>
  <si>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</si>
  <si>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</si>
  <si>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</si>
  <si>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</si>
  <si>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</si>
  <si>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</si>
  <si>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</si>
  <si>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</si>
  <si>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</si>
  <si>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</si>
  <si>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</si>
  <si>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</si>
  <si>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</si>
  <si>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</si>
  <si>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</si>
  <si>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</si>
  <si>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</si>
  <si>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</si>
  <si>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</si>
  <si>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</si>
  <si>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</si>
  <si>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</si>
  <si>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</si>
  <si>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</si>
  <si>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</si>
  <si>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</si>
  <si>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</si>
  <si>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</si>
  <si>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</si>
  <si>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</si>
  <si>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</si>
  <si>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</si>
  <si>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</si>
  <si>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</si>
  <si>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</si>
  <si>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</si>
  <si>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</si>
  <si>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</si>
  <si>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</si>
  <si>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</si>
  <si>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</si>
  <si>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</si>
  <si>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</si>
  <si>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</si>
  <si>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</si>
  <si>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</si>
  <si>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</si>
  <si>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</si>
  <si>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</si>
  <si>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</si>
  <si>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</si>
  <si>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</si>
  <si>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</si>
  <si>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</si>
  <si>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</si>
  <si>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</si>
  <si>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</si>
  <si>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</si>
  <si>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</si>
  <si>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</si>
  <si>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</si>
  <si>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</si>
  <si>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</si>
  <si>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</si>
  <si>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</si>
  <si>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</si>
  <si>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</si>
  <si>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</si>
  <si>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</si>
  <si>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</si>
  <si>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</si>
  <si>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</si>
  <si>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</si>
  <si>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</si>
  <si>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</si>
  <si>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</si>
  <si>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</si>
  <si>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</si>
  <si>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</si>
  <si>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</si>
  <si>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</si>
  <si>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</si>
  <si>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</si>
  <si>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</si>
  <si>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</si>
  <si>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</si>
  <si>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</si>
  <si>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</si>
  <si>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</si>
  <si>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</si>
  <si>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</si>
  <si>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</si>
  <si>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</si>
  <si>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</si>
  <si>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</si>
  <si>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</si>
  <si>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</si>
  <si>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</si>
  <si>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</si>
  <si>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</si>
  <si>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</si>
  <si>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</si>
  <si>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</si>
  <si>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</si>
  <si>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</si>
  <si>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</si>
  <si>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</si>
  <si>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</si>
  <si>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</si>
  <si>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</si>
  <si>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</si>
  <si>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</si>
  <si>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</si>
  <si>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</si>
  <si>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</si>
  <si>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</si>
  <si>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</si>
  <si>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</si>
  <si>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</si>
  <si>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</si>
  <si>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</si>
  <si>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</si>
  <si>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</si>
  <si>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</si>
  <si>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</si>
  <si>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</si>
  <si>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</si>
  <si>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</si>
  <si>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</si>
  <si>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</si>
  <si>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</si>
  <si>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</si>
  <si>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</si>
  <si>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</si>
  <si>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</si>
  <si>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</si>
  <si>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</si>
  <si>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</si>
  <si>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</si>
  <si>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</si>
  <si>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</si>
  <si>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</si>
  <si>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</si>
  <si>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</si>
  <si>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</si>
  <si>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</si>
  <si>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</si>
  <si>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</si>
  <si>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</si>
  <si>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</si>
  <si>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</si>
  <si>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</si>
  <si>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</si>
  <si>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</si>
  <si>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</si>
  <si>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</si>
  <si>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</si>
  <si>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</si>
  <si>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</si>
  <si>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500979</t>
  </si>
  <si>
    <t>0</t>
  </si>
  <si>
    <t>KL MS HYDROG.PEROX. 3% 500g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</si>
  <si>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</si>
  <si>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</si>
  <si>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</si>
  <si>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</si>
  <si>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</si>
  <si>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</si>
  <si>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</si>
  <si>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</si>
  <si>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</si>
  <si>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</si>
  <si>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</si>
  <si>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</si>
  <si>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</si>
  <si>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</si>
  <si>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</si>
  <si>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</si>
  <si>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</si>
  <si>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DE728</t>
  </si>
  <si>
    <t>PASTOREX STAPH PLUS 1x50 testů</t>
  </si>
  <si>
    <t>50115050</t>
  </si>
  <si>
    <t>502 SZM obvazový (112 02 040)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</si>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</sst>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3" fontId="32" fillId="0" borderId="56" xfId="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327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8.4308169934640524</v>
      </c>
      <c r="J3" s="71">
        <f>SUBTOTAL(9,J5:J1048576)</f>
        <v>3672</v>
      </c>
      <c r="K3" s="72">
        <f>SUBTOTAL(9,K5:K1048576)</f>
        <v>30957.960000000003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84" t="s">
        <v>291</v>
      </c>
      <c r="B5" s="385" t="s">
        <v>292</v>
      </c>
      <c r="C5" s="386" t="s">
        <v>296</v>
      </c>
      <c r="D5" s="387" t="s">
        <v>292</v>
      </c>
      <c r="E5" s="386" t="s">
        <v>323</v>
      </c>
      <c r="F5" s="387" t="s">
        <v>324</v>
      </c>
      <c r="G5" s="386" t="s">
        <v>307</v>
      </c>
      <c r="H5" s="386" t="s">
        <v>308</v>
      </c>
      <c r="I5" s="368">
        <v>1.21</v>
      </c>
      <c r="J5" s="368">
        <v>2000</v>
      </c>
      <c r="K5" s="380">
        <v>2420</v>
      </c>
    </row>
    <row r="6" spans="1:11" ht="14.4" customHeight="1" x14ac:dyDescent="0.3">
      <c r="A6" s="388" t="s">
        <v>291</v>
      </c>
      <c r="B6" s="389" t="s">
        <v>292</v>
      </c>
      <c r="C6" s="390" t="s">
        <v>296</v>
      </c>
      <c r="D6" s="391" t="s">
        <v>292</v>
      </c>
      <c r="E6" s="390" t="s">
        <v>325</v>
      </c>
      <c r="F6" s="391" t="s">
        <v>326</v>
      </c>
      <c r="G6" s="390" t="s">
        <v>309</v>
      </c>
      <c r="H6" s="390" t="s">
        <v>310</v>
      </c>
      <c r="I6" s="392">
        <v>12.304285714285713</v>
      </c>
      <c r="J6" s="392">
        <v>240</v>
      </c>
      <c r="K6" s="393">
        <v>2952.8100000000004</v>
      </c>
    </row>
    <row r="7" spans="1:11" ht="14.4" customHeight="1" x14ac:dyDescent="0.3">
      <c r="A7" s="388" t="s">
        <v>291</v>
      </c>
      <c r="B7" s="389" t="s">
        <v>292</v>
      </c>
      <c r="C7" s="390" t="s">
        <v>296</v>
      </c>
      <c r="D7" s="391" t="s">
        <v>292</v>
      </c>
      <c r="E7" s="390" t="s">
        <v>325</v>
      </c>
      <c r="F7" s="391" t="s">
        <v>326</v>
      </c>
      <c r="G7" s="390" t="s">
        <v>311</v>
      </c>
      <c r="H7" s="390" t="s">
        <v>312</v>
      </c>
      <c r="I7" s="392">
        <v>17.54</v>
      </c>
      <c r="J7" s="392">
        <v>140</v>
      </c>
      <c r="K7" s="393">
        <v>2456.1899999999996</v>
      </c>
    </row>
    <row r="8" spans="1:11" ht="14.4" customHeight="1" x14ac:dyDescent="0.3">
      <c r="A8" s="388" t="s">
        <v>291</v>
      </c>
      <c r="B8" s="389" t="s">
        <v>292</v>
      </c>
      <c r="C8" s="390" t="s">
        <v>296</v>
      </c>
      <c r="D8" s="391" t="s">
        <v>292</v>
      </c>
      <c r="E8" s="390" t="s">
        <v>325</v>
      </c>
      <c r="F8" s="391" t="s">
        <v>326</v>
      </c>
      <c r="G8" s="390" t="s">
        <v>313</v>
      </c>
      <c r="H8" s="390" t="s">
        <v>314</v>
      </c>
      <c r="I8" s="392">
        <v>18.149999999999999</v>
      </c>
      <c r="J8" s="392">
        <v>40</v>
      </c>
      <c r="K8" s="393">
        <v>725.97</v>
      </c>
    </row>
    <row r="9" spans="1:11" ht="14.4" customHeight="1" x14ac:dyDescent="0.3">
      <c r="A9" s="388" t="s">
        <v>291</v>
      </c>
      <c r="B9" s="389" t="s">
        <v>292</v>
      </c>
      <c r="C9" s="390" t="s">
        <v>296</v>
      </c>
      <c r="D9" s="391" t="s">
        <v>292</v>
      </c>
      <c r="E9" s="390" t="s">
        <v>325</v>
      </c>
      <c r="F9" s="391" t="s">
        <v>326</v>
      </c>
      <c r="G9" s="390" t="s">
        <v>315</v>
      </c>
      <c r="H9" s="390" t="s">
        <v>316</v>
      </c>
      <c r="I9" s="392">
        <v>15.81</v>
      </c>
      <c r="J9" s="392">
        <v>1150</v>
      </c>
      <c r="K9" s="393">
        <v>18186.22</v>
      </c>
    </row>
    <row r="10" spans="1:11" ht="14.4" customHeight="1" x14ac:dyDescent="0.3">
      <c r="A10" s="388" t="s">
        <v>291</v>
      </c>
      <c r="B10" s="389" t="s">
        <v>292</v>
      </c>
      <c r="C10" s="390" t="s">
        <v>296</v>
      </c>
      <c r="D10" s="391" t="s">
        <v>292</v>
      </c>
      <c r="E10" s="390" t="s">
        <v>325</v>
      </c>
      <c r="F10" s="391" t="s">
        <v>326</v>
      </c>
      <c r="G10" s="390" t="s">
        <v>317</v>
      </c>
      <c r="H10" s="390" t="s">
        <v>318</v>
      </c>
      <c r="I10" s="392">
        <v>15.55</v>
      </c>
      <c r="J10" s="392">
        <v>100</v>
      </c>
      <c r="K10" s="393">
        <v>1554.7700000000002</v>
      </c>
    </row>
    <row r="11" spans="1:11" ht="14.4" customHeight="1" x14ac:dyDescent="0.3">
      <c r="A11" s="388" t="s">
        <v>291</v>
      </c>
      <c r="B11" s="389" t="s">
        <v>292</v>
      </c>
      <c r="C11" s="390" t="s">
        <v>296</v>
      </c>
      <c r="D11" s="391" t="s">
        <v>292</v>
      </c>
      <c r="E11" s="390" t="s">
        <v>325</v>
      </c>
      <c r="F11" s="391" t="s">
        <v>326</v>
      </c>
      <c r="G11" s="390" t="s">
        <v>319</v>
      </c>
      <c r="H11" s="390" t="s">
        <v>320</v>
      </c>
      <c r="I11" s="392">
        <v>151.25</v>
      </c>
      <c r="J11" s="392">
        <v>1</v>
      </c>
      <c r="K11" s="393">
        <v>151.25</v>
      </c>
    </row>
    <row r="12" spans="1:11" ht="14.4" customHeight="1" thickBot="1" x14ac:dyDescent="0.35">
      <c r="A12" s="394" t="s">
        <v>291</v>
      </c>
      <c r="B12" s="395" t="s">
        <v>292</v>
      </c>
      <c r="C12" s="396" t="s">
        <v>296</v>
      </c>
      <c r="D12" s="397" t="s">
        <v>292</v>
      </c>
      <c r="E12" s="396" t="s">
        <v>325</v>
      </c>
      <c r="F12" s="397" t="s">
        <v>326</v>
      </c>
      <c r="G12" s="396" t="s">
        <v>321</v>
      </c>
      <c r="H12" s="396" t="s">
        <v>322</v>
      </c>
      <c r="I12" s="371">
        <v>2510.75</v>
      </c>
      <c r="J12" s="371">
        <v>1</v>
      </c>
      <c r="K12" s="381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6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6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6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6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6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6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6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6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3216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1672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800</v>
      </c>
      <c r="G11" s="206">
        <f xml:space="preserve">
IF($A$4&lt;=12,SUMIFS('ON Data'!AL:AL,'ON Data'!$D:$D,$A$4,'ON Data'!$E:$E,2),SUMIFS('ON Data'!AL:AL,'ON Data'!$E:$E,2))</f>
        <v>744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6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6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6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100</v>
      </c>
      <c r="C14" s="209">
        <f xml:space="preserve">
IF($A$4&lt;=12,SUMIFS('ON Data'!G:G,'ON Data'!$D:$D,$A$4,'ON Data'!$E:$E,5),SUMIFS('ON Data'!G:G,'ON Data'!$E:$E,5))</f>
        <v>100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6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6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6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6"/>
    </row>
    <row r="18" spans="1:46" x14ac:dyDescent="0.3">
      <c r="A18" s="188" t="s">
        <v>117</v>
      </c>
      <c r="B18" s="204">
        <f xml:space="preserve">
B19-B16-B17</f>
        <v>0</v>
      </c>
      <c r="C18" s="205">
        <f t="shared" ref="C18:D18" si="0" xml:space="preserve">
C19-C16-C17</f>
        <v>0</v>
      </c>
      <c r="D18" s="206">
        <f t="shared" si="0"/>
        <v>0</v>
      </c>
      <c r="E18" s="206">
        <f t="shared" ref="E18:G18" si="1" xml:space="preserve">
E19-E16-E17</f>
        <v>0</v>
      </c>
      <c r="F18" s="206">
        <f t="shared" si="1"/>
        <v>0</v>
      </c>
      <c r="G18" s="206">
        <f t="shared" si="1"/>
        <v>0</v>
      </c>
      <c r="H18" s="206">
        <f t="shared" ref="H18:I18" si="2" xml:space="preserve">
H19-H16-H17</f>
        <v>0</v>
      </c>
      <c r="I18" s="207">
        <f t="shared" si="2"/>
        <v>0</v>
      </c>
      <c r="AT18" s="416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0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0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0</v>
      </c>
      <c r="G19" s="218">
        <f xml:space="preserve">
IF($A$4&lt;=12,SUMIFS('ON Data'!AL:AL,'ON Data'!$D:$D,$A$4,'ON Data'!$E:$E,9),SUMIFS('ON Data'!AL:AL,'ON Data'!$E:$E,9))</f>
        <v>0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6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840483</v>
      </c>
      <c r="C20" s="221">
        <f xml:space="preserve">
IF($A$4&lt;=12,SUMIFS('ON Data'!G:G,'ON Data'!$D:$D,$A$4,'ON Data'!$E:$E,6),SUMIFS('ON Data'!G:G,'ON Data'!$E:$E,6))</f>
        <v>25000</v>
      </c>
      <c r="D20" s="222">
        <f xml:space="preserve">
IF($A$4&lt;=12,SUMIFS('ON Data'!K:K,'ON Data'!$D:$D,$A$4,'ON Data'!$E:$E,6),SUMIFS('ON Data'!K:K,'ON Data'!$E:$E,6))</f>
        <v>554987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134634</v>
      </c>
      <c r="G20" s="222">
        <f xml:space="preserve">
IF($A$4&lt;=12,SUMIFS('ON Data'!AL:AL,'ON Data'!$D:$D,$A$4,'ON Data'!$E:$E,6),SUMIFS('ON Data'!AL:AL,'ON Data'!$E:$E,6))</f>
        <v>122976</v>
      </c>
      <c r="H20" s="222">
        <f xml:space="preserve">
IF($A$4&lt;=12,SUMIFS('ON Data'!AU:AU,'ON Data'!$D:$D,$A$4,'ON Data'!$E:$E,6),SUMIFS('ON Data'!AU:AU,'ON Data'!$E:$E,6))</f>
        <v>2886</v>
      </c>
      <c r="I20" s="223">
        <f xml:space="preserve">
IF($A$4&lt;=12,SUMIFS('ON Data'!AW:AW,'ON Data'!$D:$D,$A$4,'ON Data'!$E:$E,6),SUMIFS('ON Data'!AW:AW,'ON Data'!$E:$E,6))</f>
        <v>0</v>
      </c>
      <c r="AT20" s="416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6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6"/>
    </row>
    <row r="23" spans="1:46" ht="15" hidden="1" outlineLevel="1" thickBot="1" x14ac:dyDescent="0.35">
      <c r="A23" s="191" t="s">
        <v>52</v>
      </c>
      <c r="B23" s="208">
        <f xml:space="preserve">
IF(B21="","",B20-B21)</f>
        <v>840483</v>
      </c>
      <c r="C23" s="209">
        <f t="shared" ref="C23:D23" si="5" xml:space="preserve">
IF(C21="","",C20-C21)</f>
        <v>25000</v>
      </c>
      <c r="D23" s="210">
        <f t="shared" si="5"/>
        <v>554987</v>
      </c>
      <c r="E23" s="210">
        <f t="shared" ref="E23:G23" si="6" xml:space="preserve">
IF(E21="","",E20-E21)</f>
        <v>0</v>
      </c>
      <c r="F23" s="210">
        <f t="shared" si="6"/>
        <v>134634</v>
      </c>
      <c r="G23" s="210">
        <f t="shared" si="6"/>
        <v>122976</v>
      </c>
      <c r="AT23" s="416"/>
    </row>
    <row r="24" spans="1:46" x14ac:dyDescent="0.3">
      <c r="A24" s="185" t="s">
        <v>119</v>
      </c>
      <c r="B24" s="241" t="s">
        <v>2</v>
      </c>
      <c r="C24" s="417" t="s">
        <v>130</v>
      </c>
      <c r="D24" s="398"/>
      <c r="E24" s="399" t="s">
        <v>131</v>
      </c>
      <c r="F24" s="400"/>
      <c r="G24" s="400"/>
      <c r="H24" s="400"/>
      <c r="I24" s="401" t="s">
        <v>132</v>
      </c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15"/>
      <c r="AT24" s="416"/>
    </row>
    <row r="25" spans="1:46" x14ac:dyDescent="0.3">
      <c r="A25" s="186" t="s">
        <v>55</v>
      </c>
      <c r="B25" s="204">
        <f xml:space="preserve">
SUM(C25:I25)</f>
        <v>6980</v>
      </c>
      <c r="C25" s="418">
        <f xml:space="preserve">
IF($A$4&lt;=12,SUMIFS('ON Data'!J:J,'ON Data'!$D:$D,$A$4,'ON Data'!$E:$E,10),SUMIFS('ON Data'!J:J,'ON Data'!$E:$E,10))</f>
        <v>2380</v>
      </c>
      <c r="D25" s="403"/>
      <c r="E25" s="404">
        <f xml:space="preserve">
IF($A$4&lt;=12,SUMIFS('ON Data'!O:O,'ON Data'!$D:$D,$A$4,'ON Data'!$E:$E,10),SUMIFS('ON Data'!O:O,'ON Data'!$E:$E,10))</f>
        <v>4600</v>
      </c>
      <c r="F25" s="405"/>
      <c r="G25" s="405"/>
      <c r="H25" s="405"/>
      <c r="I25" s="406">
        <f xml:space="preserve">
IF($A$4&lt;=12,SUMIFS('ON Data'!AW:AW,'ON Data'!$D:$D,$A$4,'ON Data'!$E:$E,10),SUMIFS('ON Data'!AW:AW,'ON Data'!$E:$E,10))</f>
        <v>0</v>
      </c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15"/>
      <c r="AT25" s="416"/>
    </row>
    <row r="26" spans="1:46" x14ac:dyDescent="0.3">
      <c r="A26" s="192" t="s">
        <v>129</v>
      </c>
      <c r="B26" s="216">
        <f xml:space="preserve">
SUM(C26:I26)</f>
        <v>4945.9287531806622</v>
      </c>
      <c r="C26" s="418">
        <f xml:space="preserve">
IF($A$4&lt;=12,SUMIFS('ON Data'!J:J,'ON Data'!$D:$D,$A$4,'ON Data'!$E:$E,11),SUMIFS('ON Data'!J:J,'ON Data'!$E:$E,11))</f>
        <v>2862.5954198473282</v>
      </c>
      <c r="D26" s="403"/>
      <c r="E26" s="407">
        <f xml:space="preserve">
IF($A$4&lt;=12,SUMIFS('ON Data'!O:O,'ON Data'!$D:$D,$A$4,'ON Data'!$E:$E,11),SUMIFS('ON Data'!O:O,'ON Data'!$E:$E,11))</f>
        <v>2083.3333333333335</v>
      </c>
      <c r="F26" s="408"/>
      <c r="G26" s="408"/>
      <c r="H26" s="408"/>
      <c r="I26" s="406">
        <f xml:space="preserve">
IF($A$4&lt;=12,SUMIFS('ON Data'!AW:AW,'ON Data'!$D:$D,$A$4,'ON Data'!$E:$E,11),SUMIFS('ON Data'!AW:AW,'ON Data'!$E:$E,11))</f>
        <v>0</v>
      </c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15"/>
      <c r="AT26" s="416"/>
    </row>
    <row r="27" spans="1:46" x14ac:dyDescent="0.3">
      <c r="A27" s="192" t="s">
        <v>57</v>
      </c>
      <c r="B27" s="242">
        <f xml:space="preserve">
IF(B26=0,0,B25/B26)</f>
        <v>1.4112617363344049</v>
      </c>
      <c r="C27" s="419">
        <f xml:space="preserve">
IF(C26=0,0,C25/C26)</f>
        <v>0.83141333333333334</v>
      </c>
      <c r="D27" s="403"/>
      <c r="E27" s="409">
        <f xml:space="preserve">
IF(E26=0,0,E25/E26)</f>
        <v>2.2079999999999997</v>
      </c>
      <c r="F27" s="405"/>
      <c r="G27" s="405"/>
      <c r="H27" s="405"/>
      <c r="I27" s="410">
        <f xml:space="preserve">
IF(I26=0,0,I25/I26)</f>
        <v>0</v>
      </c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15"/>
      <c r="AT27" s="416"/>
    </row>
    <row r="28" spans="1:46" ht="15" thickBot="1" x14ac:dyDescent="0.35">
      <c r="A28" s="192" t="s">
        <v>128</v>
      </c>
      <c r="B28" s="216">
        <f xml:space="preserve">
SUM(C28:I28)</f>
        <v>-2034.0712468193383</v>
      </c>
      <c r="C28" s="420">
        <f xml:space="preserve">
C26-C25</f>
        <v>482.59541984732823</v>
      </c>
      <c r="D28" s="411"/>
      <c r="E28" s="412">
        <f xml:space="preserve">
E26-E25</f>
        <v>-2516.6666666666665</v>
      </c>
      <c r="F28" s="413"/>
      <c r="G28" s="413"/>
      <c r="H28" s="413"/>
      <c r="I28" s="414">
        <f xml:space="preserve">
I26-I25</f>
        <v>0</v>
      </c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15"/>
      <c r="AT28" s="416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328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5</v>
      </c>
      <c r="F3" s="171">
        <f>SUMIF($E5:$E1048576,"&lt;10",F5:F1048576)</f>
        <v>843819</v>
      </c>
      <c r="G3" s="171">
        <f t="shared" ref="G3:AW3" si="0">SUMIF($E5:$E1048576,"&lt;10",G5:G1048576)</f>
        <v>25100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556669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135439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123725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2886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989.1857506361323</v>
      </c>
      <c r="G9" s="170">
        <v>0</v>
      </c>
      <c r="H9" s="170">
        <v>0</v>
      </c>
      <c r="I9" s="170">
        <v>0</v>
      </c>
      <c r="J9" s="170">
        <v>572.51908396946567</v>
      </c>
      <c r="K9" s="170">
        <v>0</v>
      </c>
      <c r="L9" s="170">
        <v>0</v>
      </c>
      <c r="M9" s="170">
        <v>0</v>
      </c>
      <c r="N9" s="170">
        <v>0</v>
      </c>
      <c r="O9" s="170">
        <v>416.66666666666669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989.1857506361323</v>
      </c>
      <c r="G14" s="170">
        <v>0</v>
      </c>
      <c r="H14" s="170">
        <v>0</v>
      </c>
      <c r="I14" s="170">
        <v>0</v>
      </c>
      <c r="J14" s="170">
        <v>572.51908396946567</v>
      </c>
      <c r="K14" s="170">
        <v>0</v>
      </c>
      <c r="L14" s="170">
        <v>0</v>
      </c>
      <c r="M14" s="170">
        <v>0</v>
      </c>
      <c r="N14" s="170">
        <v>0</v>
      </c>
      <c r="O14" s="170">
        <v>416.66666666666669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0</v>
      </c>
      <c r="I15" s="170">
        <v>0</v>
      </c>
      <c r="J15" s="170">
        <v>0</v>
      </c>
      <c r="K15" s="170">
        <v>2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1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1</v>
      </c>
      <c r="AM15" s="170">
        <v>0</v>
      </c>
      <c r="AN15" s="170">
        <v>0</v>
      </c>
      <c r="AO15" s="170">
        <v>0</v>
      </c>
      <c r="AP15" s="170">
        <v>0</v>
      </c>
      <c r="AQ15" s="170">
        <v>0</v>
      </c>
      <c r="AR15" s="170">
        <v>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7">
        <v>2016</v>
      </c>
      <c r="C16" s="170">
        <v>54</v>
      </c>
      <c r="D16" s="170">
        <v>3</v>
      </c>
      <c r="E16" s="170">
        <v>2</v>
      </c>
      <c r="F16" s="170">
        <v>696</v>
      </c>
      <c r="G16" s="170">
        <v>0</v>
      </c>
      <c r="H16" s="170">
        <v>0</v>
      </c>
      <c r="I16" s="170">
        <v>0</v>
      </c>
      <c r="J16" s="170">
        <v>0</v>
      </c>
      <c r="K16" s="170">
        <v>360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160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176</v>
      </c>
      <c r="AM16" s="170">
        <v>0</v>
      </c>
      <c r="AN16" s="170">
        <v>0</v>
      </c>
      <c r="AO16" s="170">
        <v>0</v>
      </c>
      <c r="AP16" s="170">
        <v>0</v>
      </c>
      <c r="AQ16" s="170">
        <v>0</v>
      </c>
      <c r="AR16" s="170">
        <v>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  <c r="AP17" s="170">
        <v>0</v>
      </c>
      <c r="AQ17" s="170">
        <v>0</v>
      </c>
      <c r="AR17" s="170">
        <v>0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54</v>
      </c>
      <c r="D18" s="170">
        <v>3</v>
      </c>
      <c r="E18" s="170">
        <v>6</v>
      </c>
      <c r="F18" s="170">
        <v>168321</v>
      </c>
      <c r="G18" s="170">
        <v>5000</v>
      </c>
      <c r="H18" s="170">
        <v>0</v>
      </c>
      <c r="I18" s="170">
        <v>0</v>
      </c>
      <c r="J18" s="170">
        <v>0</v>
      </c>
      <c r="K18" s="170">
        <v>110970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27239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24512</v>
      </c>
      <c r="AM18" s="170">
        <v>0</v>
      </c>
      <c r="AN18" s="170">
        <v>0</v>
      </c>
      <c r="AO18" s="170">
        <v>0</v>
      </c>
      <c r="AP18" s="170">
        <v>0</v>
      </c>
      <c r="AQ18" s="170">
        <v>0</v>
      </c>
      <c r="AR18" s="170">
        <v>0</v>
      </c>
      <c r="AS18" s="170">
        <v>0</v>
      </c>
      <c r="AT18" s="170">
        <v>0</v>
      </c>
      <c r="AU18" s="170">
        <v>600</v>
      </c>
      <c r="AV18" s="170">
        <v>0</v>
      </c>
      <c r="AW18" s="170">
        <v>0</v>
      </c>
    </row>
    <row r="19" spans="3:49" x14ac:dyDescent="0.3">
      <c r="C19" s="170">
        <v>54</v>
      </c>
      <c r="D19" s="170">
        <v>3</v>
      </c>
      <c r="E19" s="170">
        <v>10</v>
      </c>
      <c r="F19" s="170">
        <v>2980</v>
      </c>
      <c r="G19" s="170">
        <v>0</v>
      </c>
      <c r="H19" s="170">
        <v>0</v>
      </c>
      <c r="I19" s="170">
        <v>0</v>
      </c>
      <c r="J19" s="170">
        <v>1780</v>
      </c>
      <c r="K19" s="170">
        <v>0</v>
      </c>
      <c r="L19" s="170">
        <v>0</v>
      </c>
      <c r="M19" s="170">
        <v>0</v>
      </c>
      <c r="N19" s="170">
        <v>0</v>
      </c>
      <c r="O19" s="170">
        <v>1200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0">
        <v>0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54</v>
      </c>
      <c r="D20" s="170">
        <v>3</v>
      </c>
      <c r="E20" s="170">
        <v>11</v>
      </c>
      <c r="F20" s="170">
        <v>989.1857506361323</v>
      </c>
      <c r="G20" s="170">
        <v>0</v>
      </c>
      <c r="H20" s="170">
        <v>0</v>
      </c>
      <c r="I20" s="170">
        <v>0</v>
      </c>
      <c r="J20" s="170">
        <v>572.51908396946567</v>
      </c>
      <c r="K20" s="170">
        <v>0</v>
      </c>
      <c r="L20" s="170">
        <v>0</v>
      </c>
      <c r="M20" s="170">
        <v>0</v>
      </c>
      <c r="N20" s="170">
        <v>0</v>
      </c>
      <c r="O20" s="170">
        <v>416.66666666666669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0</v>
      </c>
      <c r="I21" s="170">
        <v>0</v>
      </c>
      <c r="J21" s="170">
        <v>0</v>
      </c>
      <c r="K21" s="170">
        <v>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1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1</v>
      </c>
      <c r="AM21" s="170">
        <v>0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54</v>
      </c>
      <c r="D22" s="170">
        <v>4</v>
      </c>
      <c r="E22" s="170">
        <v>2</v>
      </c>
      <c r="F22" s="170">
        <v>632</v>
      </c>
      <c r="G22" s="170">
        <v>0</v>
      </c>
      <c r="H22" s="170">
        <v>0</v>
      </c>
      <c r="I22" s="170">
        <v>0</v>
      </c>
      <c r="J22" s="170">
        <v>0</v>
      </c>
      <c r="K22" s="170">
        <v>320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160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152</v>
      </c>
      <c r="AM22" s="170">
        <v>0</v>
      </c>
      <c r="AN22" s="170">
        <v>0</v>
      </c>
      <c r="AO22" s="170">
        <v>0</v>
      </c>
      <c r="AP22" s="170">
        <v>0</v>
      </c>
      <c r="AQ22" s="170">
        <v>0</v>
      </c>
      <c r="AR22" s="170">
        <v>0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0">
        <v>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54</v>
      </c>
      <c r="D24" s="170">
        <v>4</v>
      </c>
      <c r="E24" s="170">
        <v>6</v>
      </c>
      <c r="F24" s="170">
        <v>168277</v>
      </c>
      <c r="G24" s="170">
        <v>5000</v>
      </c>
      <c r="H24" s="170">
        <v>0</v>
      </c>
      <c r="I24" s="170">
        <v>0</v>
      </c>
      <c r="J24" s="170">
        <v>0</v>
      </c>
      <c r="K24" s="170">
        <v>111464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26806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24435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0">
        <v>0</v>
      </c>
      <c r="AS24" s="170">
        <v>0</v>
      </c>
      <c r="AT24" s="170">
        <v>0</v>
      </c>
      <c r="AU24" s="170">
        <v>572</v>
      </c>
      <c r="AV24" s="170">
        <v>0</v>
      </c>
      <c r="AW24" s="170">
        <v>0</v>
      </c>
    </row>
    <row r="25" spans="3:49" x14ac:dyDescent="0.3">
      <c r="C25" s="170">
        <v>54</v>
      </c>
      <c r="D25" s="170">
        <v>4</v>
      </c>
      <c r="E25" s="170">
        <v>11</v>
      </c>
      <c r="F25" s="170">
        <v>989.1857506361323</v>
      </c>
      <c r="G25" s="170">
        <v>0</v>
      </c>
      <c r="H25" s="170">
        <v>0</v>
      </c>
      <c r="I25" s="170">
        <v>0</v>
      </c>
      <c r="J25" s="170">
        <v>572.51908396946567</v>
      </c>
      <c r="K25" s="170">
        <v>0</v>
      </c>
      <c r="L25" s="170">
        <v>0</v>
      </c>
      <c r="M25" s="170">
        <v>0</v>
      </c>
      <c r="N25" s="170">
        <v>0</v>
      </c>
      <c r="O25" s="170">
        <v>416.66666666666669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  <c r="AP25" s="170">
        <v>0</v>
      </c>
      <c r="AQ25" s="170">
        <v>0</v>
      </c>
      <c r="AR25" s="170">
        <v>0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54</v>
      </c>
      <c r="D26" s="170">
        <v>5</v>
      </c>
      <c r="E26" s="170">
        <v>1</v>
      </c>
      <c r="F26" s="170">
        <v>4</v>
      </c>
      <c r="G26" s="170">
        <v>0</v>
      </c>
      <c r="H26" s="170">
        <v>0</v>
      </c>
      <c r="I26" s="170">
        <v>0</v>
      </c>
      <c r="J26" s="170">
        <v>0</v>
      </c>
      <c r="K26" s="170">
        <v>2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1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1</v>
      </c>
      <c r="AM26" s="170">
        <v>0</v>
      </c>
      <c r="AN26" s="170">
        <v>0</v>
      </c>
      <c r="AO26" s="170">
        <v>0</v>
      </c>
      <c r="AP26" s="170">
        <v>0</v>
      </c>
      <c r="AQ26" s="170">
        <v>0</v>
      </c>
      <c r="AR26" s="170">
        <v>0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54</v>
      </c>
      <c r="D27" s="170">
        <v>5</v>
      </c>
      <c r="E27" s="170">
        <v>2</v>
      </c>
      <c r="F27" s="170">
        <v>648</v>
      </c>
      <c r="G27" s="170">
        <v>0</v>
      </c>
      <c r="H27" s="170">
        <v>0</v>
      </c>
      <c r="I27" s="170">
        <v>0</v>
      </c>
      <c r="J27" s="170">
        <v>0</v>
      </c>
      <c r="K27" s="170">
        <v>336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160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152</v>
      </c>
      <c r="AM27" s="170">
        <v>0</v>
      </c>
      <c r="AN27" s="170">
        <v>0</v>
      </c>
      <c r="AO27" s="170">
        <v>0</v>
      </c>
      <c r="AP27" s="170">
        <v>0</v>
      </c>
      <c r="AQ27" s="170">
        <v>0</v>
      </c>
      <c r="AR27" s="170">
        <v>0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54</v>
      </c>
      <c r="D28" s="170">
        <v>5</v>
      </c>
      <c r="E28" s="170">
        <v>5</v>
      </c>
      <c r="F28" s="170">
        <v>20</v>
      </c>
      <c r="G28" s="170">
        <v>20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  <c r="AP28" s="170">
        <v>0</v>
      </c>
      <c r="AQ28" s="170">
        <v>0</v>
      </c>
      <c r="AR28" s="170">
        <v>0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54</v>
      </c>
      <c r="D29" s="170">
        <v>5</v>
      </c>
      <c r="E29" s="170">
        <v>6</v>
      </c>
      <c r="F29" s="170">
        <v>168164</v>
      </c>
      <c r="G29" s="170">
        <v>5000</v>
      </c>
      <c r="H29" s="170">
        <v>0</v>
      </c>
      <c r="I29" s="170">
        <v>0</v>
      </c>
      <c r="J29" s="170">
        <v>0</v>
      </c>
      <c r="K29" s="170">
        <v>110961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26957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24646</v>
      </c>
      <c r="AM29" s="170">
        <v>0</v>
      </c>
      <c r="AN29" s="170">
        <v>0</v>
      </c>
      <c r="AO29" s="170">
        <v>0</v>
      </c>
      <c r="AP29" s="170">
        <v>0</v>
      </c>
      <c r="AQ29" s="170">
        <v>0</v>
      </c>
      <c r="AR29" s="170">
        <v>0</v>
      </c>
      <c r="AS29" s="170">
        <v>0</v>
      </c>
      <c r="AT29" s="170">
        <v>0</v>
      </c>
      <c r="AU29" s="170">
        <v>600</v>
      </c>
      <c r="AV29" s="170">
        <v>0</v>
      </c>
      <c r="AW29" s="170">
        <v>0</v>
      </c>
    </row>
    <row r="30" spans="3:49" x14ac:dyDescent="0.3">
      <c r="C30" s="170">
        <v>54</v>
      </c>
      <c r="D30" s="170">
        <v>5</v>
      </c>
      <c r="E30" s="170">
        <v>10</v>
      </c>
      <c r="F30" s="170">
        <v>4000</v>
      </c>
      <c r="G30" s="170">
        <v>0</v>
      </c>
      <c r="H30" s="170">
        <v>0</v>
      </c>
      <c r="I30" s="170">
        <v>0</v>
      </c>
      <c r="J30" s="170">
        <v>600</v>
      </c>
      <c r="K30" s="170">
        <v>0</v>
      </c>
      <c r="L30" s="170">
        <v>0</v>
      </c>
      <c r="M30" s="170">
        <v>0</v>
      </c>
      <c r="N30" s="170">
        <v>0</v>
      </c>
      <c r="O30" s="170">
        <v>3400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0</v>
      </c>
      <c r="AN30" s="170">
        <v>0</v>
      </c>
      <c r="AO30" s="170">
        <v>0</v>
      </c>
      <c r="AP30" s="170">
        <v>0</v>
      </c>
      <c r="AQ30" s="170">
        <v>0</v>
      </c>
      <c r="AR30" s="170">
        <v>0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  <row r="31" spans="3:49" x14ac:dyDescent="0.3">
      <c r="C31" s="170">
        <v>54</v>
      </c>
      <c r="D31" s="170">
        <v>5</v>
      </c>
      <c r="E31" s="170">
        <v>11</v>
      </c>
      <c r="F31" s="170">
        <v>989.1857506361323</v>
      </c>
      <c r="G31" s="170">
        <v>0</v>
      </c>
      <c r="H31" s="170">
        <v>0</v>
      </c>
      <c r="I31" s="170">
        <v>0</v>
      </c>
      <c r="J31" s="170">
        <v>572.51908396946567</v>
      </c>
      <c r="K31" s="170">
        <v>0</v>
      </c>
      <c r="L31" s="170">
        <v>0</v>
      </c>
      <c r="M31" s="170">
        <v>0</v>
      </c>
      <c r="N31" s="170">
        <v>0</v>
      </c>
      <c r="O31" s="170">
        <v>416.66666666666669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  <c r="AP31" s="170">
        <v>0</v>
      </c>
      <c r="AQ31" s="170">
        <v>0</v>
      </c>
      <c r="AR31" s="170">
        <v>0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1463.984285272225</v>
      </c>
      <c r="D4" s="124">
        <f ca="1">IF(ISERROR(VLOOKUP("Náklady celkem",INDIRECT("HI!$A:$G"),5,0)),0,VLOOKUP("Náklady celkem",INDIRECT("HI!$A:$G"),5,0))</f>
        <v>1383.2460100000001</v>
      </c>
      <c r="E4" s="125">
        <f ca="1">IF(C4=0,0,D4/C4)</f>
        <v>0.94485031288623988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2.0833333333333335</v>
      </c>
      <c r="D7" s="132">
        <f>IF(ISERROR(HI!E5),"",HI!E5)</f>
        <v>0.15182999999999999</v>
      </c>
      <c r="E7" s="129">
        <f t="shared" ref="E7:E12" si="0">IF(C7=0,0,D7/C7)</f>
        <v>7.2878399999999996E-2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27.975841045030414</v>
      </c>
      <c r="D12" s="132">
        <f>IF(ISERROR(HI!E6),"",HI!E6)</f>
        <v>30.957959999999996</v>
      </c>
      <c r="E12" s="129">
        <f t="shared" si="0"/>
        <v>1.1065962217246483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1179.5836584921792</v>
      </c>
      <c r="D13" s="128">
        <f ca="1">IF(ISERROR(VLOOKUP("Osobní náklady (Kč) *",INDIRECT("HI!$A:$G"),5,0)),0,VLOOKUP("Osobní náklady (Kč) *",INDIRECT("HI!$A:$G"),5,0))</f>
        <v>1138.47804</v>
      </c>
      <c r="E13" s="129">
        <f ca="1">IF(C13=0,0,D13/C13)</f>
        <v>0.96515243476268298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0.15182999999999999</v>
      </c>
      <c r="F5" s="28">
        <v>2.0833333333333335</v>
      </c>
      <c r="G5" s="82">
        <f>E5-F5</f>
        <v>-1.9315033333333336</v>
      </c>
      <c r="H5" s="88">
        <f>IF(F5&lt;0.00000001,"",E5/F5)</f>
        <v>7.2878399999999996E-2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27.900179999999995</v>
      </c>
      <c r="C6" s="31">
        <v>20.67116</v>
      </c>
      <c r="D6" s="8"/>
      <c r="E6" s="84">
        <v>30.957959999999996</v>
      </c>
      <c r="F6" s="30">
        <v>27.975841045030414</v>
      </c>
      <c r="G6" s="85">
        <f>E6-F6</f>
        <v>2.9821189549695823</v>
      </c>
      <c r="H6" s="89">
        <f>IF(F6&lt;0.00000001,"",E6/F6)</f>
        <v>1.1065962217246483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953.52066000000093</v>
      </c>
      <c r="C7" s="31">
        <v>1077.981580000001</v>
      </c>
      <c r="D7" s="8"/>
      <c r="E7" s="84">
        <v>1138.47804</v>
      </c>
      <c r="F7" s="30">
        <v>1179.5836584921792</v>
      </c>
      <c r="G7" s="85">
        <f>E7-F7</f>
        <v>-41.105618492179246</v>
      </c>
      <c r="H7" s="89">
        <f>IF(F7&lt;0.00000001,"",E7/F7)</f>
        <v>0.96515243476268298</v>
      </c>
    </row>
    <row r="8" spans="1:8" ht="14.4" customHeight="1" thickBot="1" x14ac:dyDescent="0.35">
      <c r="A8" s="1" t="s">
        <v>58</v>
      </c>
      <c r="B8" s="11">
        <v>280.65073000000007</v>
      </c>
      <c r="C8" s="33">
        <v>244.52152000000001</v>
      </c>
      <c r="D8" s="8"/>
      <c r="E8" s="86">
        <v>213.65818000000013</v>
      </c>
      <c r="F8" s="32">
        <v>254.34145240168201</v>
      </c>
      <c r="G8" s="87">
        <f>E8-F8</f>
        <v>-40.683272401681876</v>
      </c>
      <c r="H8" s="90">
        <f>IF(F8&lt;0.00000001,"",E8/F8)</f>
        <v>0.84004466429864255</v>
      </c>
    </row>
    <row r="9" spans="1:8" ht="14.4" customHeight="1" thickBot="1" x14ac:dyDescent="0.35">
      <c r="A9" s="2" t="s">
        <v>59</v>
      </c>
      <c r="B9" s="3">
        <v>1262.071570000001</v>
      </c>
      <c r="C9" s="35">
        <v>1343.583350000001</v>
      </c>
      <c r="D9" s="8"/>
      <c r="E9" s="3">
        <v>1383.2460100000001</v>
      </c>
      <c r="F9" s="34">
        <v>1463.984285272225</v>
      </c>
      <c r="G9" s="34">
        <f>E9-F9</f>
        <v>-80.738275272224882</v>
      </c>
      <c r="H9" s="91">
        <f>IF(F9&lt;0.00000001,"",E9/F9)</f>
        <v>0.94485031288623988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0.15182999999999999</v>
      </c>
      <c r="Q7" s="68">
        <v>7.2878399999999996E-2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67.142018508072994</v>
      </c>
      <c r="C9" s="47">
        <v>5.5951682090060002</v>
      </c>
      <c r="D9" s="47">
        <v>4.0709200000000001</v>
      </c>
      <c r="E9" s="47">
        <v>4.68004</v>
      </c>
      <c r="F9" s="47">
        <v>5.2</v>
      </c>
      <c r="G9" s="47">
        <v>11.231</v>
      </c>
      <c r="H9" s="47">
        <v>5.7759999999999998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30.95796</v>
      </c>
      <c r="Q9" s="68">
        <v>1.106596221724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196.43146394164</v>
      </c>
      <c r="C11" s="47">
        <v>16.369288661803001</v>
      </c>
      <c r="D11" s="47">
        <v>0</v>
      </c>
      <c r="E11" s="47">
        <v>33.447119999999998</v>
      </c>
      <c r="F11" s="47">
        <v>4.2402300000000004</v>
      </c>
      <c r="G11" s="47">
        <v>4.8267100000000003</v>
      </c>
      <c r="H11" s="47">
        <v>24.957450000000001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67.471509999999995</v>
      </c>
      <c r="Q11" s="68">
        <v>0.824367037493</v>
      </c>
    </row>
    <row r="12" spans="1:17" ht="14.4" customHeight="1" x14ac:dyDescent="0.3">
      <c r="A12" s="15" t="s">
        <v>24</v>
      </c>
      <c r="B12" s="46">
        <v>0.29511007100100001</v>
      </c>
      <c r="C12" s="47">
        <v>2.4592505915999999E-2</v>
      </c>
      <c r="D12" s="47">
        <v>0</v>
      </c>
      <c r="E12" s="47">
        <v>0</v>
      </c>
      <c r="F12" s="47">
        <v>0</v>
      </c>
      <c r="G12" s="47">
        <v>0</v>
      </c>
      <c r="H12" s="47">
        <v>0.22800000000000001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0.22800000000000001</v>
      </c>
      <c r="Q12" s="68">
        <v>1.8542234026169999</v>
      </c>
    </row>
    <row r="13" spans="1:17" ht="14.4" customHeight="1" x14ac:dyDescent="0.3">
      <c r="A13" s="15" t="s">
        <v>25</v>
      </c>
      <c r="B13" s="46">
        <v>1.541390432134</v>
      </c>
      <c r="C13" s="47">
        <v>0.128449202677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>
        <v>0</v>
      </c>
    </row>
    <row r="14" spans="1:17" ht="14.4" customHeight="1" x14ac:dyDescent="0.3">
      <c r="A14" s="15" t="s">
        <v>26</v>
      </c>
      <c r="B14" s="46">
        <v>95.881727655039001</v>
      </c>
      <c r="C14" s="47">
        <v>7.9901439712529996</v>
      </c>
      <c r="D14" s="47">
        <v>12.082000000000001</v>
      </c>
      <c r="E14" s="47">
        <v>9.4160000000000004</v>
      </c>
      <c r="F14" s="47">
        <v>9.9510000000000005</v>
      </c>
      <c r="G14" s="47">
        <v>3.5510000000000002</v>
      </c>
      <c r="H14" s="47">
        <v>3.7850000000000001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38.784999999999997</v>
      </c>
      <c r="Q14" s="68">
        <v>0.97082105502799998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47.732530561840001</v>
      </c>
      <c r="C17" s="47">
        <v>3.9777108801529999</v>
      </c>
      <c r="D17" s="47">
        <v>0</v>
      </c>
      <c r="E17" s="47">
        <v>0.30631999999999998</v>
      </c>
      <c r="F17" s="47">
        <v>0.94755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1.25387</v>
      </c>
      <c r="Q17" s="68">
        <v>6.3044803294000001E-2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0.94099999999999995</v>
      </c>
      <c r="E18" s="47">
        <v>7.0000000000000007E-2</v>
      </c>
      <c r="F18" s="47">
        <v>1.292</v>
      </c>
      <c r="G18" s="47">
        <v>4.532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6.835</v>
      </c>
      <c r="Q18" s="68" t="s">
        <v>178</v>
      </c>
    </row>
    <row r="19" spans="1:17" ht="14.4" customHeight="1" x14ac:dyDescent="0.3">
      <c r="A19" s="15" t="s">
        <v>31</v>
      </c>
      <c r="B19" s="46">
        <v>186.43173858178</v>
      </c>
      <c r="C19" s="47">
        <v>15.535978215148001</v>
      </c>
      <c r="D19" s="47">
        <v>3.2744499999999999</v>
      </c>
      <c r="E19" s="47">
        <v>27.11225</v>
      </c>
      <c r="F19" s="47">
        <v>11.492850000000001</v>
      </c>
      <c r="G19" s="47">
        <v>11.8216</v>
      </c>
      <c r="H19" s="47">
        <v>11.246449999999999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64.947599999999994</v>
      </c>
      <c r="Q19" s="68">
        <v>0.83609283046799998</v>
      </c>
    </row>
    <row r="20" spans="1:17" ht="14.4" customHeight="1" x14ac:dyDescent="0.3">
      <c r="A20" s="15" t="s">
        <v>32</v>
      </c>
      <c r="B20" s="46">
        <v>2831.00078038123</v>
      </c>
      <c r="C20" s="47">
        <v>235.916731698436</v>
      </c>
      <c r="D20" s="47">
        <v>227.14662999999999</v>
      </c>
      <c r="E20" s="47">
        <v>227.60598999999999</v>
      </c>
      <c r="F20" s="47">
        <v>227.99991</v>
      </c>
      <c r="G20" s="47">
        <v>227.94006999999999</v>
      </c>
      <c r="H20" s="47">
        <v>227.78543999999999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1138.47804</v>
      </c>
      <c r="Q20" s="68">
        <v>0.96515243476199997</v>
      </c>
    </row>
    <row r="21" spans="1:17" ht="14.4" customHeight="1" x14ac:dyDescent="0.3">
      <c r="A21" s="16" t="s">
        <v>33</v>
      </c>
      <c r="B21" s="46">
        <v>72.000179613810005</v>
      </c>
      <c r="C21" s="47">
        <v>6.0000149678170001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29.69</v>
      </c>
      <c r="Q21" s="68">
        <v>0.98966419781399995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/>
    </row>
    <row r="24" spans="1:17" ht="14.4" customHeight="1" x14ac:dyDescent="0.3">
      <c r="A24" s="16" t="s">
        <v>36</v>
      </c>
      <c r="B24" s="46">
        <v>10.105344906792</v>
      </c>
      <c r="C24" s="47">
        <v>0.84211207556599998</v>
      </c>
      <c r="D24" s="47">
        <v>0.38719999999999999</v>
      </c>
      <c r="E24" s="47">
        <v>0.85</v>
      </c>
      <c r="F24" s="47">
        <v>0.33</v>
      </c>
      <c r="G24" s="47">
        <v>2.88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4.4471999999999996</v>
      </c>
      <c r="Q24" s="68">
        <v>1.0562014556099999</v>
      </c>
    </row>
    <row r="25" spans="1:17" ht="14.4" customHeight="1" x14ac:dyDescent="0.3">
      <c r="A25" s="17" t="s">
        <v>37</v>
      </c>
      <c r="B25" s="49">
        <v>3513.5622846533402</v>
      </c>
      <c r="C25" s="50">
        <v>292.79685705444501</v>
      </c>
      <c r="D25" s="50">
        <v>253.99203</v>
      </c>
      <c r="E25" s="50">
        <v>309.42572000000001</v>
      </c>
      <c r="F25" s="50">
        <v>267.39154000000002</v>
      </c>
      <c r="G25" s="50">
        <v>272.72037999999998</v>
      </c>
      <c r="H25" s="50">
        <v>279.71634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1383.2460100000001</v>
      </c>
      <c r="Q25" s="69">
        <v>0.94485031288599997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41.745440000000002</v>
      </c>
      <c r="E26" s="47">
        <v>31.823250000000002</v>
      </c>
      <c r="F26" s="47">
        <v>33.845379999999999</v>
      </c>
      <c r="G26" s="47">
        <v>36.206870000000002</v>
      </c>
      <c r="H26" s="47">
        <v>31.067240000000002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174.68817999999999</v>
      </c>
      <c r="Q26" s="68" t="s">
        <v>178</v>
      </c>
    </row>
    <row r="27" spans="1:17" ht="14.4" customHeight="1" x14ac:dyDescent="0.3">
      <c r="A27" s="18" t="s">
        <v>39</v>
      </c>
      <c r="B27" s="49">
        <v>3513.5622846533402</v>
      </c>
      <c r="C27" s="50">
        <v>292.79685705444501</v>
      </c>
      <c r="D27" s="50">
        <v>295.73746999999997</v>
      </c>
      <c r="E27" s="50">
        <v>341.24896999999999</v>
      </c>
      <c r="F27" s="50">
        <v>301.23692</v>
      </c>
      <c r="G27" s="50">
        <v>308.92725000000002</v>
      </c>
      <c r="H27" s="50">
        <v>310.78357999999997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1557.9341899999999</v>
      </c>
      <c r="Q27" s="69">
        <v>1.0641741210419999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3513.5622846533402</v>
      </c>
      <c r="G6" s="319">
        <v>1463.98428527223</v>
      </c>
      <c r="H6" s="321">
        <v>279.71634</v>
      </c>
      <c r="I6" s="318">
        <v>1383.2460100000001</v>
      </c>
      <c r="J6" s="319">
        <v>-80.738275272226005</v>
      </c>
      <c r="K6" s="322">
        <v>0.39368763036900001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366.291710607889</v>
      </c>
      <c r="G7" s="319">
        <v>152.62154608662101</v>
      </c>
      <c r="H7" s="321">
        <v>34.746450000000003</v>
      </c>
      <c r="I7" s="318">
        <v>137.5943</v>
      </c>
      <c r="J7" s="319">
        <v>-15.02724608662</v>
      </c>
      <c r="K7" s="322">
        <v>0.37564131541899998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270.40998295284902</v>
      </c>
      <c r="G8" s="319">
        <v>112.670826230354</v>
      </c>
      <c r="H8" s="321">
        <v>30.961449999999999</v>
      </c>
      <c r="I8" s="318">
        <v>98.809299999999993</v>
      </c>
      <c r="J8" s="319">
        <v>-13.861526230353</v>
      </c>
      <c r="K8" s="322">
        <v>0.36540551839399998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5</v>
      </c>
      <c r="G9" s="324">
        <v>2.083333333333</v>
      </c>
      <c r="H9" s="326">
        <v>0</v>
      </c>
      <c r="I9" s="323">
        <v>0.15182999999999999</v>
      </c>
      <c r="J9" s="324">
        <v>-1.9315033333330001</v>
      </c>
      <c r="K9" s="327">
        <v>3.0366000000000001E-2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5</v>
      </c>
      <c r="G10" s="319">
        <v>2.083333333333</v>
      </c>
      <c r="H10" s="321">
        <v>0</v>
      </c>
      <c r="I10" s="318">
        <v>0.15182999999999999</v>
      </c>
      <c r="J10" s="319">
        <v>-1.9315033333330001</v>
      </c>
      <c r="K10" s="322">
        <v>3.0366000000000001E-2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67.142018508072994</v>
      </c>
      <c r="G11" s="324">
        <v>27.975841045029998</v>
      </c>
      <c r="H11" s="326">
        <v>5.7759999999999998</v>
      </c>
      <c r="I11" s="323">
        <v>30.95796</v>
      </c>
      <c r="J11" s="324">
        <v>2.9821189549690001</v>
      </c>
      <c r="K11" s="327">
        <v>0.46108175905100002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63.000017366306999</v>
      </c>
      <c r="G12" s="319">
        <v>26.250007235961</v>
      </c>
      <c r="H12" s="321">
        <v>3.3559999999999999</v>
      </c>
      <c r="I12" s="318">
        <v>28.537960000000002</v>
      </c>
      <c r="J12" s="319">
        <v>2.2879527640380002</v>
      </c>
      <c r="K12" s="322">
        <v>0.45298336719600002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4.0000011026219999</v>
      </c>
      <c r="G13" s="319">
        <v>1.6666671260920001</v>
      </c>
      <c r="H13" s="321">
        <v>2.42</v>
      </c>
      <c r="I13" s="318">
        <v>2.42</v>
      </c>
      <c r="J13" s="319">
        <v>0.75333287390699999</v>
      </c>
      <c r="K13" s="322">
        <v>0.60499983322799999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0.142000039143</v>
      </c>
      <c r="G14" s="319">
        <v>5.9166682976000001E-2</v>
      </c>
      <c r="H14" s="321">
        <v>0</v>
      </c>
      <c r="I14" s="318">
        <v>0</v>
      </c>
      <c r="J14" s="319">
        <v>-5.9166682976000001E-2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196.43146394164</v>
      </c>
      <c r="G15" s="324">
        <v>81.846443309015996</v>
      </c>
      <c r="H15" s="326">
        <v>24.957450000000001</v>
      </c>
      <c r="I15" s="323">
        <v>67.471509999999995</v>
      </c>
      <c r="J15" s="324">
        <v>-14.374933309016001</v>
      </c>
      <c r="K15" s="327">
        <v>0.34348626562200002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0</v>
      </c>
    </row>
    <row r="17" spans="1:11" ht="14.4" customHeight="1" thickBot="1" x14ac:dyDescent="0.35">
      <c r="A17" s="340" t="s">
        <v>192</v>
      </c>
      <c r="B17" s="318">
        <v>3.001286075696</v>
      </c>
      <c r="C17" s="318">
        <v>1.2084699999999999</v>
      </c>
      <c r="D17" s="319">
        <v>-1.7928160756960001</v>
      </c>
      <c r="E17" s="320">
        <v>0.40265072023100001</v>
      </c>
      <c r="F17" s="318">
        <v>1.22162843024</v>
      </c>
      <c r="G17" s="319">
        <v>0.50901184593299997</v>
      </c>
      <c r="H17" s="321">
        <v>0.62682000000000004</v>
      </c>
      <c r="I17" s="318">
        <v>2.0730900000000001</v>
      </c>
      <c r="J17" s="319">
        <v>1.564078154066</v>
      </c>
      <c r="K17" s="322">
        <v>1.6969889932819999</v>
      </c>
    </row>
    <row r="18" spans="1:11" ht="14.4" customHeight="1" thickBot="1" x14ac:dyDescent="0.35">
      <c r="A18" s="340" t="s">
        <v>193</v>
      </c>
      <c r="B18" s="318">
        <v>3.9999998740090001</v>
      </c>
      <c r="C18" s="318">
        <v>6.2113699999999996</v>
      </c>
      <c r="D18" s="319">
        <v>2.2113701259899998</v>
      </c>
      <c r="E18" s="320">
        <v>1.55284254891</v>
      </c>
      <c r="F18" s="318">
        <v>7.2780115299729999</v>
      </c>
      <c r="G18" s="319">
        <v>3.0325048041549998</v>
      </c>
      <c r="H18" s="321">
        <v>0.115</v>
      </c>
      <c r="I18" s="318">
        <v>1.07917</v>
      </c>
      <c r="J18" s="319">
        <v>-1.953334804155</v>
      </c>
      <c r="K18" s="322">
        <v>0.14827813827299999</v>
      </c>
    </row>
    <row r="19" spans="1:11" ht="14.4" customHeight="1" thickBot="1" x14ac:dyDescent="0.35">
      <c r="A19" s="340" t="s">
        <v>194</v>
      </c>
      <c r="B19" s="318">
        <v>0</v>
      </c>
      <c r="C19" s="318">
        <v>0.18099999999999999</v>
      </c>
      <c r="D19" s="319">
        <v>0.18099999999999999</v>
      </c>
      <c r="E19" s="328" t="s">
        <v>178</v>
      </c>
      <c r="F19" s="318">
        <v>0.19923773413400001</v>
      </c>
      <c r="G19" s="319">
        <v>8.3015722555999996E-2</v>
      </c>
      <c r="H19" s="321">
        <v>0</v>
      </c>
      <c r="I19" s="318">
        <v>0</v>
      </c>
      <c r="J19" s="319">
        <v>-8.3015722555999996E-2</v>
      </c>
      <c r="K19" s="322">
        <v>0</v>
      </c>
    </row>
    <row r="20" spans="1:11" ht="14.4" customHeight="1" thickBot="1" x14ac:dyDescent="0.35">
      <c r="A20" s="340" t="s">
        <v>195</v>
      </c>
      <c r="B20" s="318">
        <v>177.999994393431</v>
      </c>
      <c r="C20" s="318">
        <v>149.80509000000001</v>
      </c>
      <c r="D20" s="319">
        <v>-28.194904393430999</v>
      </c>
      <c r="E20" s="320">
        <v>0.84160165572099999</v>
      </c>
      <c r="F20" s="318">
        <v>182.85584565940701</v>
      </c>
      <c r="G20" s="319">
        <v>76.189935691418995</v>
      </c>
      <c r="H20" s="321">
        <v>24.215630000000001</v>
      </c>
      <c r="I20" s="318">
        <v>62.955219999999997</v>
      </c>
      <c r="J20" s="319">
        <v>-13.234715691419</v>
      </c>
      <c r="K20" s="322">
        <v>0.344288801777</v>
      </c>
    </row>
    <row r="21" spans="1:11" ht="14.4" customHeight="1" thickBot="1" x14ac:dyDescent="0.35">
      <c r="A21" s="340" t="s">
        <v>196</v>
      </c>
      <c r="B21" s="318">
        <v>2.3764901385480002</v>
      </c>
      <c r="C21" s="318">
        <v>2.35345</v>
      </c>
      <c r="D21" s="319">
        <v>-2.3040138548000001E-2</v>
      </c>
      <c r="E21" s="320">
        <v>0.99030497195199996</v>
      </c>
      <c r="F21" s="318">
        <v>4.2506338287560004</v>
      </c>
      <c r="G21" s="319">
        <v>1.7710974286479999</v>
      </c>
      <c r="H21" s="321">
        <v>0</v>
      </c>
      <c r="I21" s="318">
        <v>1.0986800000000001</v>
      </c>
      <c r="J21" s="319">
        <v>-0.67241742864800003</v>
      </c>
      <c r="K21" s="322">
        <v>0.25847439329299998</v>
      </c>
    </row>
    <row r="22" spans="1:11" ht="14.4" customHeight="1" thickBot="1" x14ac:dyDescent="0.35">
      <c r="A22" s="340" t="s">
        <v>197</v>
      </c>
      <c r="B22" s="318">
        <v>1.999999937004</v>
      </c>
      <c r="C22" s="318">
        <v>0.94394999999999996</v>
      </c>
      <c r="D22" s="319">
        <v>-1.056049937004</v>
      </c>
      <c r="E22" s="320">
        <v>0.47197501486600002</v>
      </c>
      <c r="F22" s="318">
        <v>0.62610675912699998</v>
      </c>
      <c r="G22" s="319">
        <v>0.260877816303</v>
      </c>
      <c r="H22" s="321">
        <v>0</v>
      </c>
      <c r="I22" s="318">
        <v>0.26534999999999997</v>
      </c>
      <c r="J22" s="319">
        <v>4.4721836960000001E-3</v>
      </c>
      <c r="K22" s="322">
        <v>0.42380951192600003</v>
      </c>
    </row>
    <row r="23" spans="1:11" ht="14.4" customHeight="1" thickBot="1" x14ac:dyDescent="0.35">
      <c r="A23" s="339" t="s">
        <v>198</v>
      </c>
      <c r="B23" s="323">
        <v>0</v>
      </c>
      <c r="C23" s="323">
        <v>0.25413000000000002</v>
      </c>
      <c r="D23" s="324">
        <v>0.25413000000000002</v>
      </c>
      <c r="E23" s="325" t="s">
        <v>178</v>
      </c>
      <c r="F23" s="323">
        <v>0.29511007100100001</v>
      </c>
      <c r="G23" s="324">
        <v>0.122962529584</v>
      </c>
      <c r="H23" s="326">
        <v>0.22800000000000001</v>
      </c>
      <c r="I23" s="323">
        <v>0.22800000000000001</v>
      </c>
      <c r="J23" s="324">
        <v>0.105037470415</v>
      </c>
      <c r="K23" s="327">
        <v>0.77259308442399999</v>
      </c>
    </row>
    <row r="24" spans="1:11" ht="14.4" customHeight="1" thickBot="1" x14ac:dyDescent="0.35">
      <c r="A24" s="340" t="s">
        <v>199</v>
      </c>
      <c r="B24" s="318">
        <v>0</v>
      </c>
      <c r="C24" s="318">
        <v>0.25413000000000002</v>
      </c>
      <c r="D24" s="319">
        <v>0.25413000000000002</v>
      </c>
      <c r="E24" s="328" t="s">
        <v>178</v>
      </c>
      <c r="F24" s="318">
        <v>0.29511007100100001</v>
      </c>
      <c r="G24" s="319">
        <v>0.122962529584</v>
      </c>
      <c r="H24" s="321">
        <v>0.22800000000000001</v>
      </c>
      <c r="I24" s="318">
        <v>0.22800000000000001</v>
      </c>
      <c r="J24" s="319">
        <v>0.105037470415</v>
      </c>
      <c r="K24" s="322">
        <v>0.77259308442399999</v>
      </c>
    </row>
    <row r="25" spans="1:11" ht="14.4" customHeight="1" thickBot="1" x14ac:dyDescent="0.35">
      <c r="A25" s="339" t="s">
        <v>200</v>
      </c>
      <c r="B25" s="323">
        <v>0</v>
      </c>
      <c r="C25" s="323">
        <v>1.77122</v>
      </c>
      <c r="D25" s="324">
        <v>1.77122</v>
      </c>
      <c r="E25" s="325" t="s">
        <v>178</v>
      </c>
      <c r="F25" s="323">
        <v>1.541390432134</v>
      </c>
      <c r="G25" s="324">
        <v>0.642246013389</v>
      </c>
      <c r="H25" s="326">
        <v>0</v>
      </c>
      <c r="I25" s="323">
        <v>0</v>
      </c>
      <c r="J25" s="324">
        <v>-0.642246013389</v>
      </c>
      <c r="K25" s="327">
        <v>0</v>
      </c>
    </row>
    <row r="26" spans="1:11" ht="14.4" customHeight="1" thickBot="1" x14ac:dyDescent="0.35">
      <c r="A26" s="340" t="s">
        <v>201</v>
      </c>
      <c r="B26" s="318">
        <v>0</v>
      </c>
      <c r="C26" s="318">
        <v>1.56453</v>
      </c>
      <c r="D26" s="319">
        <v>1.56453</v>
      </c>
      <c r="E26" s="328" t="s">
        <v>178</v>
      </c>
      <c r="F26" s="318">
        <v>1.33786332154</v>
      </c>
      <c r="G26" s="319">
        <v>0.55744305064099997</v>
      </c>
      <c r="H26" s="321">
        <v>0</v>
      </c>
      <c r="I26" s="318">
        <v>0</v>
      </c>
      <c r="J26" s="319">
        <v>-0.55744305064099997</v>
      </c>
      <c r="K26" s="322">
        <v>0</v>
      </c>
    </row>
    <row r="27" spans="1:11" ht="14.4" customHeight="1" thickBot="1" x14ac:dyDescent="0.35">
      <c r="A27" s="340" t="s">
        <v>202</v>
      </c>
      <c r="B27" s="318">
        <v>0</v>
      </c>
      <c r="C27" s="318">
        <v>7.9640000000000002E-2</v>
      </c>
      <c r="D27" s="319">
        <v>7.9640000000000002E-2</v>
      </c>
      <c r="E27" s="328" t="s">
        <v>184</v>
      </c>
      <c r="F27" s="318">
        <v>7.9894722599999995E-2</v>
      </c>
      <c r="G27" s="319">
        <v>3.3289467750000003E-2</v>
      </c>
      <c r="H27" s="321">
        <v>0</v>
      </c>
      <c r="I27" s="318">
        <v>0</v>
      </c>
      <c r="J27" s="319">
        <v>-3.3289467750000003E-2</v>
      </c>
      <c r="K27" s="322">
        <v>0</v>
      </c>
    </row>
    <row r="28" spans="1:11" ht="14.4" customHeight="1" thickBot="1" x14ac:dyDescent="0.35">
      <c r="A28" s="340" t="s">
        <v>203</v>
      </c>
      <c r="B28" s="318">
        <v>0</v>
      </c>
      <c r="C28" s="318">
        <v>0.12705</v>
      </c>
      <c r="D28" s="319">
        <v>0.12705</v>
      </c>
      <c r="E28" s="328" t="s">
        <v>184</v>
      </c>
      <c r="F28" s="318">
        <v>0.123632387993</v>
      </c>
      <c r="G28" s="319">
        <v>5.1513494997000003E-2</v>
      </c>
      <c r="H28" s="321">
        <v>0</v>
      </c>
      <c r="I28" s="318">
        <v>0</v>
      </c>
      <c r="J28" s="319">
        <v>-5.1513494997000003E-2</v>
      </c>
      <c r="K28" s="322">
        <v>0</v>
      </c>
    </row>
    <row r="29" spans="1:11" ht="14.4" customHeight="1" thickBot="1" x14ac:dyDescent="0.35">
      <c r="A29" s="338" t="s">
        <v>26</v>
      </c>
      <c r="B29" s="318">
        <v>109.68402555148199</v>
      </c>
      <c r="C29" s="318">
        <v>96.953000000000003</v>
      </c>
      <c r="D29" s="319">
        <v>-12.731025551482</v>
      </c>
      <c r="E29" s="320">
        <v>0.88392999356500002</v>
      </c>
      <c r="F29" s="318">
        <v>95.881727655039001</v>
      </c>
      <c r="G29" s="319">
        <v>39.950719856265998</v>
      </c>
      <c r="H29" s="321">
        <v>3.7850000000000001</v>
      </c>
      <c r="I29" s="318">
        <v>38.784999999999997</v>
      </c>
      <c r="J29" s="319">
        <v>-1.1657198562660001</v>
      </c>
      <c r="K29" s="322">
        <v>0.40450877292800003</v>
      </c>
    </row>
    <row r="30" spans="1:11" ht="14.4" customHeight="1" thickBot="1" x14ac:dyDescent="0.35">
      <c r="A30" s="339" t="s">
        <v>204</v>
      </c>
      <c r="B30" s="323">
        <v>109.68402555148199</v>
      </c>
      <c r="C30" s="323">
        <v>96.953000000000003</v>
      </c>
      <c r="D30" s="324">
        <v>-12.731025551482</v>
      </c>
      <c r="E30" s="329">
        <v>0.88392999356500002</v>
      </c>
      <c r="F30" s="323">
        <v>95.881727655039001</v>
      </c>
      <c r="G30" s="324">
        <v>39.950719856265998</v>
      </c>
      <c r="H30" s="326">
        <v>3.7850000000000001</v>
      </c>
      <c r="I30" s="323">
        <v>38.784999999999997</v>
      </c>
      <c r="J30" s="324">
        <v>-1.1657198562660001</v>
      </c>
      <c r="K30" s="327">
        <v>0.40450877292800003</v>
      </c>
    </row>
    <row r="31" spans="1:11" ht="14.4" customHeight="1" thickBot="1" x14ac:dyDescent="0.35">
      <c r="A31" s="340" t="s">
        <v>205</v>
      </c>
      <c r="B31" s="318">
        <v>55</v>
      </c>
      <c r="C31" s="318">
        <v>42.222999999999999</v>
      </c>
      <c r="D31" s="319">
        <v>-12.776999999999999</v>
      </c>
      <c r="E31" s="320">
        <v>0.76769090909000004</v>
      </c>
      <c r="F31" s="318">
        <v>41.658878054456999</v>
      </c>
      <c r="G31" s="319">
        <v>17.357865856023999</v>
      </c>
      <c r="H31" s="321">
        <v>3.15</v>
      </c>
      <c r="I31" s="318">
        <v>15.538</v>
      </c>
      <c r="J31" s="319">
        <v>-1.819865856024</v>
      </c>
      <c r="K31" s="322">
        <v>0.372981720239</v>
      </c>
    </row>
    <row r="32" spans="1:11" ht="14.4" customHeight="1" thickBot="1" x14ac:dyDescent="0.35">
      <c r="A32" s="340" t="s">
        <v>206</v>
      </c>
      <c r="B32" s="318">
        <v>8.4357324226639996</v>
      </c>
      <c r="C32" s="318">
        <v>7.1429999999999998</v>
      </c>
      <c r="D32" s="319">
        <v>-1.292732422664</v>
      </c>
      <c r="E32" s="320">
        <v>0.84675516506500004</v>
      </c>
      <c r="F32" s="318">
        <v>7.2946757331230003</v>
      </c>
      <c r="G32" s="319">
        <v>3.0394482221339998</v>
      </c>
      <c r="H32" s="321">
        <v>0.63500000000000001</v>
      </c>
      <c r="I32" s="318">
        <v>3.2269999999999999</v>
      </c>
      <c r="J32" s="319">
        <v>0.18755177786499999</v>
      </c>
      <c r="K32" s="322">
        <v>0.44237744322799999</v>
      </c>
    </row>
    <row r="33" spans="1:11" ht="14.4" customHeight="1" thickBot="1" x14ac:dyDescent="0.35">
      <c r="A33" s="340" t="s">
        <v>207</v>
      </c>
      <c r="B33" s="318">
        <v>45.999998551110998</v>
      </c>
      <c r="C33" s="318">
        <v>47.587000000000003</v>
      </c>
      <c r="D33" s="319">
        <v>1.587001448888</v>
      </c>
      <c r="E33" s="320">
        <v>1.0345000325839999</v>
      </c>
      <c r="F33" s="318">
        <v>46.928173867458</v>
      </c>
      <c r="G33" s="319">
        <v>19.553405778106999</v>
      </c>
      <c r="H33" s="321">
        <v>0</v>
      </c>
      <c r="I33" s="318">
        <v>20.02</v>
      </c>
      <c r="J33" s="319">
        <v>0.46659422189200001</v>
      </c>
      <c r="K33" s="322">
        <v>0.42660939793899999</v>
      </c>
    </row>
    <row r="34" spans="1:11" ht="14.4" customHeight="1" thickBot="1" x14ac:dyDescent="0.35">
      <c r="A34" s="340" t="s">
        <v>208</v>
      </c>
      <c r="B34" s="318">
        <v>0.248294577706</v>
      </c>
      <c r="C34" s="318">
        <v>0</v>
      </c>
      <c r="D34" s="319">
        <v>-0.248294577706</v>
      </c>
      <c r="E34" s="320">
        <v>0</v>
      </c>
      <c r="F34" s="318">
        <v>0</v>
      </c>
      <c r="G34" s="319">
        <v>0</v>
      </c>
      <c r="H34" s="321">
        <v>0</v>
      </c>
      <c r="I34" s="318">
        <v>0</v>
      </c>
      <c r="J34" s="319">
        <v>0</v>
      </c>
      <c r="K34" s="322">
        <v>0</v>
      </c>
    </row>
    <row r="35" spans="1:11" ht="14.4" customHeight="1" thickBot="1" x14ac:dyDescent="0.35">
      <c r="A35" s="341" t="s">
        <v>209</v>
      </c>
      <c r="B35" s="323">
        <v>189.421695593983</v>
      </c>
      <c r="C35" s="323">
        <v>206.61883</v>
      </c>
      <c r="D35" s="324">
        <v>17.197134406017</v>
      </c>
      <c r="E35" s="329">
        <v>1.090787564497</v>
      </c>
      <c r="F35" s="323">
        <v>234.16426914362</v>
      </c>
      <c r="G35" s="324">
        <v>97.568445476508003</v>
      </c>
      <c r="H35" s="326">
        <v>11.246449999999999</v>
      </c>
      <c r="I35" s="323">
        <v>73.036469999999994</v>
      </c>
      <c r="J35" s="324">
        <v>-24.531975476507998</v>
      </c>
      <c r="K35" s="327">
        <v>0.31190270943999998</v>
      </c>
    </row>
    <row r="36" spans="1:11" ht="14.4" customHeight="1" thickBot="1" x14ac:dyDescent="0.35">
      <c r="A36" s="338" t="s">
        <v>29</v>
      </c>
      <c r="B36" s="318">
        <v>13.562344242715</v>
      </c>
      <c r="C36" s="318">
        <v>28.67568</v>
      </c>
      <c r="D36" s="319">
        <v>15.113335757284</v>
      </c>
      <c r="E36" s="320">
        <v>2.114360134709</v>
      </c>
      <c r="F36" s="318">
        <v>47.732530561840001</v>
      </c>
      <c r="G36" s="319">
        <v>19.888554400766001</v>
      </c>
      <c r="H36" s="321">
        <v>0</v>
      </c>
      <c r="I36" s="318">
        <v>1.25387</v>
      </c>
      <c r="J36" s="319">
        <v>-18.634684400766002</v>
      </c>
      <c r="K36" s="322">
        <v>2.6268668039E-2</v>
      </c>
    </row>
    <row r="37" spans="1:11" ht="14.4" customHeight="1" thickBot="1" x14ac:dyDescent="0.35">
      <c r="A37" s="342" t="s">
        <v>210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47.732530561840001</v>
      </c>
      <c r="G37" s="319">
        <v>19.888554400766001</v>
      </c>
      <c r="H37" s="321">
        <v>0</v>
      </c>
      <c r="I37" s="318">
        <v>1.25387</v>
      </c>
      <c r="J37" s="319">
        <v>-18.634684400766002</v>
      </c>
      <c r="K37" s="322">
        <v>2.6268668039E-2</v>
      </c>
    </row>
    <row r="38" spans="1:11" ht="14.4" customHeight="1" thickBot="1" x14ac:dyDescent="0.35">
      <c r="A38" s="340" t="s">
        <v>211</v>
      </c>
      <c r="B38" s="318">
        <v>0</v>
      </c>
      <c r="C38" s="318">
        <v>27.225000000000001</v>
      </c>
      <c r="D38" s="319">
        <v>27.225000000000001</v>
      </c>
      <c r="E38" s="328" t="s">
        <v>184</v>
      </c>
      <c r="F38" s="318">
        <v>46.401907807256997</v>
      </c>
      <c r="G38" s="319">
        <v>19.334128253024002</v>
      </c>
      <c r="H38" s="321">
        <v>0</v>
      </c>
      <c r="I38" s="318">
        <v>0</v>
      </c>
      <c r="J38" s="319">
        <v>-19.334128253024002</v>
      </c>
      <c r="K38" s="322">
        <v>0</v>
      </c>
    </row>
    <row r="39" spans="1:11" ht="14.4" customHeight="1" thickBot="1" x14ac:dyDescent="0.35">
      <c r="A39" s="340" t="s">
        <v>212</v>
      </c>
      <c r="B39" s="318">
        <v>0</v>
      </c>
      <c r="C39" s="318">
        <v>0.93169999999999997</v>
      </c>
      <c r="D39" s="319">
        <v>0.93169999999999997</v>
      </c>
      <c r="E39" s="328" t="s">
        <v>178</v>
      </c>
      <c r="F39" s="318">
        <v>0.95754442197099998</v>
      </c>
      <c r="G39" s="319">
        <v>0.39897684248699999</v>
      </c>
      <c r="H39" s="321">
        <v>0</v>
      </c>
      <c r="I39" s="318">
        <v>0.94755</v>
      </c>
      <c r="J39" s="319">
        <v>0.54857315751199998</v>
      </c>
      <c r="K39" s="322">
        <v>0.98956244562399998</v>
      </c>
    </row>
    <row r="40" spans="1:11" ht="14.4" customHeight="1" thickBot="1" x14ac:dyDescent="0.35">
      <c r="A40" s="340" t="s">
        <v>213</v>
      </c>
      <c r="B40" s="318">
        <v>13.562344242715</v>
      </c>
      <c r="C40" s="318">
        <v>0.51898</v>
      </c>
      <c r="D40" s="319">
        <v>-13.043364242715001</v>
      </c>
      <c r="E40" s="320">
        <v>3.8266245916000002E-2</v>
      </c>
      <c r="F40" s="318">
        <v>0.37307833261099999</v>
      </c>
      <c r="G40" s="319">
        <v>0.155449305254</v>
      </c>
      <c r="H40" s="321">
        <v>0</v>
      </c>
      <c r="I40" s="318">
        <v>0.30631999999999998</v>
      </c>
      <c r="J40" s="319">
        <v>0.15087069474500001</v>
      </c>
      <c r="K40" s="322">
        <v>0.82106081544800003</v>
      </c>
    </row>
    <row r="41" spans="1:11" ht="14.4" customHeight="1" thickBot="1" x14ac:dyDescent="0.35">
      <c r="A41" s="343" t="s">
        <v>30</v>
      </c>
      <c r="B41" s="323">
        <v>0</v>
      </c>
      <c r="C41" s="323">
        <v>14.35</v>
      </c>
      <c r="D41" s="324">
        <v>14.35</v>
      </c>
      <c r="E41" s="325" t="s">
        <v>178</v>
      </c>
      <c r="F41" s="323">
        <v>0</v>
      </c>
      <c r="G41" s="324">
        <v>0</v>
      </c>
      <c r="H41" s="326">
        <v>0</v>
      </c>
      <c r="I41" s="323">
        <v>6.835</v>
      </c>
      <c r="J41" s="324">
        <v>6.835</v>
      </c>
      <c r="K41" s="330" t="s">
        <v>178</v>
      </c>
    </row>
    <row r="42" spans="1:11" ht="14.4" customHeight="1" thickBot="1" x14ac:dyDescent="0.35">
      <c r="A42" s="339" t="s">
        <v>214</v>
      </c>
      <c r="B42" s="323">
        <v>0</v>
      </c>
      <c r="C42" s="323">
        <v>13.72</v>
      </c>
      <c r="D42" s="324">
        <v>13.72</v>
      </c>
      <c r="E42" s="325" t="s">
        <v>178</v>
      </c>
      <c r="F42" s="323">
        <v>0</v>
      </c>
      <c r="G42" s="324">
        <v>0</v>
      </c>
      <c r="H42" s="326">
        <v>0</v>
      </c>
      <c r="I42" s="323">
        <v>6.835</v>
      </c>
      <c r="J42" s="324">
        <v>6.835</v>
      </c>
      <c r="K42" s="330" t="s">
        <v>178</v>
      </c>
    </row>
    <row r="43" spans="1:11" ht="14.4" customHeight="1" thickBot="1" x14ac:dyDescent="0.35">
      <c r="A43" s="340" t="s">
        <v>215</v>
      </c>
      <c r="B43" s="318">
        <v>0</v>
      </c>
      <c r="C43" s="318">
        <v>12.18</v>
      </c>
      <c r="D43" s="319">
        <v>12.18</v>
      </c>
      <c r="E43" s="328" t="s">
        <v>178</v>
      </c>
      <c r="F43" s="318">
        <v>0</v>
      </c>
      <c r="G43" s="319">
        <v>0</v>
      </c>
      <c r="H43" s="321">
        <v>0</v>
      </c>
      <c r="I43" s="318">
        <v>6.835</v>
      </c>
      <c r="J43" s="319">
        <v>6.835</v>
      </c>
      <c r="K43" s="331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1.54</v>
      </c>
      <c r="D44" s="319">
        <v>1.54</v>
      </c>
      <c r="E44" s="328" t="s">
        <v>184</v>
      </c>
      <c r="F44" s="318">
        <v>0</v>
      </c>
      <c r="G44" s="319">
        <v>0</v>
      </c>
      <c r="H44" s="321">
        <v>0</v>
      </c>
      <c r="I44" s="318">
        <v>0</v>
      </c>
      <c r="J44" s="319">
        <v>0</v>
      </c>
      <c r="K44" s="331" t="s">
        <v>178</v>
      </c>
    </row>
    <row r="45" spans="1:11" ht="14.4" customHeight="1" thickBot="1" x14ac:dyDescent="0.35">
      <c r="A45" s="339" t="s">
        <v>217</v>
      </c>
      <c r="B45" s="323">
        <v>0</v>
      </c>
      <c r="C45" s="323">
        <v>0.63</v>
      </c>
      <c r="D45" s="324">
        <v>0.63</v>
      </c>
      <c r="E45" s="325" t="s">
        <v>184</v>
      </c>
      <c r="F45" s="323">
        <v>0</v>
      </c>
      <c r="G45" s="324">
        <v>0</v>
      </c>
      <c r="H45" s="326">
        <v>0</v>
      </c>
      <c r="I45" s="323">
        <v>0</v>
      </c>
      <c r="J45" s="324">
        <v>0</v>
      </c>
      <c r="K45" s="330" t="s">
        <v>178</v>
      </c>
    </row>
    <row r="46" spans="1:11" ht="14.4" customHeight="1" thickBot="1" x14ac:dyDescent="0.35">
      <c r="A46" s="340" t="s">
        <v>218</v>
      </c>
      <c r="B46" s="318">
        <v>0</v>
      </c>
      <c r="C46" s="318">
        <v>0.63</v>
      </c>
      <c r="D46" s="319">
        <v>0.63</v>
      </c>
      <c r="E46" s="328" t="s">
        <v>184</v>
      </c>
      <c r="F46" s="318">
        <v>0</v>
      </c>
      <c r="G46" s="319">
        <v>0</v>
      </c>
      <c r="H46" s="321">
        <v>0</v>
      </c>
      <c r="I46" s="318">
        <v>0</v>
      </c>
      <c r="J46" s="319">
        <v>0</v>
      </c>
      <c r="K46" s="331" t="s">
        <v>178</v>
      </c>
    </row>
    <row r="47" spans="1:11" ht="14.4" customHeight="1" thickBot="1" x14ac:dyDescent="0.35">
      <c r="A47" s="338" t="s">
        <v>31</v>
      </c>
      <c r="B47" s="318">
        <v>175.85935135126701</v>
      </c>
      <c r="C47" s="318">
        <v>163.59315000000001</v>
      </c>
      <c r="D47" s="319">
        <v>-12.266201351266</v>
      </c>
      <c r="E47" s="320">
        <v>0.93024993406900003</v>
      </c>
      <c r="F47" s="318">
        <v>186.43173858178</v>
      </c>
      <c r="G47" s="319">
        <v>77.679891075740997</v>
      </c>
      <c r="H47" s="321">
        <v>11.246449999999999</v>
      </c>
      <c r="I47" s="318">
        <v>64.947599999999994</v>
      </c>
      <c r="J47" s="319">
        <v>-12.732291075740999</v>
      </c>
      <c r="K47" s="322">
        <v>0.34837201269500001</v>
      </c>
    </row>
    <row r="48" spans="1:11" ht="14.4" customHeight="1" thickBot="1" x14ac:dyDescent="0.35">
      <c r="A48" s="339" t="s">
        <v>219</v>
      </c>
      <c r="B48" s="323">
        <v>7.6741094639060004</v>
      </c>
      <c r="C48" s="323">
        <v>12.54448</v>
      </c>
      <c r="D48" s="324">
        <v>4.8703705360929996</v>
      </c>
      <c r="E48" s="329">
        <v>1.6346496044909999</v>
      </c>
      <c r="F48" s="323">
        <v>13.846925007012</v>
      </c>
      <c r="G48" s="324">
        <v>5.7695520862549996</v>
      </c>
      <c r="H48" s="326">
        <v>1.70041</v>
      </c>
      <c r="I48" s="323">
        <v>5.61808</v>
      </c>
      <c r="J48" s="324">
        <v>-0.151472086255</v>
      </c>
      <c r="K48" s="327">
        <v>0.40572762524200001</v>
      </c>
    </row>
    <row r="49" spans="1:11" ht="14.4" customHeight="1" thickBot="1" x14ac:dyDescent="0.35">
      <c r="A49" s="340" t="s">
        <v>220</v>
      </c>
      <c r="B49" s="318">
        <v>4.2467717947000001E-2</v>
      </c>
      <c r="C49" s="318">
        <v>0.1416</v>
      </c>
      <c r="D49" s="319">
        <v>9.9132282052000004E-2</v>
      </c>
      <c r="E49" s="320">
        <v>3.3342973637859998</v>
      </c>
      <c r="F49" s="318">
        <v>0.104714108949</v>
      </c>
      <c r="G49" s="319">
        <v>4.3630878728999997E-2</v>
      </c>
      <c r="H49" s="321">
        <v>3.6200000000000003E-2</v>
      </c>
      <c r="I49" s="318">
        <v>0.1027</v>
      </c>
      <c r="J49" s="319">
        <v>5.9069121269999997E-2</v>
      </c>
      <c r="K49" s="322">
        <v>0.98076563922399995</v>
      </c>
    </row>
    <row r="50" spans="1:11" ht="14.4" customHeight="1" thickBot="1" x14ac:dyDescent="0.35">
      <c r="A50" s="340" t="s">
        <v>221</v>
      </c>
      <c r="B50" s="318">
        <v>7.6316417459580004</v>
      </c>
      <c r="C50" s="318">
        <v>12.40288</v>
      </c>
      <c r="D50" s="319">
        <v>4.7712382540410001</v>
      </c>
      <c r="E50" s="320">
        <v>1.6251915921710001</v>
      </c>
      <c r="F50" s="318">
        <v>13.742210898062</v>
      </c>
      <c r="G50" s="319">
        <v>5.7259212075260004</v>
      </c>
      <c r="H50" s="321">
        <v>1.66421</v>
      </c>
      <c r="I50" s="318">
        <v>5.5153800000000004</v>
      </c>
      <c r="J50" s="319">
        <v>-0.210541207526</v>
      </c>
      <c r="K50" s="322">
        <v>0.40134589993600001</v>
      </c>
    </row>
    <row r="51" spans="1:11" ht="14.4" customHeight="1" thickBot="1" x14ac:dyDescent="0.35">
      <c r="A51" s="339" t="s">
        <v>222</v>
      </c>
      <c r="B51" s="323">
        <v>1.279806242204</v>
      </c>
      <c r="C51" s="323">
        <v>0.54</v>
      </c>
      <c r="D51" s="324">
        <v>-0.73980624220400004</v>
      </c>
      <c r="E51" s="329">
        <v>0.42193887026900001</v>
      </c>
      <c r="F51" s="323">
        <v>1.0000002756549999</v>
      </c>
      <c r="G51" s="324">
        <v>0.41666678152300002</v>
      </c>
      <c r="H51" s="326">
        <v>0</v>
      </c>
      <c r="I51" s="323">
        <v>0.27</v>
      </c>
      <c r="J51" s="324">
        <v>-0.146666781523</v>
      </c>
      <c r="K51" s="327">
        <v>0.26999992557199998</v>
      </c>
    </row>
    <row r="52" spans="1:11" ht="14.4" customHeight="1" thickBot="1" x14ac:dyDescent="0.35">
      <c r="A52" s="340" t="s">
        <v>223</v>
      </c>
      <c r="B52" s="318">
        <v>1.279806242204</v>
      </c>
      <c r="C52" s="318">
        <v>0.54</v>
      </c>
      <c r="D52" s="319">
        <v>-0.73980624220400004</v>
      </c>
      <c r="E52" s="320">
        <v>0.42193887026900001</v>
      </c>
      <c r="F52" s="318">
        <v>1.0000002756549999</v>
      </c>
      <c r="G52" s="319">
        <v>0.41666678152300002</v>
      </c>
      <c r="H52" s="321">
        <v>0</v>
      </c>
      <c r="I52" s="318">
        <v>0.27</v>
      </c>
      <c r="J52" s="319">
        <v>-0.146666781523</v>
      </c>
      <c r="K52" s="322">
        <v>0.26999992557199998</v>
      </c>
    </row>
    <row r="53" spans="1:11" ht="14.4" customHeight="1" thickBot="1" x14ac:dyDescent="0.35">
      <c r="A53" s="339" t="s">
        <v>224</v>
      </c>
      <c r="B53" s="323">
        <v>33.29999823875</v>
      </c>
      <c r="C53" s="323">
        <v>34.75759</v>
      </c>
      <c r="D53" s="324">
        <v>1.4575917612489999</v>
      </c>
      <c r="E53" s="329">
        <v>1.0437715266759999</v>
      </c>
      <c r="F53" s="323">
        <v>32.861653528574998</v>
      </c>
      <c r="G53" s="324">
        <v>13.692355636906001</v>
      </c>
      <c r="H53" s="326">
        <v>2.5880399999999999</v>
      </c>
      <c r="I53" s="323">
        <v>13.867089999999999</v>
      </c>
      <c r="J53" s="324">
        <v>0.174734363093</v>
      </c>
      <c r="K53" s="327">
        <v>0.421983939059</v>
      </c>
    </row>
    <row r="54" spans="1:11" ht="14.4" customHeight="1" thickBot="1" x14ac:dyDescent="0.35">
      <c r="A54" s="340" t="s">
        <v>225</v>
      </c>
      <c r="B54" s="318">
        <v>19.223769626088</v>
      </c>
      <c r="C54" s="318">
        <v>17.876280000000001</v>
      </c>
      <c r="D54" s="319">
        <v>-1.347489626088</v>
      </c>
      <c r="E54" s="320">
        <v>0.92990502631299998</v>
      </c>
      <c r="F54" s="318">
        <v>18.301116303530002</v>
      </c>
      <c r="G54" s="319">
        <v>7.62546512647</v>
      </c>
      <c r="H54" s="321">
        <v>1.28979</v>
      </c>
      <c r="I54" s="318">
        <v>7.3819499999999998</v>
      </c>
      <c r="J54" s="319">
        <v>-0.24351512647000001</v>
      </c>
      <c r="K54" s="322">
        <v>0.40336064082400003</v>
      </c>
    </row>
    <row r="55" spans="1:11" ht="14.4" customHeight="1" thickBot="1" x14ac:dyDescent="0.35">
      <c r="A55" s="340" t="s">
        <v>226</v>
      </c>
      <c r="B55" s="318">
        <v>14.076228612661</v>
      </c>
      <c r="C55" s="318">
        <v>16.881309999999999</v>
      </c>
      <c r="D55" s="319">
        <v>2.8050813873379998</v>
      </c>
      <c r="E55" s="320">
        <v>1.199277907778</v>
      </c>
      <c r="F55" s="318">
        <v>14.560537225045</v>
      </c>
      <c r="G55" s="319">
        <v>6.0668905104349999</v>
      </c>
      <c r="H55" s="321">
        <v>1.2982499999999999</v>
      </c>
      <c r="I55" s="318">
        <v>6.4851400000000003</v>
      </c>
      <c r="J55" s="319">
        <v>0.41824948956399999</v>
      </c>
      <c r="K55" s="322">
        <v>0.44539153327699998</v>
      </c>
    </row>
    <row r="56" spans="1:11" ht="14.4" customHeight="1" thickBot="1" x14ac:dyDescent="0.35">
      <c r="A56" s="339" t="s">
        <v>227</v>
      </c>
      <c r="B56" s="323">
        <v>63.605439611234999</v>
      </c>
      <c r="C56" s="323">
        <v>65.033079999999998</v>
      </c>
      <c r="D56" s="324">
        <v>1.4276403887639999</v>
      </c>
      <c r="E56" s="329">
        <v>1.0224452562149999</v>
      </c>
      <c r="F56" s="323">
        <v>55.103308455791002</v>
      </c>
      <c r="G56" s="324">
        <v>22.959711856578998</v>
      </c>
      <c r="H56" s="326">
        <v>6.9580000000000002</v>
      </c>
      <c r="I56" s="323">
        <v>35.570430000000002</v>
      </c>
      <c r="J56" s="324">
        <v>12.61071814342</v>
      </c>
      <c r="K56" s="327">
        <v>0.64552258288599995</v>
      </c>
    </row>
    <row r="57" spans="1:11" ht="14.4" customHeight="1" thickBot="1" x14ac:dyDescent="0.35">
      <c r="A57" s="340" t="s">
        <v>228</v>
      </c>
      <c r="B57" s="318">
        <v>0</v>
      </c>
      <c r="C57" s="318">
        <v>0.96799999999999997</v>
      </c>
      <c r="D57" s="319">
        <v>0.96799999999999997</v>
      </c>
      <c r="E57" s="328" t="s">
        <v>184</v>
      </c>
      <c r="F57" s="318">
        <v>3.0000008269670002</v>
      </c>
      <c r="G57" s="319">
        <v>1.250000344569</v>
      </c>
      <c r="H57" s="321">
        <v>0</v>
      </c>
      <c r="I57" s="318">
        <v>0</v>
      </c>
      <c r="J57" s="319">
        <v>-1.250000344569</v>
      </c>
      <c r="K57" s="322">
        <v>0</v>
      </c>
    </row>
    <row r="58" spans="1:11" ht="14.4" customHeight="1" thickBot="1" x14ac:dyDescent="0.35">
      <c r="A58" s="340" t="s">
        <v>229</v>
      </c>
      <c r="B58" s="318">
        <v>27.936828018530001</v>
      </c>
      <c r="C58" s="318">
        <v>11.362</v>
      </c>
      <c r="D58" s="319">
        <v>-16.574828018529999</v>
      </c>
      <c r="E58" s="320">
        <v>0.40670329474900002</v>
      </c>
      <c r="F58" s="318">
        <v>10.686616648407</v>
      </c>
      <c r="G58" s="319">
        <v>4.4527569368359998</v>
      </c>
      <c r="H58" s="321">
        <v>6.9580000000000002</v>
      </c>
      <c r="I58" s="318">
        <v>15.186</v>
      </c>
      <c r="J58" s="319">
        <v>10.733243063163</v>
      </c>
      <c r="K58" s="322">
        <v>1.4210297327600001</v>
      </c>
    </row>
    <row r="59" spans="1:11" ht="14.4" customHeight="1" thickBot="1" x14ac:dyDescent="0.35">
      <c r="A59" s="340" t="s">
        <v>230</v>
      </c>
      <c r="B59" s="318">
        <v>35.668611592704998</v>
      </c>
      <c r="C59" s="318">
        <v>52.70308</v>
      </c>
      <c r="D59" s="319">
        <v>17.034468407294</v>
      </c>
      <c r="E59" s="320">
        <v>1.4775758754449999</v>
      </c>
      <c r="F59" s="318">
        <v>41.416690980416</v>
      </c>
      <c r="G59" s="319">
        <v>17.256954575173001</v>
      </c>
      <c r="H59" s="321">
        <v>0</v>
      </c>
      <c r="I59" s="318">
        <v>20.384429999999998</v>
      </c>
      <c r="J59" s="319">
        <v>3.1274754248260002</v>
      </c>
      <c r="K59" s="322">
        <v>0.49217910744299997</v>
      </c>
    </row>
    <row r="60" spans="1:11" ht="14.4" customHeight="1" thickBot="1" x14ac:dyDescent="0.35">
      <c r="A60" s="339" t="s">
        <v>231</v>
      </c>
      <c r="B60" s="323">
        <v>69.999997795168994</v>
      </c>
      <c r="C60" s="323">
        <v>50.718000000000004</v>
      </c>
      <c r="D60" s="324">
        <v>-19.281997795169001</v>
      </c>
      <c r="E60" s="329">
        <v>0.72454287996400002</v>
      </c>
      <c r="F60" s="323">
        <v>83.619851314743997</v>
      </c>
      <c r="G60" s="324">
        <v>34.841604714477</v>
      </c>
      <c r="H60" s="326">
        <v>0</v>
      </c>
      <c r="I60" s="323">
        <v>9.6219999999999999</v>
      </c>
      <c r="J60" s="324">
        <v>-25.219604714477001</v>
      </c>
      <c r="K60" s="327">
        <v>0.11506837011399999</v>
      </c>
    </row>
    <row r="61" spans="1:11" ht="14.4" customHeight="1" thickBot="1" x14ac:dyDescent="0.35">
      <c r="A61" s="340" t="s">
        <v>232</v>
      </c>
      <c r="B61" s="318">
        <v>0</v>
      </c>
      <c r="C61" s="318">
        <v>1.8759999999999999</v>
      </c>
      <c r="D61" s="319">
        <v>1.8759999999999999</v>
      </c>
      <c r="E61" s="328" t="s">
        <v>184</v>
      </c>
      <c r="F61" s="318">
        <v>0.984486531183</v>
      </c>
      <c r="G61" s="319">
        <v>0.410202721326</v>
      </c>
      <c r="H61" s="321">
        <v>0</v>
      </c>
      <c r="I61" s="318">
        <v>0</v>
      </c>
      <c r="J61" s="319">
        <v>-0.410202721326</v>
      </c>
      <c r="K61" s="322">
        <v>0</v>
      </c>
    </row>
    <row r="62" spans="1:11" ht="14.4" customHeight="1" thickBot="1" x14ac:dyDescent="0.35">
      <c r="A62" s="340" t="s">
        <v>233</v>
      </c>
      <c r="B62" s="318">
        <v>29.999999055071999</v>
      </c>
      <c r="C62" s="318">
        <v>25.068000000000001</v>
      </c>
      <c r="D62" s="319">
        <v>-4.9319990550719996</v>
      </c>
      <c r="E62" s="320">
        <v>0.83560002631899999</v>
      </c>
      <c r="F62" s="318">
        <v>30.183950819159001</v>
      </c>
      <c r="G62" s="319">
        <v>12.576646174648999</v>
      </c>
      <c r="H62" s="321">
        <v>0</v>
      </c>
      <c r="I62" s="318">
        <v>9.6219999999999999</v>
      </c>
      <c r="J62" s="319">
        <v>-2.954646174649</v>
      </c>
      <c r="K62" s="322">
        <v>0.31877868002199999</v>
      </c>
    </row>
    <row r="63" spans="1:11" ht="14.4" customHeight="1" thickBot="1" x14ac:dyDescent="0.35">
      <c r="A63" s="340" t="s">
        <v>234</v>
      </c>
      <c r="B63" s="318">
        <v>39.999998740095997</v>
      </c>
      <c r="C63" s="318">
        <v>23.774000000000001</v>
      </c>
      <c r="D63" s="319">
        <v>-16.225998740095999</v>
      </c>
      <c r="E63" s="320">
        <v>0.59435001872000004</v>
      </c>
      <c r="F63" s="318">
        <v>52.451413964400999</v>
      </c>
      <c r="G63" s="319">
        <v>21.854755818499999</v>
      </c>
      <c r="H63" s="321">
        <v>0</v>
      </c>
      <c r="I63" s="318">
        <v>0</v>
      </c>
      <c r="J63" s="319">
        <v>-21.854755818499999</v>
      </c>
      <c r="K63" s="322">
        <v>0</v>
      </c>
    </row>
    <row r="64" spans="1:11" ht="14.4" customHeight="1" thickBot="1" x14ac:dyDescent="0.35">
      <c r="A64" s="337" t="s">
        <v>32</v>
      </c>
      <c r="B64" s="318">
        <v>2564.9999192087198</v>
      </c>
      <c r="C64" s="318">
        <v>2877.91023</v>
      </c>
      <c r="D64" s="319">
        <v>312.91031079128402</v>
      </c>
      <c r="E64" s="320">
        <v>1.1219923277370001</v>
      </c>
      <c r="F64" s="318">
        <v>2831.00078038123</v>
      </c>
      <c r="G64" s="319">
        <v>1179.5836584921799</v>
      </c>
      <c r="H64" s="321">
        <v>227.78543999999999</v>
      </c>
      <c r="I64" s="318">
        <v>1138.47804</v>
      </c>
      <c r="J64" s="319">
        <v>-41.105618492178998</v>
      </c>
      <c r="K64" s="322">
        <v>0.402146847817</v>
      </c>
    </row>
    <row r="65" spans="1:11" ht="14.4" customHeight="1" thickBot="1" x14ac:dyDescent="0.35">
      <c r="A65" s="343" t="s">
        <v>235</v>
      </c>
      <c r="B65" s="323">
        <v>1915.99993965064</v>
      </c>
      <c r="C65" s="323">
        <v>2132.232</v>
      </c>
      <c r="D65" s="324">
        <v>216.232060349357</v>
      </c>
      <c r="E65" s="329">
        <v>1.1128559849470001</v>
      </c>
      <c r="F65" s="323">
        <v>2106.0005805308601</v>
      </c>
      <c r="G65" s="324">
        <v>877.50024188785903</v>
      </c>
      <c r="H65" s="326">
        <v>168.16399999999999</v>
      </c>
      <c r="I65" s="323">
        <v>840.48299999999995</v>
      </c>
      <c r="J65" s="324">
        <v>-37.017241887859001</v>
      </c>
      <c r="K65" s="327">
        <v>0.39908963357799998</v>
      </c>
    </row>
    <row r="66" spans="1:11" ht="14.4" customHeight="1" thickBot="1" x14ac:dyDescent="0.35">
      <c r="A66" s="339" t="s">
        <v>236</v>
      </c>
      <c r="B66" s="323">
        <v>1849.99994172948</v>
      </c>
      <c r="C66" s="323">
        <v>2072.232</v>
      </c>
      <c r="D66" s="324">
        <v>222.232058270517</v>
      </c>
      <c r="E66" s="329">
        <v>1.120125440686</v>
      </c>
      <c r="F66" s="323">
        <v>2040.0005623375901</v>
      </c>
      <c r="G66" s="324">
        <v>850.00023430732801</v>
      </c>
      <c r="H66" s="326">
        <v>163.16399999999999</v>
      </c>
      <c r="I66" s="323">
        <v>815.48299999999995</v>
      </c>
      <c r="J66" s="324">
        <v>-34.517234307328003</v>
      </c>
      <c r="K66" s="327">
        <v>0.39974645843500001</v>
      </c>
    </row>
    <row r="67" spans="1:11" ht="14.4" customHeight="1" thickBot="1" x14ac:dyDescent="0.35">
      <c r="A67" s="340" t="s">
        <v>237</v>
      </c>
      <c r="B67" s="318">
        <v>1849.99994172948</v>
      </c>
      <c r="C67" s="318">
        <v>2072.232</v>
      </c>
      <c r="D67" s="319">
        <v>222.232058270517</v>
      </c>
      <c r="E67" s="320">
        <v>1.120125440686</v>
      </c>
      <c r="F67" s="318">
        <v>2040.0005623375901</v>
      </c>
      <c r="G67" s="319">
        <v>850.00023430732801</v>
      </c>
      <c r="H67" s="321">
        <v>163.16399999999999</v>
      </c>
      <c r="I67" s="318">
        <v>815.48299999999995</v>
      </c>
      <c r="J67" s="319">
        <v>-34.517234307328003</v>
      </c>
      <c r="K67" s="322">
        <v>0.39974645843500001</v>
      </c>
    </row>
    <row r="68" spans="1:11" ht="14.4" customHeight="1" thickBot="1" x14ac:dyDescent="0.35">
      <c r="A68" s="339" t="s">
        <v>238</v>
      </c>
      <c r="B68" s="323">
        <v>59.999998110145</v>
      </c>
      <c r="C68" s="323">
        <v>60</v>
      </c>
      <c r="D68" s="324">
        <v>1.8898546016998801E-6</v>
      </c>
      <c r="E68" s="329">
        <v>1.0000000314969999</v>
      </c>
      <c r="F68" s="323">
        <v>60.000016539340002</v>
      </c>
      <c r="G68" s="324">
        <v>25.000006891392001</v>
      </c>
      <c r="H68" s="326">
        <v>5</v>
      </c>
      <c r="I68" s="323">
        <v>25</v>
      </c>
      <c r="J68" s="324">
        <v>-6.89139199749889E-6</v>
      </c>
      <c r="K68" s="327">
        <v>0.41666655181000001</v>
      </c>
    </row>
    <row r="69" spans="1:11" ht="14.4" customHeight="1" thickBot="1" x14ac:dyDescent="0.35">
      <c r="A69" s="340" t="s">
        <v>239</v>
      </c>
      <c r="B69" s="318">
        <v>59.999998110145</v>
      </c>
      <c r="C69" s="318">
        <v>60</v>
      </c>
      <c r="D69" s="319">
        <v>1.8898546016998801E-6</v>
      </c>
      <c r="E69" s="320">
        <v>1.0000000314969999</v>
      </c>
      <c r="F69" s="318">
        <v>60.000016539340002</v>
      </c>
      <c r="G69" s="319">
        <v>25.000006891392001</v>
      </c>
      <c r="H69" s="321">
        <v>5</v>
      </c>
      <c r="I69" s="318">
        <v>25</v>
      </c>
      <c r="J69" s="319">
        <v>-6.89139199749889E-6</v>
      </c>
      <c r="K69" s="322">
        <v>0.41666655181000001</v>
      </c>
    </row>
    <row r="70" spans="1:11" ht="14.4" customHeight="1" thickBot="1" x14ac:dyDescent="0.35">
      <c r="A70" s="339" t="s">
        <v>240</v>
      </c>
      <c r="B70" s="323">
        <v>5.9999998110139998</v>
      </c>
      <c r="C70" s="323">
        <v>0</v>
      </c>
      <c r="D70" s="324">
        <v>-5.9999998110139998</v>
      </c>
      <c r="E70" s="329">
        <v>0</v>
      </c>
      <c r="F70" s="323">
        <v>6.0000016539340004</v>
      </c>
      <c r="G70" s="324">
        <v>2.5000006891390001</v>
      </c>
      <c r="H70" s="326">
        <v>0</v>
      </c>
      <c r="I70" s="323">
        <v>0</v>
      </c>
      <c r="J70" s="324">
        <v>-2.5000006891390001</v>
      </c>
      <c r="K70" s="327">
        <v>0</v>
      </c>
    </row>
    <row r="71" spans="1:11" ht="14.4" customHeight="1" thickBot="1" x14ac:dyDescent="0.35">
      <c r="A71" s="340" t="s">
        <v>241</v>
      </c>
      <c r="B71" s="318">
        <v>5.9999998110139998</v>
      </c>
      <c r="C71" s="318">
        <v>0</v>
      </c>
      <c r="D71" s="319">
        <v>-5.9999998110139998</v>
      </c>
      <c r="E71" s="320">
        <v>0</v>
      </c>
      <c r="F71" s="318">
        <v>6.0000016539340004</v>
      </c>
      <c r="G71" s="319">
        <v>2.5000006891390001</v>
      </c>
      <c r="H71" s="321">
        <v>0</v>
      </c>
      <c r="I71" s="318">
        <v>0</v>
      </c>
      <c r="J71" s="319">
        <v>-2.5000006891390001</v>
      </c>
      <c r="K71" s="322">
        <v>0</v>
      </c>
    </row>
    <row r="72" spans="1:11" ht="14.4" customHeight="1" thickBot="1" x14ac:dyDescent="0.35">
      <c r="A72" s="338" t="s">
        <v>242</v>
      </c>
      <c r="B72" s="318">
        <v>629.99998015652704</v>
      </c>
      <c r="C72" s="318">
        <v>724.95730000000003</v>
      </c>
      <c r="D72" s="319">
        <v>94.957319843473002</v>
      </c>
      <c r="E72" s="320">
        <v>1.15072590926</v>
      </c>
      <c r="F72" s="318">
        <v>694.00019130504199</v>
      </c>
      <c r="G72" s="319">
        <v>289.16674637710099</v>
      </c>
      <c r="H72" s="321">
        <v>57.174959999999999</v>
      </c>
      <c r="I72" s="318">
        <v>285.76362999999998</v>
      </c>
      <c r="J72" s="319">
        <v>-3.4031163770999999</v>
      </c>
      <c r="K72" s="322">
        <v>0.411763042114</v>
      </c>
    </row>
    <row r="73" spans="1:11" ht="14.4" customHeight="1" thickBot="1" x14ac:dyDescent="0.35">
      <c r="A73" s="339" t="s">
        <v>243</v>
      </c>
      <c r="B73" s="323">
        <v>166.99999473990499</v>
      </c>
      <c r="C73" s="323">
        <v>191.89926</v>
      </c>
      <c r="D73" s="324">
        <v>24.899265260095</v>
      </c>
      <c r="E73" s="329">
        <v>1.149097401463</v>
      </c>
      <c r="F73" s="323">
        <v>184.00005072064499</v>
      </c>
      <c r="G73" s="324">
        <v>76.666687800267994</v>
      </c>
      <c r="H73" s="326">
        <v>15.13396</v>
      </c>
      <c r="I73" s="323">
        <v>75.642859999999999</v>
      </c>
      <c r="J73" s="324">
        <v>-1.0238278002679999</v>
      </c>
      <c r="K73" s="327">
        <v>0.411102386677</v>
      </c>
    </row>
    <row r="74" spans="1:11" ht="14.4" customHeight="1" thickBot="1" x14ac:dyDescent="0.35">
      <c r="A74" s="340" t="s">
        <v>244</v>
      </c>
      <c r="B74" s="318">
        <v>166.99999473990499</v>
      </c>
      <c r="C74" s="318">
        <v>191.89926</v>
      </c>
      <c r="D74" s="319">
        <v>24.899265260095</v>
      </c>
      <c r="E74" s="320">
        <v>1.149097401463</v>
      </c>
      <c r="F74" s="318">
        <v>184.00005072064499</v>
      </c>
      <c r="G74" s="319">
        <v>76.666687800267994</v>
      </c>
      <c r="H74" s="321">
        <v>15.13396</v>
      </c>
      <c r="I74" s="318">
        <v>75.642859999999999</v>
      </c>
      <c r="J74" s="319">
        <v>-1.0238278002679999</v>
      </c>
      <c r="K74" s="322">
        <v>0.411102386677</v>
      </c>
    </row>
    <row r="75" spans="1:11" ht="14.4" customHeight="1" thickBot="1" x14ac:dyDescent="0.35">
      <c r="A75" s="339" t="s">
        <v>245</v>
      </c>
      <c r="B75" s="323">
        <v>462.999985416622</v>
      </c>
      <c r="C75" s="323">
        <v>533.05804000000001</v>
      </c>
      <c r="D75" s="324">
        <v>70.058054583377995</v>
      </c>
      <c r="E75" s="329">
        <v>1.151313297602</v>
      </c>
      <c r="F75" s="323">
        <v>510.000140584397</v>
      </c>
      <c r="G75" s="324">
        <v>212.500058576832</v>
      </c>
      <c r="H75" s="326">
        <v>42.040999999999997</v>
      </c>
      <c r="I75" s="323">
        <v>210.12076999999999</v>
      </c>
      <c r="J75" s="324">
        <v>-2.3792885768319998</v>
      </c>
      <c r="K75" s="327">
        <v>0.41200139623299997</v>
      </c>
    </row>
    <row r="76" spans="1:11" ht="14.4" customHeight="1" thickBot="1" x14ac:dyDescent="0.35">
      <c r="A76" s="340" t="s">
        <v>246</v>
      </c>
      <c r="B76" s="318">
        <v>462.999985416622</v>
      </c>
      <c r="C76" s="318">
        <v>533.05804000000001</v>
      </c>
      <c r="D76" s="319">
        <v>70.058054583377995</v>
      </c>
      <c r="E76" s="320">
        <v>1.151313297602</v>
      </c>
      <c r="F76" s="318">
        <v>510.000140584397</v>
      </c>
      <c r="G76" s="319">
        <v>212.500058576832</v>
      </c>
      <c r="H76" s="321">
        <v>42.040999999999997</v>
      </c>
      <c r="I76" s="318">
        <v>210.12076999999999</v>
      </c>
      <c r="J76" s="319">
        <v>-2.3792885768319998</v>
      </c>
      <c r="K76" s="322">
        <v>0.41200139623299997</v>
      </c>
    </row>
    <row r="77" spans="1:11" ht="14.4" customHeight="1" thickBot="1" x14ac:dyDescent="0.35">
      <c r="A77" s="338" t="s">
        <v>247</v>
      </c>
      <c r="B77" s="318">
        <v>18.999999401545999</v>
      </c>
      <c r="C77" s="318">
        <v>20.720929999999999</v>
      </c>
      <c r="D77" s="319">
        <v>1.7209305984529999</v>
      </c>
      <c r="E77" s="320">
        <v>1.0905752975080001</v>
      </c>
      <c r="F77" s="318">
        <v>31.000008545326001</v>
      </c>
      <c r="G77" s="319">
        <v>12.916670227219001</v>
      </c>
      <c r="H77" s="321">
        <v>2.4464800000000002</v>
      </c>
      <c r="I77" s="318">
        <v>12.23141</v>
      </c>
      <c r="J77" s="319">
        <v>-0.68526022721900004</v>
      </c>
      <c r="K77" s="322">
        <v>0.39456150414000002</v>
      </c>
    </row>
    <row r="78" spans="1:11" ht="14.4" customHeight="1" thickBot="1" x14ac:dyDescent="0.35">
      <c r="A78" s="339" t="s">
        <v>248</v>
      </c>
      <c r="B78" s="323">
        <v>18.999999401545999</v>
      </c>
      <c r="C78" s="323">
        <v>20.720929999999999</v>
      </c>
      <c r="D78" s="324">
        <v>1.7209305984529999</v>
      </c>
      <c r="E78" s="329">
        <v>1.0905752975080001</v>
      </c>
      <c r="F78" s="323">
        <v>31.000008545326001</v>
      </c>
      <c r="G78" s="324">
        <v>12.916670227219001</v>
      </c>
      <c r="H78" s="326">
        <v>2.4464800000000002</v>
      </c>
      <c r="I78" s="323">
        <v>12.23141</v>
      </c>
      <c r="J78" s="324">
        <v>-0.68526022721900004</v>
      </c>
      <c r="K78" s="327">
        <v>0.39456150414000002</v>
      </c>
    </row>
    <row r="79" spans="1:11" ht="14.4" customHeight="1" thickBot="1" x14ac:dyDescent="0.35">
      <c r="A79" s="340" t="s">
        <v>249</v>
      </c>
      <c r="B79" s="318">
        <v>18.999999401545999</v>
      </c>
      <c r="C79" s="318">
        <v>20.720929999999999</v>
      </c>
      <c r="D79" s="319">
        <v>1.7209305984529999</v>
      </c>
      <c r="E79" s="320">
        <v>1.0905752975080001</v>
      </c>
      <c r="F79" s="318">
        <v>31.000008545326001</v>
      </c>
      <c r="G79" s="319">
        <v>12.916670227219001</v>
      </c>
      <c r="H79" s="321">
        <v>2.4464800000000002</v>
      </c>
      <c r="I79" s="318">
        <v>12.23141</v>
      </c>
      <c r="J79" s="319">
        <v>-0.68526022721900004</v>
      </c>
      <c r="K79" s="322">
        <v>0.39456150414000002</v>
      </c>
    </row>
    <row r="80" spans="1:11" ht="14.4" customHeight="1" thickBot="1" x14ac:dyDescent="0.35">
      <c r="A80" s="337" t="s">
        <v>250</v>
      </c>
      <c r="B80" s="318">
        <v>0</v>
      </c>
      <c r="C80" s="318">
        <v>7.95</v>
      </c>
      <c r="D80" s="319">
        <v>7.95</v>
      </c>
      <c r="E80" s="328" t="s">
        <v>178</v>
      </c>
      <c r="F80" s="318">
        <v>10.105344906792</v>
      </c>
      <c r="G80" s="319">
        <v>4.2105603778300003</v>
      </c>
      <c r="H80" s="321">
        <v>0</v>
      </c>
      <c r="I80" s="318">
        <v>4.4471999999999996</v>
      </c>
      <c r="J80" s="319">
        <v>0.236639622169</v>
      </c>
      <c r="K80" s="322">
        <v>0.440083939837</v>
      </c>
    </row>
    <row r="81" spans="1:11" ht="14.4" customHeight="1" thickBot="1" x14ac:dyDescent="0.35">
      <c r="A81" s="338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10.105344906792</v>
      </c>
      <c r="G81" s="319">
        <v>4.2105603778300003</v>
      </c>
      <c r="H81" s="321">
        <v>0</v>
      </c>
      <c r="I81" s="318">
        <v>4.4471999999999996</v>
      </c>
      <c r="J81" s="319">
        <v>0.236639622169</v>
      </c>
      <c r="K81" s="322">
        <v>0.440083939837</v>
      </c>
    </row>
    <row r="82" spans="1:11" ht="14.4" customHeight="1" thickBot="1" x14ac:dyDescent="0.35">
      <c r="A82" s="339" t="s">
        <v>252</v>
      </c>
      <c r="B82" s="323">
        <v>0</v>
      </c>
      <c r="C82" s="323">
        <v>5.2</v>
      </c>
      <c r="D82" s="324">
        <v>5.2</v>
      </c>
      <c r="E82" s="325" t="s">
        <v>178</v>
      </c>
      <c r="F82" s="323">
        <v>8.0785888965740007</v>
      </c>
      <c r="G82" s="324">
        <v>3.3660787069059999</v>
      </c>
      <c r="H82" s="326">
        <v>0</v>
      </c>
      <c r="I82" s="323">
        <v>2.9971999999999999</v>
      </c>
      <c r="J82" s="324">
        <v>-0.368878706906</v>
      </c>
      <c r="K82" s="327">
        <v>0.371005387001</v>
      </c>
    </row>
    <row r="83" spans="1:11" ht="14.4" customHeight="1" thickBot="1" x14ac:dyDescent="0.35">
      <c r="A83" s="340" t="s">
        <v>253</v>
      </c>
      <c r="B83" s="318">
        <v>0</v>
      </c>
      <c r="C83" s="318">
        <v>0</v>
      </c>
      <c r="D83" s="319">
        <v>0</v>
      </c>
      <c r="E83" s="320">
        <v>1</v>
      </c>
      <c r="F83" s="318">
        <v>0</v>
      </c>
      <c r="G83" s="319">
        <v>0</v>
      </c>
      <c r="H83" s="321">
        <v>0</v>
      </c>
      <c r="I83" s="318">
        <v>0.38719999999999999</v>
      </c>
      <c r="J83" s="319">
        <v>0.38719999999999999</v>
      </c>
      <c r="K83" s="331" t="s">
        <v>184</v>
      </c>
    </row>
    <row r="84" spans="1:11" ht="14.4" customHeight="1" thickBot="1" x14ac:dyDescent="0.35">
      <c r="A84" s="340" t="s">
        <v>254</v>
      </c>
      <c r="B84" s="318">
        <v>0</v>
      </c>
      <c r="C84" s="318">
        <v>0.6</v>
      </c>
      <c r="D84" s="319">
        <v>0.6</v>
      </c>
      <c r="E84" s="328" t="s">
        <v>184</v>
      </c>
      <c r="F84" s="318">
        <v>0.71743702036000001</v>
      </c>
      <c r="G84" s="319">
        <v>0.298932091816</v>
      </c>
      <c r="H84" s="321">
        <v>0</v>
      </c>
      <c r="I84" s="318">
        <v>0</v>
      </c>
      <c r="J84" s="319">
        <v>-0.298932091816</v>
      </c>
      <c r="K84" s="322">
        <v>0</v>
      </c>
    </row>
    <row r="85" spans="1:11" ht="14.4" customHeight="1" thickBot="1" x14ac:dyDescent="0.35">
      <c r="A85" s="340" t="s">
        <v>255</v>
      </c>
      <c r="B85" s="318">
        <v>0</v>
      </c>
      <c r="C85" s="318">
        <v>4.5</v>
      </c>
      <c r="D85" s="319">
        <v>4.5</v>
      </c>
      <c r="E85" s="328" t="s">
        <v>184</v>
      </c>
      <c r="F85" s="318">
        <v>7.3611518762139996</v>
      </c>
      <c r="G85" s="319">
        <v>3.0671466150889999</v>
      </c>
      <c r="H85" s="321">
        <v>0</v>
      </c>
      <c r="I85" s="318">
        <v>2.2799999999999998</v>
      </c>
      <c r="J85" s="319">
        <v>-0.78714661508899997</v>
      </c>
      <c r="K85" s="322">
        <v>0.309734133779</v>
      </c>
    </row>
    <row r="86" spans="1:11" ht="14.4" customHeight="1" thickBot="1" x14ac:dyDescent="0.35">
      <c r="A86" s="340" t="s">
        <v>256</v>
      </c>
      <c r="B86" s="318">
        <v>0</v>
      </c>
      <c r="C86" s="318">
        <v>0.1</v>
      </c>
      <c r="D86" s="319">
        <v>0.1</v>
      </c>
      <c r="E86" s="328" t="s">
        <v>178</v>
      </c>
      <c r="F86" s="318">
        <v>0</v>
      </c>
      <c r="G86" s="319">
        <v>0</v>
      </c>
      <c r="H86" s="321">
        <v>0</v>
      </c>
      <c r="I86" s="318">
        <v>0.33</v>
      </c>
      <c r="J86" s="319">
        <v>0.33</v>
      </c>
      <c r="K86" s="331" t="s">
        <v>178</v>
      </c>
    </row>
    <row r="87" spans="1:11" ht="14.4" customHeight="1" thickBot="1" x14ac:dyDescent="0.35">
      <c r="A87" s="342" t="s">
        <v>257</v>
      </c>
      <c r="B87" s="318">
        <v>0</v>
      </c>
      <c r="C87" s="318">
        <v>1.9</v>
      </c>
      <c r="D87" s="319">
        <v>1.9</v>
      </c>
      <c r="E87" s="328" t="s">
        <v>184</v>
      </c>
      <c r="F87" s="318">
        <v>1.5893297053069999</v>
      </c>
      <c r="G87" s="319">
        <v>0.662220710544</v>
      </c>
      <c r="H87" s="321">
        <v>0</v>
      </c>
      <c r="I87" s="318">
        <v>1.45</v>
      </c>
      <c r="J87" s="319">
        <v>0.78777928945499998</v>
      </c>
      <c r="K87" s="322">
        <v>0.912334297382</v>
      </c>
    </row>
    <row r="88" spans="1:11" ht="14.4" customHeight="1" thickBot="1" x14ac:dyDescent="0.35">
      <c r="A88" s="340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1.5893297053069999</v>
      </c>
      <c r="G88" s="319">
        <v>0.662220710544</v>
      </c>
      <c r="H88" s="321">
        <v>0</v>
      </c>
      <c r="I88" s="318">
        <v>1.45</v>
      </c>
      <c r="J88" s="319">
        <v>0.78777928945499998</v>
      </c>
      <c r="K88" s="322">
        <v>0.912334297382</v>
      </c>
    </row>
    <row r="89" spans="1:11" ht="14.4" customHeight="1" thickBot="1" x14ac:dyDescent="0.35">
      <c r="A89" s="342" t="s">
        <v>259</v>
      </c>
      <c r="B89" s="318">
        <v>0</v>
      </c>
      <c r="C89" s="318">
        <v>0.85</v>
      </c>
      <c r="D89" s="319">
        <v>0.85</v>
      </c>
      <c r="E89" s="328" t="s">
        <v>178</v>
      </c>
      <c r="F89" s="318">
        <v>0.43742630491000001</v>
      </c>
      <c r="G89" s="319">
        <v>0.182260960379</v>
      </c>
      <c r="H89" s="321">
        <v>0</v>
      </c>
      <c r="I89" s="318">
        <v>0</v>
      </c>
      <c r="J89" s="319">
        <v>-0.182260960379</v>
      </c>
      <c r="K89" s="322">
        <v>0</v>
      </c>
    </row>
    <row r="90" spans="1:11" ht="14.4" customHeight="1" thickBot="1" x14ac:dyDescent="0.35">
      <c r="A90" s="340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0.43742630491000001</v>
      </c>
      <c r="G90" s="319">
        <v>0.182260960379</v>
      </c>
      <c r="H90" s="321">
        <v>0</v>
      </c>
      <c r="I90" s="318">
        <v>0</v>
      </c>
      <c r="J90" s="319">
        <v>-0.182260960379</v>
      </c>
      <c r="K90" s="322">
        <v>0</v>
      </c>
    </row>
    <row r="91" spans="1:11" ht="14.4" customHeight="1" thickBot="1" x14ac:dyDescent="0.35">
      <c r="A91" s="337" t="s">
        <v>261</v>
      </c>
      <c r="B91" s="318">
        <v>74.999997637679996</v>
      </c>
      <c r="C91" s="318">
        <v>75.012</v>
      </c>
      <c r="D91" s="319">
        <v>1.2002362319000001E-2</v>
      </c>
      <c r="E91" s="320">
        <v>1.0001600315020001</v>
      </c>
      <c r="F91" s="318">
        <v>72.000179613810005</v>
      </c>
      <c r="G91" s="319">
        <v>30.000074839086999</v>
      </c>
      <c r="H91" s="321">
        <v>5.9379999999999997</v>
      </c>
      <c r="I91" s="318">
        <v>29.69</v>
      </c>
      <c r="J91" s="319">
        <v>-0.31007483908700001</v>
      </c>
      <c r="K91" s="322">
        <v>0.41236008242200001</v>
      </c>
    </row>
    <row r="92" spans="1:11" ht="14.4" customHeight="1" thickBot="1" x14ac:dyDescent="0.35">
      <c r="A92" s="338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72.000179613810005</v>
      </c>
      <c r="G92" s="319">
        <v>30.000074839086999</v>
      </c>
      <c r="H92" s="321">
        <v>5.9379999999999997</v>
      </c>
      <c r="I92" s="318">
        <v>29.69</v>
      </c>
      <c r="J92" s="319">
        <v>-0.31007483908700001</v>
      </c>
      <c r="K92" s="322">
        <v>0.41236008242200001</v>
      </c>
    </row>
    <row r="93" spans="1:11" ht="14.4" customHeight="1" thickBot="1" x14ac:dyDescent="0.35">
      <c r="A93" s="339" t="s">
        <v>263</v>
      </c>
      <c r="B93" s="323">
        <v>74.999997637679996</v>
      </c>
      <c r="C93" s="323">
        <v>75.012</v>
      </c>
      <c r="D93" s="324">
        <v>1.2002362319000001E-2</v>
      </c>
      <c r="E93" s="329">
        <v>1.0001600315020001</v>
      </c>
      <c r="F93" s="323">
        <v>72.000179613810005</v>
      </c>
      <c r="G93" s="324">
        <v>30.000074839086999</v>
      </c>
      <c r="H93" s="326">
        <v>5.9379999999999997</v>
      </c>
      <c r="I93" s="323">
        <v>29.69</v>
      </c>
      <c r="J93" s="324">
        <v>-0.31007483908700001</v>
      </c>
      <c r="K93" s="327">
        <v>0.41236008242200001</v>
      </c>
    </row>
    <row r="94" spans="1:11" ht="14.4" customHeight="1" thickBot="1" x14ac:dyDescent="0.35">
      <c r="A94" s="340" t="s">
        <v>264</v>
      </c>
      <c r="B94" s="318">
        <v>14.999999527536</v>
      </c>
      <c r="C94" s="318">
        <v>14.58</v>
      </c>
      <c r="D94" s="319">
        <v>-0.41999952753600001</v>
      </c>
      <c r="E94" s="320">
        <v>0.97200003061499995</v>
      </c>
      <c r="F94" s="318">
        <v>15.000037419543</v>
      </c>
      <c r="G94" s="319">
        <v>6.2500155914760001</v>
      </c>
      <c r="H94" s="321">
        <v>1.2150000000000001</v>
      </c>
      <c r="I94" s="318">
        <v>6.0750000000000002</v>
      </c>
      <c r="J94" s="319">
        <v>-0.17501559147599999</v>
      </c>
      <c r="K94" s="322">
        <v>0.404998989674</v>
      </c>
    </row>
    <row r="95" spans="1:11" ht="14.4" customHeight="1" thickBot="1" x14ac:dyDescent="0.35">
      <c r="A95" s="340" t="s">
        <v>265</v>
      </c>
      <c r="B95" s="318">
        <v>59.999998110143999</v>
      </c>
      <c r="C95" s="318">
        <v>60.432000000000002</v>
      </c>
      <c r="D95" s="319">
        <v>0.43200188985499999</v>
      </c>
      <c r="E95" s="320">
        <v>1.007200031724</v>
      </c>
      <c r="F95" s="318">
        <v>57.000142194265997</v>
      </c>
      <c r="G95" s="319">
        <v>23.750059247610999</v>
      </c>
      <c r="H95" s="321">
        <v>4.7229999999999999</v>
      </c>
      <c r="I95" s="318">
        <v>23.614999999999998</v>
      </c>
      <c r="J95" s="319">
        <v>-0.13505924760999999</v>
      </c>
      <c r="K95" s="322">
        <v>0.41429721209300002</v>
      </c>
    </row>
    <row r="96" spans="1:11" ht="14.4" customHeight="1" thickBot="1" x14ac:dyDescent="0.35">
      <c r="A96" s="336" t="s">
        <v>266</v>
      </c>
      <c r="B96" s="318">
        <v>0</v>
      </c>
      <c r="C96" s="318">
        <v>103.08859</v>
      </c>
      <c r="D96" s="319">
        <v>103.08859</v>
      </c>
      <c r="E96" s="328" t="s">
        <v>178</v>
      </c>
      <c r="F96" s="318">
        <v>149.91698991823799</v>
      </c>
      <c r="G96" s="319">
        <v>62.465412465931998</v>
      </c>
      <c r="H96" s="321">
        <v>0</v>
      </c>
      <c r="I96" s="318">
        <v>0.21</v>
      </c>
      <c r="J96" s="319">
        <v>-62.255412465931997</v>
      </c>
      <c r="K96" s="322">
        <v>1.400775189E-3</v>
      </c>
    </row>
    <row r="97" spans="1:11" ht="14.4" customHeight="1" thickBot="1" x14ac:dyDescent="0.35">
      <c r="A97" s="337" t="s">
        <v>267</v>
      </c>
      <c r="B97" s="318">
        <v>0</v>
      </c>
      <c r="C97" s="318">
        <v>0</v>
      </c>
      <c r="D97" s="319">
        <v>0</v>
      </c>
      <c r="E97" s="328" t="s">
        <v>178</v>
      </c>
      <c r="F97" s="318">
        <v>0.70850209533200004</v>
      </c>
      <c r="G97" s="319">
        <v>0.29520920638800002</v>
      </c>
      <c r="H97" s="321">
        <v>0</v>
      </c>
      <c r="I97" s="318">
        <v>0</v>
      </c>
      <c r="J97" s="319">
        <v>-0.29520920638800002</v>
      </c>
      <c r="K97" s="322">
        <v>0</v>
      </c>
    </row>
    <row r="98" spans="1:11" ht="14.4" customHeight="1" thickBot="1" x14ac:dyDescent="0.35">
      <c r="A98" s="338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0.29520920638800002</v>
      </c>
      <c r="H98" s="321">
        <v>0</v>
      </c>
      <c r="I98" s="318">
        <v>0</v>
      </c>
      <c r="J98" s="319">
        <v>-0.29520920638800002</v>
      </c>
      <c r="K98" s="322">
        <v>0</v>
      </c>
    </row>
    <row r="99" spans="1:11" ht="14.4" customHeight="1" thickBot="1" x14ac:dyDescent="0.35">
      <c r="A99" s="339" t="s">
        <v>269</v>
      </c>
      <c r="B99" s="323">
        <v>0</v>
      </c>
      <c r="C99" s="323">
        <v>0</v>
      </c>
      <c r="D99" s="324">
        <v>0</v>
      </c>
      <c r="E99" s="329">
        <v>1</v>
      </c>
      <c r="F99" s="323">
        <v>0.70850209533200004</v>
      </c>
      <c r="G99" s="324">
        <v>0.29520920638800002</v>
      </c>
      <c r="H99" s="326">
        <v>0</v>
      </c>
      <c r="I99" s="323">
        <v>0</v>
      </c>
      <c r="J99" s="324">
        <v>-0.29520920638800002</v>
      </c>
      <c r="K99" s="327">
        <v>0</v>
      </c>
    </row>
    <row r="100" spans="1:11" ht="14.4" customHeight="1" thickBot="1" x14ac:dyDescent="0.35">
      <c r="A100" s="340" t="s">
        <v>270</v>
      </c>
      <c r="B100" s="318">
        <v>0</v>
      </c>
      <c r="C100" s="318">
        <v>0</v>
      </c>
      <c r="D100" s="319">
        <v>0</v>
      </c>
      <c r="E100" s="320">
        <v>1</v>
      </c>
      <c r="F100" s="318">
        <v>0.70850209533200004</v>
      </c>
      <c r="G100" s="319">
        <v>0.29520920638800002</v>
      </c>
      <c r="H100" s="321">
        <v>0</v>
      </c>
      <c r="I100" s="318">
        <v>0</v>
      </c>
      <c r="J100" s="319">
        <v>-0.29520920638800002</v>
      </c>
      <c r="K100" s="322">
        <v>0</v>
      </c>
    </row>
    <row r="101" spans="1:11" ht="14.4" customHeight="1" thickBot="1" x14ac:dyDescent="0.35">
      <c r="A101" s="337" t="s">
        <v>271</v>
      </c>
      <c r="B101" s="318">
        <v>0</v>
      </c>
      <c r="C101" s="318">
        <v>103.08859</v>
      </c>
      <c r="D101" s="319">
        <v>103.08859</v>
      </c>
      <c r="E101" s="328" t="s">
        <v>178</v>
      </c>
      <c r="F101" s="318">
        <v>149.20848782290599</v>
      </c>
      <c r="G101" s="319">
        <v>62.170203259544003</v>
      </c>
      <c r="H101" s="321">
        <v>0</v>
      </c>
      <c r="I101" s="318">
        <v>0.21</v>
      </c>
      <c r="J101" s="319">
        <v>-61.960203259544002</v>
      </c>
      <c r="K101" s="322">
        <v>1.4074266350000001E-3</v>
      </c>
    </row>
    <row r="102" spans="1:11" ht="14.4" customHeight="1" thickBot="1" x14ac:dyDescent="0.35">
      <c r="A102" s="343" t="s">
        <v>272</v>
      </c>
      <c r="B102" s="323">
        <v>0</v>
      </c>
      <c r="C102" s="323">
        <v>103.08859</v>
      </c>
      <c r="D102" s="324">
        <v>103.08859</v>
      </c>
      <c r="E102" s="325" t="s">
        <v>178</v>
      </c>
      <c r="F102" s="323">
        <v>149.20848782290599</v>
      </c>
      <c r="G102" s="324">
        <v>62.170203259544003</v>
      </c>
      <c r="H102" s="326">
        <v>0</v>
      </c>
      <c r="I102" s="323">
        <v>0.21</v>
      </c>
      <c r="J102" s="324">
        <v>-61.960203259544002</v>
      </c>
      <c r="K102" s="327">
        <v>1.4074266350000001E-3</v>
      </c>
    </row>
    <row r="103" spans="1:11" ht="14.4" customHeight="1" thickBot="1" x14ac:dyDescent="0.35">
      <c r="A103" s="339" t="s">
        <v>273</v>
      </c>
      <c r="B103" s="323">
        <v>0</v>
      </c>
      <c r="C103" s="323">
        <v>-5.0000000000000002E-5</v>
      </c>
      <c r="D103" s="324">
        <v>-5.0000000000000002E-5</v>
      </c>
      <c r="E103" s="325" t="s">
        <v>178</v>
      </c>
      <c r="F103" s="323">
        <v>0</v>
      </c>
      <c r="G103" s="324">
        <v>0</v>
      </c>
      <c r="H103" s="326">
        <v>0</v>
      </c>
      <c r="I103" s="323">
        <v>0</v>
      </c>
      <c r="J103" s="324">
        <v>0</v>
      </c>
      <c r="K103" s="330" t="s">
        <v>178</v>
      </c>
    </row>
    <row r="104" spans="1:11" ht="14.4" customHeight="1" thickBot="1" x14ac:dyDescent="0.35">
      <c r="A104" s="340" t="s">
        <v>274</v>
      </c>
      <c r="B104" s="318">
        <v>0</v>
      </c>
      <c r="C104" s="318">
        <v>-5.0000000000000002E-5</v>
      </c>
      <c r="D104" s="319">
        <v>-5.0000000000000002E-5</v>
      </c>
      <c r="E104" s="328" t="s">
        <v>184</v>
      </c>
      <c r="F104" s="318">
        <v>0</v>
      </c>
      <c r="G104" s="319">
        <v>0</v>
      </c>
      <c r="H104" s="321">
        <v>0</v>
      </c>
      <c r="I104" s="318">
        <v>0</v>
      </c>
      <c r="J104" s="319">
        <v>0</v>
      </c>
      <c r="K104" s="331" t="s">
        <v>178</v>
      </c>
    </row>
    <row r="105" spans="1:11" ht="14.4" customHeight="1" thickBot="1" x14ac:dyDescent="0.35">
      <c r="A105" s="339" t="s">
        <v>275</v>
      </c>
      <c r="B105" s="323">
        <v>0</v>
      </c>
      <c r="C105" s="323">
        <v>103.08864</v>
      </c>
      <c r="D105" s="324">
        <v>103.08864</v>
      </c>
      <c r="E105" s="325" t="s">
        <v>178</v>
      </c>
      <c r="F105" s="323">
        <v>149.20848782290599</v>
      </c>
      <c r="G105" s="324">
        <v>62.170203259544003</v>
      </c>
      <c r="H105" s="326">
        <v>0</v>
      </c>
      <c r="I105" s="323">
        <v>0.21</v>
      </c>
      <c r="J105" s="324">
        <v>-61.960203259544002</v>
      </c>
      <c r="K105" s="327">
        <v>1.4074266350000001E-3</v>
      </c>
    </row>
    <row r="106" spans="1:11" ht="14.4" customHeight="1" thickBot="1" x14ac:dyDescent="0.35">
      <c r="A106" s="340" t="s">
        <v>276</v>
      </c>
      <c r="B106" s="318">
        <v>0</v>
      </c>
      <c r="C106" s="318">
        <v>0.94499999999999995</v>
      </c>
      <c r="D106" s="319">
        <v>0.94499999999999995</v>
      </c>
      <c r="E106" s="328" t="s">
        <v>178</v>
      </c>
      <c r="F106" s="318">
        <v>0.80962967675099995</v>
      </c>
      <c r="G106" s="319">
        <v>0.337345698646</v>
      </c>
      <c r="H106" s="321">
        <v>0</v>
      </c>
      <c r="I106" s="318">
        <v>0.21</v>
      </c>
      <c r="J106" s="319">
        <v>-0.12734569864600001</v>
      </c>
      <c r="K106" s="322">
        <v>0.25937784400699998</v>
      </c>
    </row>
    <row r="107" spans="1:11" ht="14.4" customHeight="1" thickBot="1" x14ac:dyDescent="0.35">
      <c r="A107" s="340" t="s">
        <v>277</v>
      </c>
      <c r="B107" s="318">
        <v>0</v>
      </c>
      <c r="C107" s="318">
        <v>102.14364</v>
      </c>
      <c r="D107" s="319">
        <v>102.14364</v>
      </c>
      <c r="E107" s="328" t="s">
        <v>184</v>
      </c>
      <c r="F107" s="318">
        <v>148.39885814615499</v>
      </c>
      <c r="G107" s="319">
        <v>61.832857560896997</v>
      </c>
      <c r="H107" s="321">
        <v>0</v>
      </c>
      <c r="I107" s="318">
        <v>0</v>
      </c>
      <c r="J107" s="319">
        <v>-61.832857560896997</v>
      </c>
      <c r="K107" s="322">
        <v>0</v>
      </c>
    </row>
    <row r="108" spans="1:11" ht="14.4" customHeight="1" thickBot="1" x14ac:dyDescent="0.35">
      <c r="A108" s="336" t="s">
        <v>278</v>
      </c>
      <c r="B108" s="318">
        <v>445.20804666328701</v>
      </c>
      <c r="C108" s="318">
        <v>453.70206000000002</v>
      </c>
      <c r="D108" s="319">
        <v>8.4940133367129995</v>
      </c>
      <c r="E108" s="320">
        <v>1.0190787507100001</v>
      </c>
      <c r="F108" s="318">
        <v>0</v>
      </c>
      <c r="G108" s="319">
        <v>0</v>
      </c>
      <c r="H108" s="321">
        <v>31.067240000000002</v>
      </c>
      <c r="I108" s="318">
        <v>174.68817999999999</v>
      </c>
      <c r="J108" s="319">
        <v>174.68817999999999</v>
      </c>
      <c r="K108" s="331" t="s">
        <v>184</v>
      </c>
    </row>
    <row r="109" spans="1:11" ht="14.4" customHeight="1" thickBot="1" x14ac:dyDescent="0.35">
      <c r="A109" s="341" t="s">
        <v>279</v>
      </c>
      <c r="B109" s="323">
        <v>445.20804666328701</v>
      </c>
      <c r="C109" s="323">
        <v>453.70206000000002</v>
      </c>
      <c r="D109" s="324">
        <v>8.4940133367129995</v>
      </c>
      <c r="E109" s="329">
        <v>1.0190787507100001</v>
      </c>
      <c r="F109" s="323">
        <v>0</v>
      </c>
      <c r="G109" s="324">
        <v>0</v>
      </c>
      <c r="H109" s="326">
        <v>31.067240000000002</v>
      </c>
      <c r="I109" s="323">
        <v>174.68817999999999</v>
      </c>
      <c r="J109" s="324">
        <v>174.68817999999999</v>
      </c>
      <c r="K109" s="330" t="s">
        <v>184</v>
      </c>
    </row>
    <row r="110" spans="1:11" ht="14.4" customHeight="1" thickBot="1" x14ac:dyDescent="0.35">
      <c r="A110" s="343" t="s">
        <v>38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0</v>
      </c>
      <c r="G110" s="324">
        <v>0</v>
      </c>
      <c r="H110" s="326">
        <v>31.067240000000002</v>
      </c>
      <c r="I110" s="323">
        <v>174.68817999999999</v>
      </c>
      <c r="J110" s="324">
        <v>174.68817999999999</v>
      </c>
      <c r="K110" s="330" t="s">
        <v>184</v>
      </c>
    </row>
    <row r="111" spans="1:11" ht="14.4" customHeight="1" thickBot="1" x14ac:dyDescent="0.35">
      <c r="A111" s="339" t="s">
        <v>280</v>
      </c>
      <c r="B111" s="323">
        <v>31.672897196261001</v>
      </c>
      <c r="C111" s="323">
        <v>17.665700000000001</v>
      </c>
      <c r="D111" s="324">
        <v>-14.007197196261</v>
      </c>
      <c r="E111" s="329">
        <v>0.55775447034500003</v>
      </c>
      <c r="F111" s="323">
        <v>0</v>
      </c>
      <c r="G111" s="324">
        <v>0</v>
      </c>
      <c r="H111" s="326">
        <v>0.14699999999999999</v>
      </c>
      <c r="I111" s="323">
        <v>9.6885999999999992</v>
      </c>
      <c r="J111" s="324">
        <v>9.6885999999999992</v>
      </c>
      <c r="K111" s="330" t="s">
        <v>184</v>
      </c>
    </row>
    <row r="112" spans="1:11" ht="14.4" customHeight="1" thickBot="1" x14ac:dyDescent="0.35">
      <c r="A112" s="340" t="s">
        <v>281</v>
      </c>
      <c r="B112" s="318">
        <v>31.672897196261001</v>
      </c>
      <c r="C112" s="318">
        <v>16.857199999999999</v>
      </c>
      <c r="D112" s="319">
        <v>-14.815697196261</v>
      </c>
      <c r="E112" s="320">
        <v>0.53222791383800006</v>
      </c>
      <c r="F112" s="318">
        <v>0</v>
      </c>
      <c r="G112" s="319">
        <v>0</v>
      </c>
      <c r="H112" s="321">
        <v>0</v>
      </c>
      <c r="I112" s="318">
        <v>9.3946000000000005</v>
      </c>
      <c r="J112" s="319">
        <v>9.3946000000000005</v>
      </c>
      <c r="K112" s="331" t="s">
        <v>184</v>
      </c>
    </row>
    <row r="113" spans="1:11" ht="14.4" customHeight="1" thickBot="1" x14ac:dyDescent="0.35">
      <c r="A113" s="340" t="s">
        <v>282</v>
      </c>
      <c r="B113" s="318">
        <v>0</v>
      </c>
      <c r="C113" s="318">
        <v>0.8085</v>
      </c>
      <c r="D113" s="319">
        <v>0.8085</v>
      </c>
      <c r="E113" s="328" t="s">
        <v>184</v>
      </c>
      <c r="F113" s="318">
        <v>0</v>
      </c>
      <c r="G113" s="319">
        <v>0</v>
      </c>
      <c r="H113" s="321">
        <v>0.14699999999999999</v>
      </c>
      <c r="I113" s="318">
        <v>0.29399999999999998</v>
      </c>
      <c r="J113" s="319">
        <v>0.29399999999999998</v>
      </c>
      <c r="K113" s="331" t="s">
        <v>184</v>
      </c>
    </row>
    <row r="114" spans="1:11" ht="14.4" customHeight="1" thickBot="1" x14ac:dyDescent="0.35">
      <c r="A114" s="339" t="s">
        <v>283</v>
      </c>
      <c r="B114" s="323">
        <v>5.6595209004399996</v>
      </c>
      <c r="C114" s="323">
        <v>6.1051799999999998</v>
      </c>
      <c r="D114" s="324">
        <v>0.44565909955900002</v>
      </c>
      <c r="E114" s="329">
        <v>1.078745022308</v>
      </c>
      <c r="F114" s="323">
        <v>0</v>
      </c>
      <c r="G114" s="324">
        <v>0</v>
      </c>
      <c r="H114" s="326">
        <v>0.5736</v>
      </c>
      <c r="I114" s="323">
        <v>2.3763000000000001</v>
      </c>
      <c r="J114" s="324">
        <v>2.3763000000000001</v>
      </c>
      <c r="K114" s="330" t="s">
        <v>184</v>
      </c>
    </row>
    <row r="115" spans="1:11" ht="14.4" customHeight="1" thickBot="1" x14ac:dyDescent="0.35">
      <c r="A115" s="340" t="s">
        <v>284</v>
      </c>
      <c r="B115" s="318">
        <v>5.6595209004399996</v>
      </c>
      <c r="C115" s="318">
        <v>6.1051799999999998</v>
      </c>
      <c r="D115" s="319">
        <v>0.44565909955900002</v>
      </c>
      <c r="E115" s="320">
        <v>1.078745022308</v>
      </c>
      <c r="F115" s="318">
        <v>0</v>
      </c>
      <c r="G115" s="319">
        <v>0</v>
      </c>
      <c r="H115" s="321">
        <v>0.5736</v>
      </c>
      <c r="I115" s="318">
        <v>2.3763000000000001</v>
      </c>
      <c r="J115" s="319">
        <v>2.3763000000000001</v>
      </c>
      <c r="K115" s="331" t="s">
        <v>184</v>
      </c>
    </row>
    <row r="116" spans="1:11" ht="14.4" customHeight="1" thickBot="1" x14ac:dyDescent="0.35">
      <c r="A116" s="339" t="s">
        <v>285</v>
      </c>
      <c r="B116" s="323">
        <v>125</v>
      </c>
      <c r="C116" s="323">
        <v>114.29792999999999</v>
      </c>
      <c r="D116" s="324">
        <v>-10.702069999999001</v>
      </c>
      <c r="E116" s="329">
        <v>0.91438344000000005</v>
      </c>
      <c r="F116" s="323">
        <v>0</v>
      </c>
      <c r="G116" s="324">
        <v>0</v>
      </c>
      <c r="H116" s="326">
        <v>9.0920199999999998</v>
      </c>
      <c r="I116" s="323">
        <v>46.852359999999997</v>
      </c>
      <c r="J116" s="324">
        <v>46.852359999999997</v>
      </c>
      <c r="K116" s="330" t="s">
        <v>184</v>
      </c>
    </row>
    <row r="117" spans="1:11" ht="14.4" customHeight="1" thickBot="1" x14ac:dyDescent="0.35">
      <c r="A117" s="340" t="s">
        <v>286</v>
      </c>
      <c r="B117" s="318">
        <v>125</v>
      </c>
      <c r="C117" s="318">
        <v>114.29792999999999</v>
      </c>
      <c r="D117" s="319">
        <v>-10.702069999999001</v>
      </c>
      <c r="E117" s="320">
        <v>0.91438344000000005</v>
      </c>
      <c r="F117" s="318">
        <v>0</v>
      </c>
      <c r="G117" s="319">
        <v>0</v>
      </c>
      <c r="H117" s="321">
        <v>9.0920199999999998</v>
      </c>
      <c r="I117" s="318">
        <v>46.852359999999997</v>
      </c>
      <c r="J117" s="319">
        <v>46.852359999999997</v>
      </c>
      <c r="K117" s="331" t="s">
        <v>184</v>
      </c>
    </row>
    <row r="118" spans="1:11" ht="14.4" customHeight="1" thickBot="1" x14ac:dyDescent="0.35">
      <c r="A118" s="339" t="s">
        <v>287</v>
      </c>
      <c r="B118" s="323">
        <v>0</v>
      </c>
      <c r="C118" s="323">
        <v>12.738</v>
      </c>
      <c r="D118" s="324">
        <v>12.738</v>
      </c>
      <c r="E118" s="325" t="s">
        <v>178</v>
      </c>
      <c r="F118" s="323">
        <v>0</v>
      </c>
      <c r="G118" s="324">
        <v>0</v>
      </c>
      <c r="H118" s="326">
        <v>0</v>
      </c>
      <c r="I118" s="323">
        <v>0</v>
      </c>
      <c r="J118" s="324">
        <v>0</v>
      </c>
      <c r="K118" s="327">
        <v>0</v>
      </c>
    </row>
    <row r="119" spans="1:11" ht="14.4" customHeight="1" thickBot="1" x14ac:dyDescent="0.35">
      <c r="A119" s="340" t="s">
        <v>288</v>
      </c>
      <c r="B119" s="318">
        <v>0</v>
      </c>
      <c r="C119" s="318">
        <v>12.738</v>
      </c>
      <c r="D119" s="319">
        <v>12.738</v>
      </c>
      <c r="E119" s="328" t="s">
        <v>178</v>
      </c>
      <c r="F119" s="318">
        <v>0</v>
      </c>
      <c r="G119" s="319">
        <v>0</v>
      </c>
      <c r="H119" s="321">
        <v>0</v>
      </c>
      <c r="I119" s="318">
        <v>0</v>
      </c>
      <c r="J119" s="319">
        <v>0</v>
      </c>
      <c r="K119" s="322">
        <v>0</v>
      </c>
    </row>
    <row r="120" spans="1:11" ht="14.4" customHeight="1" thickBot="1" x14ac:dyDescent="0.35">
      <c r="A120" s="339" t="s">
        <v>289</v>
      </c>
      <c r="B120" s="323">
        <v>282.87562856658502</v>
      </c>
      <c r="C120" s="323">
        <v>302.89524999999998</v>
      </c>
      <c r="D120" s="324">
        <v>20.019621433415001</v>
      </c>
      <c r="E120" s="329">
        <v>1.0707718142239999</v>
      </c>
      <c r="F120" s="323">
        <v>0</v>
      </c>
      <c r="G120" s="324">
        <v>0</v>
      </c>
      <c r="H120" s="326">
        <v>21.254619999999999</v>
      </c>
      <c r="I120" s="323">
        <v>115.77092</v>
      </c>
      <c r="J120" s="324">
        <v>115.77092</v>
      </c>
      <c r="K120" s="330" t="s">
        <v>184</v>
      </c>
    </row>
    <row r="121" spans="1:11" ht="14.4" customHeight="1" thickBot="1" x14ac:dyDescent="0.35">
      <c r="A121" s="340" t="s">
        <v>290</v>
      </c>
      <c r="B121" s="318">
        <v>282.87562856658502</v>
      </c>
      <c r="C121" s="318">
        <v>302.89524999999998</v>
      </c>
      <c r="D121" s="319">
        <v>20.019621433415001</v>
      </c>
      <c r="E121" s="320">
        <v>1.0707718142239999</v>
      </c>
      <c r="F121" s="318">
        <v>0</v>
      </c>
      <c r="G121" s="319">
        <v>0</v>
      </c>
      <c r="H121" s="321">
        <v>21.254619999999999</v>
      </c>
      <c r="I121" s="318">
        <v>115.77092</v>
      </c>
      <c r="J121" s="319">
        <v>115.77092</v>
      </c>
      <c r="K121" s="331" t="s">
        <v>184</v>
      </c>
    </row>
    <row r="122" spans="1:11" ht="14.4" customHeight="1" thickBot="1" x14ac:dyDescent="0.35">
      <c r="A122" s="344"/>
      <c r="B122" s="318">
        <v>-3647.72597376871</v>
      </c>
      <c r="C122" s="318">
        <v>-3832.6509599999999</v>
      </c>
      <c r="D122" s="319">
        <v>-184.92498623129501</v>
      </c>
      <c r="E122" s="320">
        <v>1.0506959644339999</v>
      </c>
      <c r="F122" s="318">
        <v>-3363.6452947350999</v>
      </c>
      <c r="G122" s="319">
        <v>-1401.5188728062899</v>
      </c>
      <c r="H122" s="321">
        <v>-310.78357999999997</v>
      </c>
      <c r="I122" s="318">
        <v>-1557.7241899999999</v>
      </c>
      <c r="J122" s="319">
        <v>-156.205317193707</v>
      </c>
      <c r="K122" s="322">
        <v>0.46310596198600001</v>
      </c>
    </row>
    <row r="123" spans="1:11" ht="14.4" customHeight="1" thickBot="1" x14ac:dyDescent="0.35">
      <c r="A123" s="345" t="s">
        <v>50</v>
      </c>
      <c r="B123" s="332">
        <v>-3647.72597376871</v>
      </c>
      <c r="C123" s="332">
        <v>-3832.6509599999999</v>
      </c>
      <c r="D123" s="333">
        <v>-184.92498623129501</v>
      </c>
      <c r="E123" s="334" t="s">
        <v>178</v>
      </c>
      <c r="F123" s="332">
        <v>-3363.6452947350999</v>
      </c>
      <c r="G123" s="333">
        <v>-1401.5188728062899</v>
      </c>
      <c r="H123" s="332">
        <v>-310.78357999999997</v>
      </c>
      <c r="I123" s="332">
        <v>-1557.7241899999999</v>
      </c>
      <c r="J123" s="333">
        <v>-156.20531719370601</v>
      </c>
      <c r="K123" s="335">
        <v>0.46310596198600001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185</v>
      </c>
      <c r="C6" s="348">
        <v>0</v>
      </c>
      <c r="D6" s="348">
        <v>0.40909000000000001</v>
      </c>
      <c r="E6" s="348"/>
      <c r="F6" s="348">
        <v>0.15182999999999999</v>
      </c>
      <c r="G6" s="348">
        <v>2.0833333333333335</v>
      </c>
      <c r="H6" s="348">
        <v>-1.9315033333333336</v>
      </c>
      <c r="I6" s="349">
        <v>7.2878399999999996E-2</v>
      </c>
      <c r="J6" s="350" t="s">
        <v>1</v>
      </c>
    </row>
    <row r="7" spans="1:10" ht="14.4" customHeight="1" x14ac:dyDescent="0.3">
      <c r="A7" s="346" t="s">
        <v>291</v>
      </c>
      <c r="B7" s="347" t="s">
        <v>294</v>
      </c>
      <c r="C7" s="348">
        <v>0</v>
      </c>
      <c r="D7" s="348">
        <v>0.40909000000000001</v>
      </c>
      <c r="E7" s="348"/>
      <c r="F7" s="348">
        <v>0.15182999999999999</v>
      </c>
      <c r="G7" s="348">
        <v>2.0833333333333335</v>
      </c>
      <c r="H7" s="348">
        <v>-1.9315033333333336</v>
      </c>
      <c r="I7" s="349">
        <v>7.2878399999999996E-2</v>
      </c>
      <c r="J7" s="350" t="s">
        <v>295</v>
      </c>
    </row>
    <row r="9" spans="1:10" ht="14.4" customHeight="1" x14ac:dyDescent="0.3">
      <c r="A9" s="346" t="s">
        <v>291</v>
      </c>
      <c r="B9" s="347" t="s">
        <v>292</v>
      </c>
      <c r="C9" s="348" t="s">
        <v>293</v>
      </c>
      <c r="D9" s="348" t="s">
        <v>293</v>
      </c>
      <c r="E9" s="348"/>
      <c r="F9" s="348" t="s">
        <v>293</v>
      </c>
      <c r="G9" s="348" t="s">
        <v>293</v>
      </c>
      <c r="H9" s="348" t="s">
        <v>293</v>
      </c>
      <c r="I9" s="349" t="s">
        <v>293</v>
      </c>
      <c r="J9" s="350" t="s">
        <v>53</v>
      </c>
    </row>
    <row r="10" spans="1:10" ht="14.4" customHeight="1" x14ac:dyDescent="0.3">
      <c r="A10" s="346" t="s">
        <v>296</v>
      </c>
      <c r="B10" s="347" t="s">
        <v>292</v>
      </c>
      <c r="C10" s="348" t="s">
        <v>293</v>
      </c>
      <c r="D10" s="348" t="s">
        <v>293</v>
      </c>
      <c r="E10" s="348"/>
      <c r="F10" s="348" t="s">
        <v>293</v>
      </c>
      <c r="G10" s="348" t="s">
        <v>293</v>
      </c>
      <c r="H10" s="348" t="s">
        <v>293</v>
      </c>
      <c r="I10" s="349" t="s">
        <v>293</v>
      </c>
      <c r="J10" s="350" t="s">
        <v>0</v>
      </c>
    </row>
    <row r="11" spans="1:10" ht="14.4" customHeight="1" x14ac:dyDescent="0.3">
      <c r="A11" s="346" t="s">
        <v>296</v>
      </c>
      <c r="B11" s="347" t="s">
        <v>185</v>
      </c>
      <c r="C11" s="348">
        <v>0</v>
      </c>
      <c r="D11" s="348">
        <v>0.40909000000000001</v>
      </c>
      <c r="E11" s="348"/>
      <c r="F11" s="348">
        <v>0.15182999999999999</v>
      </c>
      <c r="G11" s="348">
        <v>2.0833333333333335</v>
      </c>
      <c r="H11" s="348">
        <v>-1.9315033333333336</v>
      </c>
      <c r="I11" s="349">
        <v>7.2878399999999996E-2</v>
      </c>
      <c r="J11" s="350" t="s">
        <v>1</v>
      </c>
    </row>
    <row r="12" spans="1:10" ht="14.4" customHeight="1" x14ac:dyDescent="0.3">
      <c r="A12" s="346" t="s">
        <v>296</v>
      </c>
      <c r="B12" s="347" t="s">
        <v>294</v>
      </c>
      <c r="C12" s="348">
        <v>0</v>
      </c>
      <c r="D12" s="348">
        <v>0.40909000000000001</v>
      </c>
      <c r="E12" s="348"/>
      <c r="F12" s="348">
        <v>0.15182999999999999</v>
      </c>
      <c r="G12" s="348">
        <v>2.0833333333333335</v>
      </c>
      <c r="H12" s="348">
        <v>-1.9315033333333336</v>
      </c>
      <c r="I12" s="349">
        <v>7.2878399999999996E-2</v>
      </c>
      <c r="J12" s="350" t="s">
        <v>297</v>
      </c>
    </row>
    <row r="13" spans="1:10" ht="14.4" customHeight="1" x14ac:dyDescent="0.3">
      <c r="A13" s="346" t="s">
        <v>293</v>
      </c>
      <c r="B13" s="347" t="s">
        <v>293</v>
      </c>
      <c r="C13" s="348" t="s">
        <v>293</v>
      </c>
      <c r="D13" s="348" t="s">
        <v>293</v>
      </c>
      <c r="E13" s="348"/>
      <c r="F13" s="348" t="s">
        <v>293</v>
      </c>
      <c r="G13" s="348" t="s">
        <v>293</v>
      </c>
      <c r="H13" s="348" t="s">
        <v>293</v>
      </c>
      <c r="I13" s="349" t="s">
        <v>293</v>
      </c>
      <c r="J13" s="350" t="s">
        <v>298</v>
      </c>
    </row>
    <row r="14" spans="1:10" ht="14.4" customHeight="1" x14ac:dyDescent="0.3">
      <c r="A14" s="346" t="s">
        <v>291</v>
      </c>
      <c r="B14" s="347" t="s">
        <v>294</v>
      </c>
      <c r="C14" s="348">
        <v>0</v>
      </c>
      <c r="D14" s="348">
        <v>0.40909000000000001</v>
      </c>
      <c r="E14" s="348"/>
      <c r="F14" s="348">
        <v>0.15182999999999999</v>
      </c>
      <c r="G14" s="348">
        <v>2.0833333333333335</v>
      </c>
      <c r="H14" s="348">
        <v>-1.9315033333333336</v>
      </c>
      <c r="I14" s="349">
        <v>7.2878399999999996E-2</v>
      </c>
      <c r="J14" s="350" t="s">
        <v>295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50.608657946192274</v>
      </c>
      <c r="M3" s="71">
        <f>SUBTOTAL(9,M5:M1048576)</f>
        <v>3</v>
      </c>
      <c r="N3" s="72">
        <f>SUBTOTAL(9,N5:N1048576)</f>
        <v>151.82597383857683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thickBot="1" x14ac:dyDescent="0.35">
      <c r="A5" s="356" t="s">
        <v>291</v>
      </c>
      <c r="B5" s="357" t="s">
        <v>292</v>
      </c>
      <c r="C5" s="358" t="s">
        <v>296</v>
      </c>
      <c r="D5" s="359" t="s">
        <v>292</v>
      </c>
      <c r="E5" s="358" t="s">
        <v>299</v>
      </c>
      <c r="F5" s="359" t="s">
        <v>304</v>
      </c>
      <c r="G5" s="358" t="s">
        <v>300</v>
      </c>
      <c r="H5" s="358" t="s">
        <v>301</v>
      </c>
      <c r="I5" s="358" t="s">
        <v>302</v>
      </c>
      <c r="J5" s="358" t="s">
        <v>303</v>
      </c>
      <c r="K5" s="358"/>
      <c r="L5" s="360">
        <v>50.608657946192274</v>
      </c>
      <c r="M5" s="360">
        <v>3</v>
      </c>
      <c r="N5" s="361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7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5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2" t="s">
        <v>139</v>
      </c>
      <c r="B5" s="363" t="s">
        <v>141</v>
      </c>
      <c r="C5" s="363" t="s">
        <v>142</v>
      </c>
      <c r="D5" s="363" t="s">
        <v>143</v>
      </c>
      <c r="E5" s="364" t="s">
        <v>144</v>
      </c>
      <c r="F5" s="365" t="s">
        <v>141</v>
      </c>
      <c r="G5" s="366" t="s">
        <v>142</v>
      </c>
      <c r="H5" s="366" t="s">
        <v>143</v>
      </c>
      <c r="I5" s="367" t="s">
        <v>144</v>
      </c>
      <c r="J5" s="363" t="s">
        <v>141</v>
      </c>
      <c r="K5" s="363" t="s">
        <v>142</v>
      </c>
      <c r="L5" s="363" t="s">
        <v>143</v>
      </c>
      <c r="M5" s="364" t="s">
        <v>144</v>
      </c>
      <c r="N5" s="365" t="s">
        <v>141</v>
      </c>
      <c r="O5" s="366" t="s">
        <v>142</v>
      </c>
      <c r="P5" s="366" t="s">
        <v>143</v>
      </c>
      <c r="Q5" s="367" t="s">
        <v>144</v>
      </c>
    </row>
    <row r="6" spans="1:17" ht="14.4" customHeight="1" x14ac:dyDescent="0.3">
      <c r="A6" s="374" t="s">
        <v>305</v>
      </c>
      <c r="B6" s="378"/>
      <c r="C6" s="368"/>
      <c r="D6" s="368"/>
      <c r="E6" s="380"/>
      <c r="F6" s="376"/>
      <c r="G6" s="369"/>
      <c r="H6" s="369"/>
      <c r="I6" s="382"/>
      <c r="J6" s="378"/>
      <c r="K6" s="368"/>
      <c r="L6" s="368"/>
      <c r="M6" s="380"/>
      <c r="N6" s="376"/>
      <c r="O6" s="369"/>
      <c r="P6" s="369"/>
      <c r="Q6" s="370"/>
    </row>
    <row r="7" spans="1:17" ht="14.4" customHeight="1" thickBot="1" x14ac:dyDescent="0.35">
      <c r="A7" s="375" t="s">
        <v>306</v>
      </c>
      <c r="B7" s="379">
        <v>7</v>
      </c>
      <c r="C7" s="371"/>
      <c r="D7" s="371"/>
      <c r="E7" s="381"/>
      <c r="F7" s="377">
        <v>1</v>
      </c>
      <c r="G7" s="372">
        <v>0</v>
      </c>
      <c r="H7" s="372">
        <v>0</v>
      </c>
      <c r="I7" s="383">
        <v>0</v>
      </c>
      <c r="J7" s="379">
        <v>5</v>
      </c>
      <c r="K7" s="371"/>
      <c r="L7" s="371"/>
      <c r="M7" s="381"/>
      <c r="N7" s="377">
        <v>1</v>
      </c>
      <c r="O7" s="372">
        <v>0</v>
      </c>
      <c r="P7" s="372">
        <v>0</v>
      </c>
      <c r="Q7" s="3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187</v>
      </c>
      <c r="C6" s="348">
        <v>27.900179999999995</v>
      </c>
      <c r="D6" s="348">
        <v>20.67116</v>
      </c>
      <c r="E6" s="348"/>
      <c r="F6" s="348">
        <v>28.537959999999998</v>
      </c>
      <c r="G6" s="348">
        <v>26.250007235961249</v>
      </c>
      <c r="H6" s="348">
        <v>2.2879527640387494</v>
      </c>
      <c r="I6" s="349">
        <v>1.087160081270544</v>
      </c>
      <c r="J6" s="350" t="s">
        <v>1</v>
      </c>
    </row>
    <row r="7" spans="1:10" ht="14.4" customHeight="1" x14ac:dyDescent="0.3">
      <c r="A7" s="346" t="s">
        <v>291</v>
      </c>
      <c r="B7" s="347" t="s">
        <v>188</v>
      </c>
      <c r="C7" s="348">
        <v>0</v>
      </c>
      <c r="D7" s="348">
        <v>0</v>
      </c>
      <c r="E7" s="348"/>
      <c r="F7" s="348">
        <v>2.42</v>
      </c>
      <c r="G7" s="348">
        <v>1.6666671260925001</v>
      </c>
      <c r="H7" s="348">
        <v>0.75333287390749981</v>
      </c>
      <c r="I7" s="349">
        <v>1.4519995997483242</v>
      </c>
      <c r="J7" s="350" t="s">
        <v>1</v>
      </c>
    </row>
    <row r="8" spans="1:10" ht="14.4" customHeight="1" x14ac:dyDescent="0.3">
      <c r="A8" s="346" t="s">
        <v>291</v>
      </c>
      <c r="B8" s="347" t="s">
        <v>189</v>
      </c>
      <c r="C8" s="348">
        <v>0</v>
      </c>
      <c r="D8" s="348">
        <v>0</v>
      </c>
      <c r="E8" s="348"/>
      <c r="F8" s="348">
        <v>0</v>
      </c>
      <c r="G8" s="348">
        <v>5.9166682976250003E-2</v>
      </c>
      <c r="H8" s="348">
        <v>-5.9166682976250003E-2</v>
      </c>
      <c r="I8" s="349">
        <v>0</v>
      </c>
      <c r="J8" s="350" t="s">
        <v>1</v>
      </c>
    </row>
    <row r="9" spans="1:10" ht="14.4" customHeight="1" x14ac:dyDescent="0.3">
      <c r="A9" s="346" t="s">
        <v>291</v>
      </c>
      <c r="B9" s="347" t="s">
        <v>294</v>
      </c>
      <c r="C9" s="348">
        <v>27.900179999999995</v>
      </c>
      <c r="D9" s="348">
        <v>20.67116</v>
      </c>
      <c r="E9" s="348"/>
      <c r="F9" s="348">
        <v>30.95796</v>
      </c>
      <c r="G9" s="348">
        <v>27.975841045029998</v>
      </c>
      <c r="H9" s="348">
        <v>2.9821189549700016</v>
      </c>
      <c r="I9" s="349">
        <v>1.106596221724665</v>
      </c>
      <c r="J9" s="350" t="s">
        <v>295</v>
      </c>
    </row>
    <row r="11" spans="1:10" ht="14.4" customHeight="1" x14ac:dyDescent="0.3">
      <c r="A11" s="346" t="s">
        <v>291</v>
      </c>
      <c r="B11" s="347" t="s">
        <v>292</v>
      </c>
      <c r="C11" s="348" t="s">
        <v>293</v>
      </c>
      <c r="D11" s="348" t="s">
        <v>293</v>
      </c>
      <c r="E11" s="348"/>
      <c r="F11" s="348" t="s">
        <v>293</v>
      </c>
      <c r="G11" s="348" t="s">
        <v>293</v>
      </c>
      <c r="H11" s="348" t="s">
        <v>293</v>
      </c>
      <c r="I11" s="349" t="s">
        <v>293</v>
      </c>
      <c r="J11" s="350" t="s">
        <v>53</v>
      </c>
    </row>
    <row r="12" spans="1:10" ht="14.4" customHeight="1" x14ac:dyDescent="0.3">
      <c r="A12" s="346" t="s">
        <v>296</v>
      </c>
      <c r="B12" s="347" t="s">
        <v>292</v>
      </c>
      <c r="C12" s="348" t="s">
        <v>293</v>
      </c>
      <c r="D12" s="348" t="s">
        <v>293</v>
      </c>
      <c r="E12" s="348"/>
      <c r="F12" s="348" t="s">
        <v>293</v>
      </c>
      <c r="G12" s="348" t="s">
        <v>293</v>
      </c>
      <c r="H12" s="348" t="s">
        <v>293</v>
      </c>
      <c r="I12" s="349" t="s">
        <v>293</v>
      </c>
      <c r="J12" s="350" t="s">
        <v>0</v>
      </c>
    </row>
    <row r="13" spans="1:10" ht="14.4" customHeight="1" x14ac:dyDescent="0.3">
      <c r="A13" s="346" t="s">
        <v>296</v>
      </c>
      <c r="B13" s="347" t="s">
        <v>187</v>
      </c>
      <c r="C13" s="348">
        <v>27.900179999999995</v>
      </c>
      <c r="D13" s="348">
        <v>20.67116</v>
      </c>
      <c r="E13" s="348"/>
      <c r="F13" s="348">
        <v>28.537959999999998</v>
      </c>
      <c r="G13" s="348">
        <v>26.250007235961249</v>
      </c>
      <c r="H13" s="348">
        <v>2.2879527640387494</v>
      </c>
      <c r="I13" s="349">
        <v>1.087160081270544</v>
      </c>
      <c r="J13" s="350" t="s">
        <v>1</v>
      </c>
    </row>
    <row r="14" spans="1:10" ht="14.4" customHeight="1" x14ac:dyDescent="0.3">
      <c r="A14" s="346" t="s">
        <v>296</v>
      </c>
      <c r="B14" s="347" t="s">
        <v>188</v>
      </c>
      <c r="C14" s="348">
        <v>0</v>
      </c>
      <c r="D14" s="348">
        <v>0</v>
      </c>
      <c r="E14" s="348"/>
      <c r="F14" s="348">
        <v>2.42</v>
      </c>
      <c r="G14" s="348">
        <v>1.6666671260925001</v>
      </c>
      <c r="H14" s="348">
        <v>0.75333287390749981</v>
      </c>
      <c r="I14" s="349">
        <v>1.4519995997483242</v>
      </c>
      <c r="J14" s="350" t="s">
        <v>1</v>
      </c>
    </row>
    <row r="15" spans="1:10" ht="14.4" customHeight="1" x14ac:dyDescent="0.3">
      <c r="A15" s="346" t="s">
        <v>296</v>
      </c>
      <c r="B15" s="347" t="s">
        <v>189</v>
      </c>
      <c r="C15" s="348">
        <v>0</v>
      </c>
      <c r="D15" s="348">
        <v>0</v>
      </c>
      <c r="E15" s="348"/>
      <c r="F15" s="348">
        <v>0</v>
      </c>
      <c r="G15" s="348">
        <v>5.9166682976250003E-2</v>
      </c>
      <c r="H15" s="348">
        <v>-5.9166682976250003E-2</v>
      </c>
      <c r="I15" s="349">
        <v>0</v>
      </c>
      <c r="J15" s="350" t="s">
        <v>1</v>
      </c>
    </row>
    <row r="16" spans="1:10" ht="14.4" customHeight="1" x14ac:dyDescent="0.3">
      <c r="A16" s="346" t="s">
        <v>296</v>
      </c>
      <c r="B16" s="347" t="s">
        <v>294</v>
      </c>
      <c r="C16" s="348">
        <v>27.900179999999995</v>
      </c>
      <c r="D16" s="348">
        <v>20.67116</v>
      </c>
      <c r="E16" s="348"/>
      <c r="F16" s="348">
        <v>30.95796</v>
      </c>
      <c r="G16" s="348">
        <v>27.975841045029998</v>
      </c>
      <c r="H16" s="348">
        <v>2.9821189549700016</v>
      </c>
      <c r="I16" s="349">
        <v>1.106596221724665</v>
      </c>
      <c r="J16" s="350" t="s">
        <v>297</v>
      </c>
    </row>
    <row r="17" spans="1:10" ht="14.4" customHeight="1" x14ac:dyDescent="0.3">
      <c r="A17" s="346" t="s">
        <v>293</v>
      </c>
      <c r="B17" s="347" t="s">
        <v>293</v>
      </c>
      <c r="C17" s="348" t="s">
        <v>293</v>
      </c>
      <c r="D17" s="348" t="s">
        <v>293</v>
      </c>
      <c r="E17" s="348"/>
      <c r="F17" s="348" t="s">
        <v>293</v>
      </c>
      <c r="G17" s="348" t="s">
        <v>293</v>
      </c>
      <c r="H17" s="348" t="s">
        <v>293</v>
      </c>
      <c r="I17" s="349" t="s">
        <v>293</v>
      </c>
      <c r="J17" s="350" t="s">
        <v>298</v>
      </c>
    </row>
    <row r="18" spans="1:10" ht="14.4" customHeight="1" x14ac:dyDescent="0.3">
      <c r="A18" s="346" t="s">
        <v>291</v>
      </c>
      <c r="B18" s="347" t="s">
        <v>294</v>
      </c>
      <c r="C18" s="348">
        <v>27.900179999999995</v>
      </c>
      <c r="D18" s="348">
        <v>20.67116</v>
      </c>
      <c r="E18" s="348"/>
      <c r="F18" s="348">
        <v>30.95796</v>
      </c>
      <c r="G18" s="348">
        <v>27.975841045029998</v>
      </c>
      <c r="H18" s="348">
        <v>2.9821189549700016</v>
      </c>
      <c r="I18" s="349">
        <v>1.106596221724665</v>
      </c>
      <c r="J18" s="350" t="s">
        <v>295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2016-06-22T16:01:44Z</dcterms:modified>
</cp:coreProperties>
</file>