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0" i="431"/>
  <c r="D14" i="431"/>
  <c r="E11" i="431"/>
  <c r="E15" i="431"/>
  <c r="F12" i="431"/>
  <c r="G13" i="431"/>
  <c r="H10" i="431"/>
  <c r="H14" i="431"/>
  <c r="I15" i="431"/>
  <c r="J12" i="431"/>
  <c r="K13" i="431"/>
  <c r="M15" i="431"/>
  <c r="O13" i="431"/>
  <c r="Q11" i="431"/>
  <c r="C14" i="431"/>
  <c r="E12" i="431"/>
  <c r="F13" i="431"/>
  <c r="H11" i="431"/>
  <c r="I12" i="431"/>
  <c r="K10" i="431"/>
  <c r="L15" i="431"/>
  <c r="N13" i="431"/>
  <c r="P11" i="431"/>
  <c r="C11" i="431"/>
  <c r="C15" i="431"/>
  <c r="D12" i="431"/>
  <c r="E9" i="431"/>
  <c r="E13" i="431"/>
  <c r="F10" i="431"/>
  <c r="F14" i="431"/>
  <c r="G11" i="431"/>
  <c r="G15" i="431"/>
  <c r="H12" i="431"/>
  <c r="I9" i="431"/>
  <c r="I13" i="431"/>
  <c r="J10" i="431"/>
  <c r="J14" i="431"/>
  <c r="K11" i="431"/>
  <c r="K15" i="431"/>
  <c r="L12" i="431"/>
  <c r="M9" i="431"/>
  <c r="M13" i="431"/>
  <c r="N10" i="431"/>
  <c r="N14" i="431"/>
  <c r="O11" i="431"/>
  <c r="O15" i="431"/>
  <c r="P12" i="431"/>
  <c r="Q9" i="431"/>
  <c r="Q13" i="431"/>
  <c r="L14" i="431"/>
  <c r="N12" i="431"/>
  <c r="P10" i="431"/>
  <c r="Q15" i="431"/>
  <c r="D11" i="431"/>
  <c r="G14" i="431"/>
  <c r="J9" i="431"/>
  <c r="K14" i="431"/>
  <c r="M12" i="431"/>
  <c r="O10" i="431"/>
  <c r="P15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G9" i="431"/>
  <c r="I11" i="431"/>
  <c r="K9" i="431"/>
  <c r="L10" i="431"/>
  <c r="M11" i="431"/>
  <c r="O9" i="431"/>
  <c r="P14" i="431"/>
  <c r="C10" i="431"/>
  <c r="D15" i="431"/>
  <c r="F9" i="431"/>
  <c r="G10" i="431"/>
  <c r="H15" i="431"/>
  <c r="J13" i="431"/>
  <c r="L11" i="431"/>
  <c r="N9" i="431"/>
  <c r="O14" i="431"/>
  <c r="Q12" i="431"/>
  <c r="O8" i="431"/>
  <c r="J8" i="431"/>
  <c r="G8" i="431"/>
  <c r="P8" i="431"/>
  <c r="H8" i="431"/>
  <c r="I8" i="431"/>
  <c r="E8" i="431"/>
  <c r="F8" i="431"/>
  <c r="M8" i="431"/>
  <c r="D8" i="431"/>
  <c r="N8" i="431"/>
  <c r="Q8" i="431"/>
  <c r="C8" i="431"/>
  <c r="L8" i="431"/>
  <c r="K8" i="431"/>
  <c r="S12" i="431" l="1"/>
  <c r="R12" i="431"/>
  <c r="R14" i="431"/>
  <c r="S14" i="431"/>
  <c r="S10" i="431"/>
  <c r="R10" i="431"/>
  <c r="S15" i="431"/>
  <c r="R15" i="431"/>
  <c r="S13" i="431"/>
  <c r="R13" i="431"/>
  <c r="S9" i="431"/>
  <c r="R9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C13" i="414"/>
  <c r="D16" i="414"/>
  <c r="D13" i="414"/>
  <c r="D4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C17" i="414"/>
  <c r="D17" i="414"/>
  <c r="I12" i="339" l="1"/>
  <c r="I13" i="339" s="1"/>
  <c r="F13" i="339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D15" i="414"/>
  <c r="C4" i="414"/>
  <c r="H13" i="339" l="1"/>
  <c r="F15" i="339"/>
  <c r="J13" i="339"/>
  <c r="B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<sst xmlns="http://schemas.openxmlformats.org/spreadsheetml/2006/main" count="749" uniqueCount="373">
  <si>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</si>
  <si>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</si>
  <si>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</si>
  <si>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</si>
  <si>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</si>
  <si>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</si>
  <si>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</si>
  <si>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</si>
  <si>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</si>
  <si>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</si>
  <si>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</si>
  <si>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</si>
  <si>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</si>
  <si>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</si>
  <si>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</si>
  <si>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</si>
  <si>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</si>
  <si>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</si>
  <si>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</si>
  <si>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</si>
  <si>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</si>
  <si>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</si>
  <si>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</si>
  <si>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</si>
  <si>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</si>
  <si>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</si>
  <si>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</si>
  <si>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</si>
  <si>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</si>
  <si>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</si>
  <si>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</si>
  <si>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</si>
  <si>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</si>
  <si>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</si>
  <si>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</si>
  <si>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</si>
  <si>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</si>
  <si>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</si>
  <si>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</si>
  <si>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</si>
  <si>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</si>
  <si>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</si>
  <si>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</si>
  <si>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</si>
  <si>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</si>
  <si>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</si>
  <si>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</si>
  <si>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</si>
  <si>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</si>
  <si>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</si>
  <si>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</si>
  <si>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</si>
  <si>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</si>
  <si>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</si>
  <si>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</si>
  <si>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</si>
  <si>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</si>
  <si>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</si>
  <si>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</si>
  <si>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</si>
  <si>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</si>
  <si>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</si>
  <si>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</si>
  <si>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</si>
  <si>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</si>
  <si>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</si>
  <si>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</si>
  <si>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</si>
  <si>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</si>
  <si>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</si>
  <si>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</si>
  <si>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</si>
  <si>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</si>
  <si>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</si>
  <si>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</si>
  <si>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</si>
  <si>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</si>
  <si>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</si>
  <si>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</si>
  <si>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</si>
  <si>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</si>
  <si>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</si>
  <si>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</si>
  <si>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</si>
  <si>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</si>
  <si>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</si>
  <si>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</si>
  <si>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</si>
  <si>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</si>
  <si>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</si>
  <si>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</si>
  <si>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</si>
  <si>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</si>
  <si>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</si>
  <si>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</si>
  <si>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</si>
  <si>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</si>
  <si>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</si>
  <si>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</si>
  <si>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</si>
  <si>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</si>
  <si>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</si>
  <si>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</si>
  <si>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</si>
  <si>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</si>
  <si>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</si>
  <si>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</si>
  <si>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</si>
  <si>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</si>
  <si>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</si>
  <si>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</si>
  <si>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</si>
  <si>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</si>
  <si>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</si>
  <si>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</si>
  <si>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</si>
  <si>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</si>
  <si>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</si>
  <si>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</si>
  <si>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</si>
  <si>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</si>
  <si>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</si>
  <si>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</si>
  <si>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</si>
  <si>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</si>
  <si>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</si>
  <si>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</si>
  <si>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</si>
  <si>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</si>
  <si>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</si>
  <si>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</si>
  <si>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</si>
  <si>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</si>
  <si>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</si>
  <si>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</si>
  <si>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</si>
  <si>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</si>
  <si>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</si>
  <si>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</si>
  <si>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</si>
  <si>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</si>
  <si>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</si>
  <si>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</si>
  <si>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</si>
  <si>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</si>
  <si>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</si>
  <si>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</si>
  <si>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</si>
  <si>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</si>
  <si>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</si>
  <si>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</si>
  <si>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</si>
  <si>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</si>
  <si>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</si>
  <si>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</si>
  <si>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</si>
  <si>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</si>
  <si>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</si>
  <si>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</si>
  <si>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</si>
  <si>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</si>
  <si>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</si>
  <si>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</si>
  <si>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</si>
  <si>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</si>
  <si>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</si>
  <si>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</si>
  <si>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</si>
  <si>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</si>
  <si>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</si>
  <si>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</si>
  <si>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</si>
  <si>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</si>
  <si>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</si>
  <si>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</si>
  <si>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</si>
  <si>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</si>
  <si>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</si>
  <si>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</si>
  <si>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</si>
  <si>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</si>
  <si>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</si>
  <si>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</si>
  <si>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</si>
  <si>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</si>
  <si>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</si>
  <si>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</si>
  <si>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</si>
  <si>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</si>
  <si>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</si>
  <si>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</si>
  <si>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</si>
  <si>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</si>
  <si>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</si>
  <si>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</si>
  <si>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</si>
  <si>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</si>
  <si>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</si>
  <si>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</si>
  <si>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</si>
  <si>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</si>
  <si>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</si>
  <si>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</si>
  <si>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</si>
  <si>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</si>
  <si>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</si>
  <si>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</si>
  <si>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</si>
  <si>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</si>
  <si>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</si>
  <si>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</si>
  <si>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</si>
  <si>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</si>
  <si>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</si>
  <si>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</si>
  <si>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</si>
  <si>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</si>
  <si>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</si>
  <si>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</si>
  <si>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</si>
  <si>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</si>
  <si>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</si>
  <si>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</si>
  <si>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</si>
  <si>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</si>
  <si>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</si>
  <si>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</si>
  <si>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</si>
  <si>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</si>
  <si>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</si>
  <si>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</si>
  <si>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</si>
  <si>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</si>
  <si>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</si>
  <si>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</si>
  <si>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</si>
  <si>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</si>
  <si>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</si>
  <si>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</si>
  <si>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</si>
  <si>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</si>
  <si>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</si>
  <si>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</si>
  <si>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</si>
  <si>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</si>
  <si>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</si>
  <si>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</si>
  <si>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</si>
  <si>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</si>
  <si>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</si>
  <si>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</si>
  <si>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</si>
  <si>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</si>
  <si>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</si>
  <si>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</si>
  <si>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</si>
  <si>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</si>
  <si>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</si>
  <si>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</si>
  <si>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</si>
  <si>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</si>
  <si>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</si>
  <si>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</si>
  <si>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</si>
  <si>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</si>
  <si>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</si>
  <si>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</si>
  <si>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</si>
  <si>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</si>
  <si>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</si>
  <si>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</si>
  <si>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</si>
  <si>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</si>
  <si>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</si>
  <si>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</si>
  <si>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</si>
  <si>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</si>
  <si>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</si>
  <si>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</si>
  <si>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</si>
  <si>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</si>
  <si>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</si>
  <si>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</si>
  <si>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</si>
  <si>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</si>
  <si>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</si>
  <si>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</si>
  <si>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</si>
  <si>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</si>
  <si>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</si>
  <si>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</si>
  <si>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</si>
  <si>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</si>
  <si>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</si>
  <si>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</si>
  <si>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</si>
  <si>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</si>
  <si>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</si>
  <si>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</si>
  <si>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</si>
  <si>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</si>
  <si>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</si>
  <si>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</si>
  <si>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</si>
  <si>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</si>
  <si>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</si>
  <si>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</si>
  <si>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</si>
  <si>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</si>
  <si>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</si>
  <si>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</si>
  <si>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</si>
  <si>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</si>
  <si>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</si>
  <si>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</si>
  <si>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</si>
  <si>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</si>
  <si>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</si>
  <si>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</si>
  <si>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ONH: Oddělení nemocniční hygieny</t>
  </si>
  <si>
    <t/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</si>
  <si>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</si>
  <si>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</si>
  <si>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</si>
  <si>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</si>
  <si>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</si>
  <si>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</si>
  <si>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léky - paušál (LEK)</t>
  </si>
  <si>
    <t>O</t>
  </si>
  <si>
    <t>KL PRIPRAVEK</t>
  </si>
  <si>
    <t>54 - Oddělení nemocniční hygieny</t>
  </si>
  <si>
    <t>5498 -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</si>
  <si>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</si>
  <si>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</si>
  <si>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</si>
  <si>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</si>
  <si>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</si>
  <si>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DC859</t>
  </si>
  <si>
    <t>COLUMBIA AGAR</t>
  </si>
  <si>
    <t>DD558</t>
  </si>
  <si>
    <t>ENDO AGAR</t>
  </si>
  <si>
    <t>DB001</t>
  </si>
  <si>
    <t>Glukózový bujon (5 ml)</t>
  </si>
  <si>
    <t>DC521</t>
  </si>
  <si>
    <t>OXITEST</t>
  </si>
  <si>
    <t>DE728</t>
  </si>
  <si>
    <t>PASTOREX STAPH PLUS 1x50 testů</t>
  </si>
  <si>
    <t>DA999</t>
  </si>
  <si>
    <t>Půda s bromkresolem (kontrola sterility)</t>
  </si>
  <si>
    <t>DD596</t>
  </si>
  <si>
    <t>Sabouraud agar s CMP</t>
  </si>
  <si>
    <t>50115050</t>
  </si>
  <si>
    <t>obvazový materiál (Z502)</t>
  </si>
  <si>
    <t>ZA604</t>
  </si>
  <si>
    <t>Tyčinka vatová sterilní jednotlivě balalená bal. á 1000 ks 5100/SG/CS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</si>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</sst>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3" fontId="33" fillId="10" borderId="96" xfId="0" applyNumberFormat="1" applyFont="1" applyFill="1" applyBorder="1" applyAlignment="1">
      <alignment horizontal="right" vertical="top"/>
    </xf>
    <xf numFmtId="3" fontId="33" fillId="10" borderId="97" xfId="0" applyNumberFormat="1" applyFont="1" applyFill="1" applyBorder="1" applyAlignment="1">
      <alignment horizontal="right" vertical="top"/>
    </xf>
    <xf numFmtId="177" fontId="33" fillId="10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7" fontId="33" fillId="10" borderId="99" xfId="0" applyNumberFormat="1" applyFont="1" applyFill="1" applyBorder="1" applyAlignment="1">
      <alignment horizontal="right" vertical="top"/>
    </xf>
    <xf numFmtId="3" fontId="35" fillId="10" borderId="101" xfId="0" applyNumberFormat="1" applyFont="1" applyFill="1" applyBorder="1" applyAlignment="1">
      <alignment horizontal="right" vertical="top"/>
    </xf>
    <xf numFmtId="3" fontId="35" fillId="10" borderId="102" xfId="0" applyNumberFormat="1" applyFont="1" applyFill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3" fillId="10" borderId="98" xfId="0" applyFont="1" applyFill="1" applyBorder="1" applyAlignment="1">
      <alignment horizontal="right" vertical="top"/>
    </xf>
    <xf numFmtId="0" fontId="33" fillId="10" borderId="99" xfId="0" applyFont="1" applyFill="1" applyBorder="1" applyAlignment="1">
      <alignment horizontal="right" vertical="top"/>
    </xf>
    <xf numFmtId="0" fontId="35" fillId="10" borderId="103" xfId="0" applyFont="1" applyFill="1" applyBorder="1" applyAlignment="1">
      <alignment horizontal="right" vertical="top"/>
    </xf>
    <xf numFmtId="0" fontId="35" fillId="10" borderId="104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7" fillId="11" borderId="95" xfId="0" applyFont="1" applyFill="1" applyBorder="1" applyAlignment="1">
      <alignment vertical="top"/>
    </xf>
    <xf numFmtId="0" fontId="37" fillId="11" borderId="95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4"/>
    </xf>
    <xf numFmtId="0" fontId="38" fillId="11" borderId="100" xfId="0" applyFont="1" applyFill="1" applyBorder="1" applyAlignment="1">
      <alignment vertical="top" indent="6"/>
    </xf>
    <xf numFmtId="0" fontId="37" fillId="11" borderId="95" xfId="0" applyFont="1" applyFill="1" applyBorder="1" applyAlignment="1">
      <alignment vertical="top" indent="8"/>
    </xf>
    <xf numFmtId="0" fontId="38" fillId="11" borderId="100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6"/>
    </xf>
    <xf numFmtId="0" fontId="38" fillId="11" borderId="100" xfId="0" applyFont="1" applyFill="1" applyBorder="1" applyAlignment="1">
      <alignment vertical="top" indent="4"/>
    </xf>
    <xf numFmtId="0" fontId="32" fillId="11" borderId="95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110" xfId="0" applyFont="1" applyFill="1" applyBorder="1"/>
    <xf numFmtId="0" fontId="32" fillId="0" borderId="111" xfId="0" applyFont="1" applyFill="1" applyBorder="1"/>
    <xf numFmtId="164" fontId="32" fillId="0" borderId="111" xfId="0" applyNumberFormat="1" applyFont="1" applyFill="1" applyBorder="1"/>
    <xf numFmtId="164" fontId="32" fillId="0" borderId="111" xfId="0" applyNumberFormat="1" applyFont="1" applyFill="1" applyBorder="1" applyAlignment="1">
      <alignment horizontal="right"/>
    </xf>
    <xf numFmtId="0" fontId="32" fillId="0" borderId="111" xfId="0" applyNumberFormat="1" applyFont="1" applyFill="1" applyBorder="1"/>
    <xf numFmtId="3" fontId="32" fillId="0" borderId="111" xfId="0" applyNumberFormat="1" applyFont="1" applyFill="1" applyBorder="1"/>
    <xf numFmtId="3" fontId="32" fillId="0" borderId="112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13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14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15" xfId="0" applyNumberFormat="1" applyFont="1" applyFill="1" applyBorder="1"/>
    <xf numFmtId="9" fontId="32" fillId="0" borderId="8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7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TableStyleMedium2 2" pivot="0" count="7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15" totalsRowShown="0" headerRowDxfId="72" tableBorderDxfId="71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0"/>
    <tableColumn id="2" name="popis" dataDxfId="69"/>
    <tableColumn id="3" name="01 uv_s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3">
      <calculatedColumnFormula>IF(Tabulka[[#This Row],[15_vzpl]]=0,"",Tabulka[[#This Row],[14_vzsk]]/Tabulka[[#This Row],[15_vzpl]])</calculatedColumnFormula>
    </tableColumn>
    <tableColumn id="20" name="17_vzroz" dataDxfId="5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4" totalsRowShown="0">
  <autoFilter ref="C3:S8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57" t="s">
        <v>62</v>
      </c>
      <c r="B1" s="257"/>
    </row>
    <row r="2" spans="1:3" ht="14.4" customHeight="1" thickBot="1" x14ac:dyDescent="0.35">
      <c r="A2" s="170" t="s">
        <v>191</v>
      </c>
      <c r="B2" s="41"/>
    </row>
    <row r="3" spans="1:3" ht="14.4" customHeight="1" thickBot="1" x14ac:dyDescent="0.35">
      <c r="A3" s="253" t="s">
        <v>78</v>
      </c>
      <c r="B3" s="254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" customHeight="1" x14ac:dyDescent="0.3">
      <c r="A5" s="109" t="str">
        <f t="shared" si="0"/>
        <v>HI</v>
      </c>
      <c r="B5" s="62" t="s">
        <v>75</v>
      </c>
      <c r="C5" s="42" t="s">
        <v>65</v>
      </c>
    </row>
    <row r="6" spans="1:3" ht="14.4" customHeight="1" x14ac:dyDescent="0.3">
      <c r="A6" s="110" t="str">
        <f t="shared" si="0"/>
        <v>Man Tab</v>
      </c>
      <c r="B6" s="63" t="s">
        <v>193</v>
      </c>
      <c r="C6" s="42" t="s">
        <v>66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5" t="s">
        <v>63</v>
      </c>
      <c r="B9" s="254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" customHeight="1" x14ac:dyDescent="0.3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" customHeight="1" x14ac:dyDescent="0.3">
      <c r="A12" s="110" t="str">
        <f t="shared" si="2"/>
        <v>LŽ Statim</v>
      </c>
      <c r="B12" s="192" t="s">
        <v>123</v>
      </c>
      <c r="C12" s="42" t="s">
        <v>133</v>
      </c>
    </row>
    <row r="13" spans="1:3" ht="14.4" customHeight="1" x14ac:dyDescent="0.3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" customHeight="1" x14ac:dyDescent="0.3">
      <c r="A14" s="110" t="str">
        <f t="shared" si="2"/>
        <v>MŽ Detail</v>
      </c>
      <c r="B14" s="63" t="s">
        <v>355</v>
      </c>
      <c r="C14" s="42" t="s">
        <v>70</v>
      </c>
    </row>
    <row r="15" spans="1:3" ht="14.4" customHeight="1" thickBot="1" x14ac:dyDescent="0.35">
      <c r="A15" s="112" t="str">
        <f t="shared" si="2"/>
        <v>Osobní náklady</v>
      </c>
      <c r="B15" s="63" t="s">
        <v>60</v>
      </c>
      <c r="C15" s="42" t="s">
        <v>71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57" t="s">
        <v>72</v>
      </c>
      <c r="B1" s="257"/>
      <c r="C1" s="258"/>
      <c r="D1" s="258"/>
      <c r="E1" s="258"/>
    </row>
    <row r="2" spans="1:5" ht="14.4" customHeight="1" thickBot="1" x14ac:dyDescent="0.35">
      <c r="A2" s="170" t="s">
        <v>191</v>
      </c>
      <c r="B2" s="114"/>
    </row>
    <row r="3" spans="1:5" ht="14.4" customHeight="1" thickBot="1" x14ac:dyDescent="0.35">
      <c r="A3" s="117"/>
      <c r="C3" s="118" t="s">
        <v>61</v>
      </c>
      <c r="D3" s="119" t="s">
        <v>54</v>
      </c>
      <c r="E3" s="120" t="s">
        <v>56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2843.8610281276701</v>
      </c>
      <c r="D4" s="123">
        <f ca="1">IF(ISERROR(VLOOKUP("Náklady celkem",INDIRECT("HI!$A:$G"),5,0)),0,VLOOKUP("Náklady celkem",INDIRECT("HI!$A:$G"),5,0))</f>
        <v>3095.14732</v>
      </c>
      <c r="E4" s="124">
        <f ca="1">IF(C4=0,0,D4/C4)</f>
        <v>1.0883609604642921</v>
      </c>
    </row>
    <row r="5" spans="1:5" ht="14.4" customHeight="1" x14ac:dyDescent="0.3">
      <c r="A5" s="125" t="s">
        <v>81</v>
      </c>
      <c r="B5" s="126"/>
      <c r="C5" s="127"/>
      <c r="D5" s="127"/>
      <c r="E5" s="128"/>
    </row>
    <row r="6" spans="1:5" ht="14.4" customHeight="1" x14ac:dyDescent="0.3">
      <c r="A6" s="129" t="s">
        <v>86</v>
      </c>
      <c r="B6" s="130"/>
      <c r="C6" s="131"/>
      <c r="D6" s="131"/>
      <c r="E6" s="128"/>
    </row>
    <row r="7" spans="1:5" ht="14.4" customHeight="1" x14ac:dyDescent="0.3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3.75</v>
      </c>
      <c r="D7" s="131">
        <f>IF(ISERROR(HI!E5),"",HI!E5)</f>
        <v>0.35114000000000001</v>
      </c>
      <c r="E7" s="128">
        <f t="shared" ref="E7:E12" si="0">IF(C7=0,0,D7/C7)</f>
        <v>9.3637333333333336E-2</v>
      </c>
    </row>
    <row r="8" spans="1:5" ht="14.4" customHeight="1" x14ac:dyDescent="0.3">
      <c r="A8" s="195" t="str">
        <f>HYPERLINK("#'LŽ Statim'!A1","Podíl statimových žádanek (max. 30%)")</f>
        <v>Podíl statimových žádanek (max. 30%)</v>
      </c>
      <c r="B8" s="193" t="s">
        <v>133</v>
      </c>
      <c r="C8" s="194">
        <v>0.3</v>
      </c>
      <c r="D8" s="194">
        <f>IF('LŽ Statim'!G3="",0,'LŽ Statim'!G3)</f>
        <v>0</v>
      </c>
      <c r="E8" s="128">
        <f>IF(C8=0,0,D8/C8)</f>
        <v>0</v>
      </c>
    </row>
    <row r="9" spans="1:5" ht="14.4" customHeight="1" x14ac:dyDescent="0.3">
      <c r="A9" s="132" t="s">
        <v>82</v>
      </c>
      <c r="B9" s="130"/>
      <c r="C9" s="131"/>
      <c r="D9" s="131"/>
      <c r="E9" s="128"/>
    </row>
    <row r="10" spans="1:5" ht="14.4" customHeight="1" x14ac:dyDescent="0.3">
      <c r="A10" s="132" t="s">
        <v>83</v>
      </c>
      <c r="B10" s="130"/>
      <c r="C10" s="131"/>
      <c r="D10" s="131"/>
      <c r="E10" s="128"/>
    </row>
    <row r="11" spans="1:5" ht="14.4" customHeight="1" x14ac:dyDescent="0.3">
      <c r="A11" s="133" t="s">
        <v>87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49.710870498657229</v>
      </c>
      <c r="D12" s="131">
        <f>IF(ISERROR(HI!E6),"",HI!E6)</f>
        <v>41.133650000000003</v>
      </c>
      <c r="E12" s="128">
        <f t="shared" si="0"/>
        <v>0.82745784950820944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2440.7539296875002</v>
      </c>
      <c r="D13" s="127">
        <f ca="1">IF(ISERROR(VLOOKUP("Osobní náklady (Kč) *",INDIRECT("HI!$A:$G"),5,0)),0,VLOOKUP("Osobní náklady (Kč) *",INDIRECT("HI!$A:$G"),5,0))</f>
        <v>2646.4374199999997</v>
      </c>
      <c r="E13" s="128">
        <f ca="1">IF(C13=0,0,D13/C13)</f>
        <v>1.0842704738936277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84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85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" customHeight="1" thickBot="1" x14ac:dyDescent="0.35">
      <c r="A2" s="170" t="s">
        <v>191</v>
      </c>
      <c r="B2" s="77"/>
      <c r="C2" s="77"/>
      <c r="D2" s="77"/>
      <c r="E2" s="77"/>
      <c r="F2" s="77"/>
    </row>
    <row r="3" spans="1:10" ht="14.4" customHeight="1" x14ac:dyDescent="0.3">
      <c r="A3" s="259"/>
      <c r="B3" s="73">
        <v>2015</v>
      </c>
      <c r="C3" s="40">
        <v>2017</v>
      </c>
      <c r="D3" s="7"/>
      <c r="E3" s="263">
        <v>2018</v>
      </c>
      <c r="F3" s="264"/>
      <c r="G3" s="264"/>
      <c r="H3" s="265"/>
      <c r="I3" s="266">
        <v>2017</v>
      </c>
      <c r="J3" s="267"/>
    </row>
    <row r="4" spans="1:10" ht="14.4" customHeight="1" thickBot="1" x14ac:dyDescent="0.3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8" t="s">
        <v>135</v>
      </c>
      <c r="J4" s="199" t="s">
        <v>136</v>
      </c>
    </row>
    <row r="5" spans="1:10" ht="14.4" customHeight="1" x14ac:dyDescent="0.3">
      <c r="A5" s="78" t="str">
        <f>HYPERLINK("#'Léky Žádanky'!A1","Léky (Kč)")</f>
        <v>Léky (Kč)</v>
      </c>
      <c r="B5" s="27">
        <v>0.45740999999999998</v>
      </c>
      <c r="C5" s="29">
        <v>0.73538999999999988</v>
      </c>
      <c r="D5" s="8"/>
      <c r="E5" s="83">
        <v>0.35114000000000001</v>
      </c>
      <c r="F5" s="28">
        <v>3.75</v>
      </c>
      <c r="G5" s="82">
        <f>E5-F5</f>
        <v>-3.39886</v>
      </c>
      <c r="H5" s="88">
        <f>IF(F5&lt;0.00000001,"",E5/F5)</f>
        <v>9.3637333333333336E-2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46.842959999999998</v>
      </c>
      <c r="C6" s="31">
        <v>48.470229999999994</v>
      </c>
      <c r="D6" s="8"/>
      <c r="E6" s="84">
        <v>41.133650000000003</v>
      </c>
      <c r="F6" s="30">
        <v>49.710870498657229</v>
      </c>
      <c r="G6" s="85">
        <f>E6-F6</f>
        <v>-8.5772204986572262</v>
      </c>
      <c r="H6" s="89">
        <f>IF(F6&lt;0.00000001,"",E6/F6)</f>
        <v>0.82745784950820944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2190.5878399999997</v>
      </c>
      <c r="C7" s="31">
        <v>2505.1558200000004</v>
      </c>
      <c r="D7" s="8"/>
      <c r="E7" s="84">
        <v>2646.4374199999997</v>
      </c>
      <c r="F7" s="30">
        <v>2440.7539296875002</v>
      </c>
      <c r="G7" s="85">
        <f>E7-F7</f>
        <v>205.68349031249954</v>
      </c>
      <c r="H7" s="89">
        <f>IF(F7&lt;0.00000001,"",E7/F7)</f>
        <v>1.0842704738936277</v>
      </c>
    </row>
    <row r="8" spans="1:10" ht="14.4" customHeight="1" thickBot="1" x14ac:dyDescent="0.35">
      <c r="A8" s="1" t="s">
        <v>57</v>
      </c>
      <c r="B8" s="11">
        <v>379.61729000000099</v>
      </c>
      <c r="C8" s="33">
        <v>419.68783999999977</v>
      </c>
      <c r="D8" s="8"/>
      <c r="E8" s="86">
        <v>407.22511000000031</v>
      </c>
      <c r="F8" s="32">
        <v>349.64622794151268</v>
      </c>
      <c r="G8" s="87">
        <f>E8-F8</f>
        <v>57.578882058487636</v>
      </c>
      <c r="H8" s="90">
        <f>IF(F8&lt;0.00000001,"",E8/F8)</f>
        <v>1.1646775439205344</v>
      </c>
    </row>
    <row r="9" spans="1:10" ht="14.4" customHeight="1" thickBot="1" x14ac:dyDescent="0.35">
      <c r="A9" s="2" t="s">
        <v>58</v>
      </c>
      <c r="B9" s="3">
        <v>2617.5055000000007</v>
      </c>
      <c r="C9" s="35">
        <v>2974.0492800000002</v>
      </c>
      <c r="D9" s="8"/>
      <c r="E9" s="3">
        <v>3095.14732</v>
      </c>
      <c r="F9" s="34">
        <v>2843.8610281276701</v>
      </c>
      <c r="G9" s="34">
        <f>E9-F9</f>
        <v>251.28629187232991</v>
      </c>
      <c r="H9" s="91">
        <f>IF(F9&lt;0.00000001,"",E9/F9)</f>
        <v>1.0883609604642921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89</v>
      </c>
    </row>
    <row r="18" spans="1:8" ht="14.4" customHeight="1" x14ac:dyDescent="0.3">
      <c r="A18" s="173" t="s">
        <v>115</v>
      </c>
      <c r="B18" s="174"/>
      <c r="C18" s="174"/>
      <c r="D18" s="174"/>
      <c r="E18" s="174"/>
      <c r="F18" s="174"/>
      <c r="G18" s="174"/>
      <c r="H18" s="174"/>
    </row>
    <row r="19" spans="1:8" x14ac:dyDescent="0.3">
      <c r="A19" s="172" t="s">
        <v>114</v>
      </c>
      <c r="B19" s="174"/>
      <c r="C19" s="174"/>
      <c r="D19" s="174"/>
      <c r="E19" s="174"/>
      <c r="F19" s="174"/>
      <c r="G19" s="174"/>
      <c r="H19" s="174"/>
    </row>
    <row r="20" spans="1:8" ht="14.4" customHeight="1" x14ac:dyDescent="0.3">
      <c r="A20" s="80" t="s">
        <v>134</v>
      </c>
    </row>
    <row r="21" spans="1:8" ht="14.4" customHeight="1" x14ac:dyDescent="0.3">
      <c r="A21" s="80" t="s">
        <v>90</v>
      </c>
    </row>
    <row r="22" spans="1:8" ht="14.4" customHeight="1" x14ac:dyDescent="0.3">
      <c r="A22" s="81" t="s">
        <v>169</v>
      </c>
    </row>
    <row r="23" spans="1:8" ht="14.4" customHeight="1" x14ac:dyDescent="0.3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69" t="s">
        <v>193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8" customFormat="1" ht="14.4" customHeight="1" thickBot="1" x14ac:dyDescent="0.3">
      <c r="A2" s="170" t="s">
        <v>191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" customHeight="1" x14ac:dyDescent="0.3">
      <c r="A4" s="59"/>
      <c r="B4" s="20">
        <v>2018</v>
      </c>
      <c r="C4" s="104" t="s">
        <v>14</v>
      </c>
      <c r="D4" s="197" t="s">
        <v>170</v>
      </c>
      <c r="E4" s="197" t="s">
        <v>171</v>
      </c>
      <c r="F4" s="197" t="s">
        <v>172</v>
      </c>
      <c r="G4" s="197" t="s">
        <v>173</v>
      </c>
      <c r="H4" s="197" t="s">
        <v>174</v>
      </c>
      <c r="I4" s="197" t="s">
        <v>175</v>
      </c>
      <c r="J4" s="197" t="s">
        <v>176</v>
      </c>
      <c r="K4" s="197" t="s">
        <v>177</v>
      </c>
      <c r="L4" s="197" t="s">
        <v>178</v>
      </c>
      <c r="M4" s="197" t="s">
        <v>179</v>
      </c>
      <c r="N4" s="197" t="s">
        <v>180</v>
      </c>
      <c r="O4" s="197" t="s">
        <v>181</v>
      </c>
      <c r="P4" s="272" t="s">
        <v>2</v>
      </c>
      <c r="Q4" s="273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192</v>
      </c>
    </row>
    <row r="7" spans="1:17" ht="14.4" customHeight="1" x14ac:dyDescent="0.3">
      <c r="A7" s="15" t="s">
        <v>19</v>
      </c>
      <c r="B7" s="46">
        <v>5</v>
      </c>
      <c r="C7" s="47">
        <v>0.416666666666</v>
      </c>
      <c r="D7" s="47">
        <v>0</v>
      </c>
      <c r="E7" s="47">
        <v>0</v>
      </c>
      <c r="F7" s="47">
        <v>0</v>
      </c>
      <c r="G7" s="47">
        <v>0</v>
      </c>
      <c r="H7" s="47">
        <v>0.35114000000000001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0.35114000000000001</v>
      </c>
      <c r="Q7" s="68">
        <v>9.3637333333000006E-2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192</v>
      </c>
    </row>
    <row r="9" spans="1:17" ht="14.4" customHeight="1" x14ac:dyDescent="0.3">
      <c r="A9" s="15" t="s">
        <v>21</v>
      </c>
      <c r="B9" s="46">
        <v>66.281160671595998</v>
      </c>
      <c r="C9" s="47">
        <v>5.5234300559660001</v>
      </c>
      <c r="D9" s="47">
        <v>2.7879999999999998</v>
      </c>
      <c r="E9" s="47">
        <v>3.9540000000000002</v>
      </c>
      <c r="F9" s="47">
        <v>5.7169999999999996</v>
      </c>
      <c r="G9" s="47">
        <v>5.1719999999999997</v>
      </c>
      <c r="H9" s="47">
        <v>5.3250000000000002</v>
      </c>
      <c r="I9" s="47">
        <v>7.5330000000000004</v>
      </c>
      <c r="J9" s="47">
        <v>5.3944000000000001</v>
      </c>
      <c r="K9" s="47">
        <v>5.2502500000000003</v>
      </c>
      <c r="L9" s="47">
        <v>0</v>
      </c>
      <c r="M9" s="47">
        <v>0</v>
      </c>
      <c r="N9" s="47">
        <v>0</v>
      </c>
      <c r="O9" s="47">
        <v>0</v>
      </c>
      <c r="P9" s="48">
        <v>41.133650000000003</v>
      </c>
      <c r="Q9" s="68">
        <v>0.82745784942400002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192</v>
      </c>
    </row>
    <row r="11" spans="1:17" ht="14.4" customHeight="1" x14ac:dyDescent="0.3">
      <c r="A11" s="15" t="s">
        <v>23</v>
      </c>
      <c r="B11" s="46">
        <v>210.14785353612501</v>
      </c>
      <c r="C11" s="47">
        <v>17.512321128010001</v>
      </c>
      <c r="D11" s="47">
        <v>41.685000000000002</v>
      </c>
      <c r="E11" s="47">
        <v>7.4875499999999997</v>
      </c>
      <c r="F11" s="47">
        <v>11.796379999999999</v>
      </c>
      <c r="G11" s="47">
        <v>28.729939999999999</v>
      </c>
      <c r="H11" s="47">
        <v>7.5217900000000002</v>
      </c>
      <c r="I11" s="47">
        <v>10.089309999999999</v>
      </c>
      <c r="J11" s="47">
        <v>29.965209999999999</v>
      </c>
      <c r="K11" s="47">
        <v>4.36076</v>
      </c>
      <c r="L11" s="47">
        <v>1.6149500000000001</v>
      </c>
      <c r="M11" s="47">
        <v>0</v>
      </c>
      <c r="N11" s="47">
        <v>0</v>
      </c>
      <c r="O11" s="47">
        <v>0</v>
      </c>
      <c r="P11" s="48">
        <v>143.25089</v>
      </c>
      <c r="Q11" s="68">
        <v>0.908889543493</v>
      </c>
    </row>
    <row r="12" spans="1:17" ht="14.4" customHeight="1" x14ac:dyDescent="0.3">
      <c r="A12" s="15" t="s">
        <v>24</v>
      </c>
      <c r="B12" s="46">
        <v>0.15280865179899999</v>
      </c>
      <c r="C12" s="47">
        <v>1.2734054316E-2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1.089</v>
      </c>
      <c r="L12" s="47">
        <v>0</v>
      </c>
      <c r="M12" s="47">
        <v>0</v>
      </c>
      <c r="N12" s="47">
        <v>0</v>
      </c>
      <c r="O12" s="47">
        <v>0</v>
      </c>
      <c r="P12" s="48">
        <v>1.089</v>
      </c>
      <c r="Q12" s="68">
        <v>9.5020797769129999</v>
      </c>
    </row>
    <row r="13" spans="1:17" ht="14.4" customHeight="1" x14ac:dyDescent="0.3">
      <c r="A13" s="15" t="s">
        <v>25</v>
      </c>
      <c r="B13" s="46">
        <v>1.84200596167</v>
      </c>
      <c r="C13" s="47">
        <v>0.153500496805</v>
      </c>
      <c r="D13" s="47">
        <v>1.9033500000000001</v>
      </c>
      <c r="E13" s="47">
        <v>0.31222</v>
      </c>
      <c r="F13" s="47">
        <v>0.54208000000000001</v>
      </c>
      <c r="G13" s="47">
        <v>0</v>
      </c>
      <c r="H13" s="47">
        <v>0</v>
      </c>
      <c r="I13" s="47">
        <v>0.31218000000000001</v>
      </c>
      <c r="J13" s="47">
        <v>0</v>
      </c>
      <c r="K13" s="47">
        <v>0</v>
      </c>
      <c r="L13" s="47">
        <v>1.0645500000000001</v>
      </c>
      <c r="M13" s="47">
        <v>0</v>
      </c>
      <c r="N13" s="47">
        <v>0</v>
      </c>
      <c r="O13" s="47">
        <v>0</v>
      </c>
      <c r="P13" s="48">
        <v>4.1343800000000002</v>
      </c>
      <c r="Q13" s="68">
        <v>2.9926649432039998</v>
      </c>
    </row>
    <row r="14" spans="1:17" ht="14.4" customHeight="1" x14ac:dyDescent="0.3">
      <c r="A14" s="15" t="s">
        <v>26</v>
      </c>
      <c r="B14" s="46">
        <v>46.941117636765</v>
      </c>
      <c r="C14" s="47">
        <v>3.9117598030630001</v>
      </c>
      <c r="D14" s="47">
        <v>4.1769999999999996</v>
      </c>
      <c r="E14" s="47">
        <v>3.641</v>
      </c>
      <c r="F14" s="47">
        <v>3.7789999999999999</v>
      </c>
      <c r="G14" s="47">
        <v>3.758</v>
      </c>
      <c r="H14" s="47">
        <v>4.01</v>
      </c>
      <c r="I14" s="47">
        <v>4.0069999999999997</v>
      </c>
      <c r="J14" s="47">
        <v>4.3470000000000004</v>
      </c>
      <c r="K14" s="47">
        <v>4.2850000000000001</v>
      </c>
      <c r="L14" s="47">
        <v>3.7690000000000001</v>
      </c>
      <c r="M14" s="47">
        <v>0</v>
      </c>
      <c r="N14" s="47">
        <v>0</v>
      </c>
      <c r="O14" s="47">
        <v>0</v>
      </c>
      <c r="P14" s="48">
        <v>35.773000000000003</v>
      </c>
      <c r="Q14" s="68">
        <v>1.016109878388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192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192</v>
      </c>
    </row>
    <row r="17" spans="1:17" ht="14.4" customHeight="1" x14ac:dyDescent="0.3">
      <c r="A17" s="15" t="s">
        <v>29</v>
      </c>
      <c r="B17" s="46">
        <v>37.543890881556997</v>
      </c>
      <c r="C17" s="47">
        <v>3.1286575734630002</v>
      </c>
      <c r="D17" s="47">
        <v>0</v>
      </c>
      <c r="E17" s="47">
        <v>0</v>
      </c>
      <c r="F17" s="47">
        <v>0</v>
      </c>
      <c r="G17" s="47">
        <v>0</v>
      </c>
      <c r="H17" s="47">
        <v>0.71872999999999998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0.71872999999999998</v>
      </c>
      <c r="Q17" s="68">
        <v>2.5524969420000002E-2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0.83199999999999996</v>
      </c>
      <c r="E18" s="47">
        <v>0</v>
      </c>
      <c r="F18" s="47">
        <v>0.98699999999999999</v>
      </c>
      <c r="G18" s="47">
        <v>8.3699999999999992</v>
      </c>
      <c r="H18" s="47">
        <v>0</v>
      </c>
      <c r="I18" s="47">
        <v>1.86</v>
      </c>
      <c r="J18" s="47">
        <v>0</v>
      </c>
      <c r="K18" s="47">
        <v>0</v>
      </c>
      <c r="L18" s="47">
        <v>0.88500000000000001</v>
      </c>
      <c r="M18" s="47">
        <v>0</v>
      </c>
      <c r="N18" s="47">
        <v>0</v>
      </c>
      <c r="O18" s="47">
        <v>0</v>
      </c>
      <c r="P18" s="48">
        <v>12.933999999999999</v>
      </c>
      <c r="Q18" s="68" t="s">
        <v>192</v>
      </c>
    </row>
    <row r="19" spans="1:17" ht="14.4" customHeight="1" x14ac:dyDescent="0.3">
      <c r="A19" s="15" t="s">
        <v>31</v>
      </c>
      <c r="B19" s="46">
        <v>93.298610370214007</v>
      </c>
      <c r="C19" s="47">
        <v>7.7748841975170002</v>
      </c>
      <c r="D19" s="47">
        <v>9.4400899999999996</v>
      </c>
      <c r="E19" s="47">
        <v>69.000929999999997</v>
      </c>
      <c r="F19" s="47">
        <v>3.2923399999999998</v>
      </c>
      <c r="G19" s="47">
        <v>5.38293</v>
      </c>
      <c r="H19" s="47">
        <v>9.5700900000000004</v>
      </c>
      <c r="I19" s="47">
        <v>19.52758</v>
      </c>
      <c r="J19" s="47">
        <v>5.3564600000000002</v>
      </c>
      <c r="K19" s="47">
        <v>7.1727100000000004</v>
      </c>
      <c r="L19" s="47">
        <v>15.06118</v>
      </c>
      <c r="M19" s="47">
        <v>0</v>
      </c>
      <c r="N19" s="47">
        <v>0</v>
      </c>
      <c r="O19" s="47">
        <v>0</v>
      </c>
      <c r="P19" s="48">
        <v>143.80430999999999</v>
      </c>
      <c r="Q19" s="68">
        <v>2.0551118525679999</v>
      </c>
    </row>
    <row r="20" spans="1:17" ht="14.4" customHeight="1" x14ac:dyDescent="0.3">
      <c r="A20" s="15" t="s">
        <v>32</v>
      </c>
      <c r="B20" s="46">
        <v>3254.3385735004199</v>
      </c>
      <c r="C20" s="47">
        <v>271.19488112503501</v>
      </c>
      <c r="D20" s="47">
        <v>234.44158999999999</v>
      </c>
      <c r="E20" s="47">
        <v>247.72904</v>
      </c>
      <c r="F20" s="47">
        <v>284.64914000000101</v>
      </c>
      <c r="G20" s="47">
        <v>286.08564000000098</v>
      </c>
      <c r="H20" s="47">
        <v>312.74563999999998</v>
      </c>
      <c r="I20" s="47">
        <v>287.77184999999997</v>
      </c>
      <c r="J20" s="47">
        <v>418.24885</v>
      </c>
      <c r="K20" s="47">
        <v>289.95817</v>
      </c>
      <c r="L20" s="47">
        <v>284.80750000000103</v>
      </c>
      <c r="M20" s="47">
        <v>0</v>
      </c>
      <c r="N20" s="47">
        <v>0</v>
      </c>
      <c r="O20" s="47">
        <v>0</v>
      </c>
      <c r="P20" s="48">
        <v>2646.4374200000002</v>
      </c>
      <c r="Q20" s="68">
        <v>1.0842704736990001</v>
      </c>
    </row>
    <row r="21" spans="1:17" ht="14.4" customHeight="1" x14ac:dyDescent="0.3">
      <c r="A21" s="16" t="s">
        <v>33</v>
      </c>
      <c r="B21" s="46">
        <v>76.268684716829</v>
      </c>
      <c r="C21" s="47">
        <v>6.3557237264020001</v>
      </c>
      <c r="D21" s="47">
        <v>5.8369999999999997</v>
      </c>
      <c r="E21" s="47">
        <v>5.8369999999999997</v>
      </c>
      <c r="F21" s="47">
        <v>5.8369999999999997</v>
      </c>
      <c r="G21" s="47">
        <v>5.8369999999999997</v>
      </c>
      <c r="H21" s="47">
        <v>5.6109999999999998</v>
      </c>
      <c r="I21" s="47">
        <v>5.6109999999999998</v>
      </c>
      <c r="J21" s="47">
        <v>5.6109999999999998</v>
      </c>
      <c r="K21" s="47">
        <v>5.6109999999999998</v>
      </c>
      <c r="L21" s="47">
        <v>5.6109999999999998</v>
      </c>
      <c r="M21" s="47">
        <v>0</v>
      </c>
      <c r="N21" s="47">
        <v>0</v>
      </c>
      <c r="O21" s="47">
        <v>0</v>
      </c>
      <c r="P21" s="48">
        <v>51.402999999999999</v>
      </c>
      <c r="Q21" s="68">
        <v>0.89863006799900003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3.2888000000000002</v>
      </c>
      <c r="J22" s="47">
        <v>0</v>
      </c>
      <c r="K22" s="47">
        <v>4.4770000000000003</v>
      </c>
      <c r="L22" s="47">
        <v>0</v>
      </c>
      <c r="M22" s="47">
        <v>0</v>
      </c>
      <c r="N22" s="47">
        <v>0</v>
      </c>
      <c r="O22" s="47">
        <v>0</v>
      </c>
      <c r="P22" s="48">
        <v>7.7657999999999996</v>
      </c>
      <c r="Q22" s="68" t="s">
        <v>192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192</v>
      </c>
    </row>
    <row r="24" spans="1:17" ht="14.4" customHeight="1" x14ac:dyDescent="0.3">
      <c r="A24" s="16" t="s">
        <v>36</v>
      </c>
      <c r="B24" s="46">
        <v>0</v>
      </c>
      <c r="C24" s="47">
        <v>0</v>
      </c>
      <c r="D24" s="47">
        <v>0.22</v>
      </c>
      <c r="E24" s="47">
        <v>0.69999999999899998</v>
      </c>
      <c r="F24" s="47">
        <v>1.1000000000000001</v>
      </c>
      <c r="G24" s="47">
        <v>1.4</v>
      </c>
      <c r="H24" s="47">
        <v>0</v>
      </c>
      <c r="I24" s="47">
        <v>0.5</v>
      </c>
      <c r="J24" s="47">
        <v>0</v>
      </c>
      <c r="K24" s="47">
        <v>2.1999999999990001</v>
      </c>
      <c r="L24" s="47">
        <v>0.23200000000000001</v>
      </c>
      <c r="M24" s="47">
        <v>0</v>
      </c>
      <c r="N24" s="47">
        <v>0</v>
      </c>
      <c r="O24" s="47">
        <v>0</v>
      </c>
      <c r="P24" s="48">
        <v>6.3520000000000003</v>
      </c>
      <c r="Q24" s="68"/>
    </row>
    <row r="25" spans="1:17" ht="14.4" customHeight="1" x14ac:dyDescent="0.3">
      <c r="A25" s="17" t="s">
        <v>37</v>
      </c>
      <c r="B25" s="49">
        <v>3791.81470592698</v>
      </c>
      <c r="C25" s="50">
        <v>315.98455882724897</v>
      </c>
      <c r="D25" s="50">
        <v>301.32402999999999</v>
      </c>
      <c r="E25" s="50">
        <v>338.66174000000001</v>
      </c>
      <c r="F25" s="50">
        <v>317.69994000000099</v>
      </c>
      <c r="G25" s="50">
        <v>344.73551000000202</v>
      </c>
      <c r="H25" s="50">
        <v>345.85338999999999</v>
      </c>
      <c r="I25" s="50">
        <v>340.50072</v>
      </c>
      <c r="J25" s="50">
        <v>468.92291999999998</v>
      </c>
      <c r="K25" s="50">
        <v>324.40388999999999</v>
      </c>
      <c r="L25" s="50">
        <v>313.04518000000098</v>
      </c>
      <c r="M25" s="50">
        <v>0</v>
      </c>
      <c r="N25" s="50">
        <v>0</v>
      </c>
      <c r="O25" s="50">
        <v>0</v>
      </c>
      <c r="P25" s="51">
        <v>3095.14732</v>
      </c>
      <c r="Q25" s="69">
        <v>1.0883609599599999</v>
      </c>
    </row>
    <row r="26" spans="1:17" ht="14.4" customHeight="1" x14ac:dyDescent="0.3">
      <c r="A26" s="15" t="s">
        <v>38</v>
      </c>
      <c r="B26" s="46">
        <v>532.98033998515405</v>
      </c>
      <c r="C26" s="47">
        <v>44.415028332096</v>
      </c>
      <c r="D26" s="47">
        <v>40.744970000000002</v>
      </c>
      <c r="E26" s="47">
        <v>35.564360000000001</v>
      </c>
      <c r="F26" s="47">
        <v>44.892159999999997</v>
      </c>
      <c r="G26" s="47">
        <v>43.146250000000002</v>
      </c>
      <c r="H26" s="47">
        <v>40.18045</v>
      </c>
      <c r="I26" s="47">
        <v>56.796970000000002</v>
      </c>
      <c r="J26" s="47">
        <v>52.49736</v>
      </c>
      <c r="K26" s="47">
        <v>35.823320000000002</v>
      </c>
      <c r="L26" s="47">
        <v>45.182540000000003</v>
      </c>
      <c r="M26" s="47">
        <v>0</v>
      </c>
      <c r="N26" s="47">
        <v>0</v>
      </c>
      <c r="O26" s="47">
        <v>0</v>
      </c>
      <c r="P26" s="48">
        <v>394.82837999999998</v>
      </c>
      <c r="Q26" s="68">
        <v>0.98772468795799995</v>
      </c>
    </row>
    <row r="27" spans="1:17" ht="14.4" customHeight="1" x14ac:dyDescent="0.3">
      <c r="A27" s="18" t="s">
        <v>39</v>
      </c>
      <c r="B27" s="49">
        <v>4324.7950459121403</v>
      </c>
      <c r="C27" s="50">
        <v>360.399587159345</v>
      </c>
      <c r="D27" s="50">
        <v>342.06900000000002</v>
      </c>
      <c r="E27" s="50">
        <v>374.22609999999997</v>
      </c>
      <c r="F27" s="50">
        <v>362.59210000000098</v>
      </c>
      <c r="G27" s="50">
        <v>387.88176000000198</v>
      </c>
      <c r="H27" s="50">
        <v>386.03384</v>
      </c>
      <c r="I27" s="50">
        <v>397.29768999999999</v>
      </c>
      <c r="J27" s="50">
        <v>521.42028000000005</v>
      </c>
      <c r="K27" s="50">
        <v>360.22721000000001</v>
      </c>
      <c r="L27" s="50">
        <v>358.227720000001</v>
      </c>
      <c r="M27" s="50">
        <v>0</v>
      </c>
      <c r="N27" s="50">
        <v>0</v>
      </c>
      <c r="O27" s="50">
        <v>0</v>
      </c>
      <c r="P27" s="51">
        <v>3489.9757</v>
      </c>
      <c r="Q27" s="69">
        <v>1.075958718027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192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192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190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1" s="55" customFormat="1" ht="14.4" customHeight="1" thickBot="1" x14ac:dyDescent="0.35">
      <c r="A2" s="170" t="s">
        <v>191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1" ht="14.4" customHeight="1" x14ac:dyDescent="0.3">
      <c r="A4" s="59"/>
      <c r="B4" s="275"/>
      <c r="C4" s="276"/>
      <c r="D4" s="276"/>
      <c r="E4" s="276"/>
      <c r="F4" s="279" t="s">
        <v>186</v>
      </c>
      <c r="G4" s="281" t="s">
        <v>48</v>
      </c>
      <c r="H4" s="106" t="s">
        <v>79</v>
      </c>
      <c r="I4" s="279" t="s">
        <v>49</v>
      </c>
      <c r="J4" s="281" t="s">
        <v>188</v>
      </c>
      <c r="K4" s="282" t="s">
        <v>189</v>
      </c>
    </row>
    <row r="5" spans="1:11" ht="42" thickBot="1" x14ac:dyDescent="0.35">
      <c r="A5" s="60"/>
      <c r="B5" s="24" t="s">
        <v>182</v>
      </c>
      <c r="C5" s="25" t="s">
        <v>183</v>
      </c>
      <c r="D5" s="26" t="s">
        <v>184</v>
      </c>
      <c r="E5" s="26" t="s">
        <v>185</v>
      </c>
      <c r="F5" s="280"/>
      <c r="G5" s="280"/>
      <c r="H5" s="25" t="s">
        <v>187</v>
      </c>
      <c r="I5" s="280"/>
      <c r="J5" s="280"/>
      <c r="K5" s="283"/>
    </row>
    <row r="6" spans="1:11" ht="14.4" customHeight="1" thickBot="1" x14ac:dyDescent="0.35">
      <c r="A6" s="359" t="s">
        <v>194</v>
      </c>
      <c r="B6" s="341">
        <v>3486.3086026082101</v>
      </c>
      <c r="C6" s="341">
        <v>3960.2467999999999</v>
      </c>
      <c r="D6" s="342">
        <v>473.93819739179003</v>
      </c>
      <c r="E6" s="343">
        <v>1.1359426979689999</v>
      </c>
      <c r="F6" s="341">
        <v>3791.81470592698</v>
      </c>
      <c r="G6" s="342">
        <v>2843.8610294452401</v>
      </c>
      <c r="H6" s="344">
        <v>313.04518000000098</v>
      </c>
      <c r="I6" s="341">
        <v>3095.14732</v>
      </c>
      <c r="J6" s="342">
        <v>251.286290554766</v>
      </c>
      <c r="K6" s="345">
        <v>0.81627071997</v>
      </c>
    </row>
    <row r="7" spans="1:11" ht="14.4" customHeight="1" thickBot="1" x14ac:dyDescent="0.35">
      <c r="A7" s="360" t="s">
        <v>195</v>
      </c>
      <c r="B7" s="341">
        <v>332.23187640116601</v>
      </c>
      <c r="C7" s="341">
        <v>316.08566000000002</v>
      </c>
      <c r="D7" s="342">
        <v>-16.146216401166001</v>
      </c>
      <c r="E7" s="343">
        <v>0.95140076089000003</v>
      </c>
      <c r="F7" s="341">
        <v>330.36494645795699</v>
      </c>
      <c r="G7" s="342">
        <v>247.773709843468</v>
      </c>
      <c r="H7" s="344">
        <v>6.4485000000000001</v>
      </c>
      <c r="I7" s="341">
        <v>225.73205999999999</v>
      </c>
      <c r="J7" s="342">
        <v>-22.041649843466999</v>
      </c>
      <c r="K7" s="345">
        <v>0.683280906222</v>
      </c>
    </row>
    <row r="8" spans="1:11" ht="14.4" customHeight="1" thickBot="1" x14ac:dyDescent="0.35">
      <c r="A8" s="361" t="s">
        <v>196</v>
      </c>
      <c r="B8" s="341">
        <v>265.36321684650801</v>
      </c>
      <c r="C8" s="341">
        <v>269.14566000000002</v>
      </c>
      <c r="D8" s="342">
        <v>3.7824431534920002</v>
      </c>
      <c r="E8" s="343">
        <v>1.0142538336639999</v>
      </c>
      <c r="F8" s="341">
        <v>283.42382882119199</v>
      </c>
      <c r="G8" s="342">
        <v>212.56787161589401</v>
      </c>
      <c r="H8" s="344">
        <v>2.6795</v>
      </c>
      <c r="I8" s="341">
        <v>189.95905999999999</v>
      </c>
      <c r="J8" s="342">
        <v>-22.608811615893</v>
      </c>
      <c r="K8" s="345">
        <v>0.67022967260699995</v>
      </c>
    </row>
    <row r="9" spans="1:11" ht="14.4" customHeight="1" thickBot="1" x14ac:dyDescent="0.35">
      <c r="A9" s="362" t="s">
        <v>197</v>
      </c>
      <c r="B9" s="346">
        <v>5</v>
      </c>
      <c r="C9" s="346">
        <v>0.73538999999999999</v>
      </c>
      <c r="D9" s="347">
        <v>-4.2646100000000002</v>
      </c>
      <c r="E9" s="348">
        <v>0.14707799999999999</v>
      </c>
      <c r="F9" s="346">
        <v>5</v>
      </c>
      <c r="G9" s="347">
        <v>3.75</v>
      </c>
      <c r="H9" s="349">
        <v>0</v>
      </c>
      <c r="I9" s="346">
        <v>0.35114000000000001</v>
      </c>
      <c r="J9" s="347">
        <v>-3.39886</v>
      </c>
      <c r="K9" s="350">
        <v>7.0227999999999999E-2</v>
      </c>
    </row>
    <row r="10" spans="1:11" ht="14.4" customHeight="1" thickBot="1" x14ac:dyDescent="0.35">
      <c r="A10" s="363" t="s">
        <v>198</v>
      </c>
      <c r="B10" s="341">
        <v>5</v>
      </c>
      <c r="C10" s="341">
        <v>0.73538999999999999</v>
      </c>
      <c r="D10" s="342">
        <v>-4.2646100000000002</v>
      </c>
      <c r="E10" s="343">
        <v>0.14707799999999999</v>
      </c>
      <c r="F10" s="341">
        <v>5</v>
      </c>
      <c r="G10" s="342">
        <v>3.75</v>
      </c>
      <c r="H10" s="344">
        <v>0</v>
      </c>
      <c r="I10" s="341">
        <v>0.35114000000000001</v>
      </c>
      <c r="J10" s="342">
        <v>-3.39886</v>
      </c>
      <c r="K10" s="345">
        <v>7.0227999999999999E-2</v>
      </c>
    </row>
    <row r="11" spans="1:11" ht="14.4" customHeight="1" thickBot="1" x14ac:dyDescent="0.35">
      <c r="A11" s="362" t="s">
        <v>199</v>
      </c>
      <c r="B11" s="346">
        <v>64</v>
      </c>
      <c r="C11" s="346">
        <v>60.14237</v>
      </c>
      <c r="D11" s="347">
        <v>-3.8576299999989998</v>
      </c>
      <c r="E11" s="348">
        <v>0.93972453124999999</v>
      </c>
      <c r="F11" s="346">
        <v>66.281160671595998</v>
      </c>
      <c r="G11" s="347">
        <v>49.710870503697002</v>
      </c>
      <c r="H11" s="349">
        <v>0</v>
      </c>
      <c r="I11" s="346">
        <v>41.133650000000003</v>
      </c>
      <c r="J11" s="347">
        <v>-8.5772205036969993</v>
      </c>
      <c r="K11" s="350">
        <v>0.62059338706800005</v>
      </c>
    </row>
    <row r="12" spans="1:11" ht="14.4" customHeight="1" thickBot="1" x14ac:dyDescent="0.35">
      <c r="A12" s="363" t="s">
        <v>200</v>
      </c>
      <c r="B12" s="341">
        <v>60</v>
      </c>
      <c r="C12" s="341">
        <v>57.446370000000002</v>
      </c>
      <c r="D12" s="342">
        <v>-2.5536300000000001</v>
      </c>
      <c r="E12" s="343">
        <v>0.9574395</v>
      </c>
      <c r="F12" s="341">
        <v>63</v>
      </c>
      <c r="G12" s="342">
        <v>47.25</v>
      </c>
      <c r="H12" s="344">
        <v>0</v>
      </c>
      <c r="I12" s="341">
        <v>38.713650000000001</v>
      </c>
      <c r="J12" s="342">
        <v>-8.5363499999990005</v>
      </c>
      <c r="K12" s="345">
        <v>0.61450238095200005</v>
      </c>
    </row>
    <row r="13" spans="1:11" ht="14.4" customHeight="1" thickBot="1" x14ac:dyDescent="0.35">
      <c r="A13" s="363" t="s">
        <v>201</v>
      </c>
      <c r="B13" s="341">
        <v>4</v>
      </c>
      <c r="C13" s="341">
        <v>2.42</v>
      </c>
      <c r="D13" s="342">
        <v>-1.58</v>
      </c>
      <c r="E13" s="343">
        <v>0.60499999999999998</v>
      </c>
      <c r="F13" s="341">
        <v>3</v>
      </c>
      <c r="G13" s="342">
        <v>2.25</v>
      </c>
      <c r="H13" s="344">
        <v>0</v>
      </c>
      <c r="I13" s="341">
        <v>2.42</v>
      </c>
      <c r="J13" s="342">
        <v>0.17</v>
      </c>
      <c r="K13" s="345">
        <v>0.80666666666599995</v>
      </c>
    </row>
    <row r="14" spans="1:11" ht="14.4" customHeight="1" thickBot="1" x14ac:dyDescent="0.35">
      <c r="A14" s="363" t="s">
        <v>202</v>
      </c>
      <c r="B14" s="341">
        <v>0</v>
      </c>
      <c r="C14" s="341">
        <v>0.27600000000000002</v>
      </c>
      <c r="D14" s="342">
        <v>0.27600000000000002</v>
      </c>
      <c r="E14" s="351" t="s">
        <v>203</v>
      </c>
      <c r="F14" s="341">
        <v>0.281160671596</v>
      </c>
      <c r="G14" s="342">
        <v>0.210870503697</v>
      </c>
      <c r="H14" s="344">
        <v>0</v>
      </c>
      <c r="I14" s="341">
        <v>0</v>
      </c>
      <c r="J14" s="342">
        <v>-0.210870503697</v>
      </c>
      <c r="K14" s="345">
        <v>0</v>
      </c>
    </row>
    <row r="15" spans="1:11" ht="14.4" customHeight="1" thickBot="1" x14ac:dyDescent="0.35">
      <c r="A15" s="362" t="s">
        <v>204</v>
      </c>
      <c r="B15" s="346">
        <v>196.08063025581299</v>
      </c>
      <c r="C15" s="346">
        <v>206.45649</v>
      </c>
      <c r="D15" s="347">
        <v>10.375859744186</v>
      </c>
      <c r="E15" s="348">
        <v>1.0529162912750001</v>
      </c>
      <c r="F15" s="346">
        <v>210.14785353612501</v>
      </c>
      <c r="G15" s="347">
        <v>157.61089015209399</v>
      </c>
      <c r="H15" s="349">
        <v>1.6149500000000001</v>
      </c>
      <c r="I15" s="346">
        <v>143.25089</v>
      </c>
      <c r="J15" s="347">
        <v>-14.360000152093001</v>
      </c>
      <c r="K15" s="350">
        <v>0.68166715761999996</v>
      </c>
    </row>
    <row r="16" spans="1:11" ht="14.4" customHeight="1" thickBot="1" x14ac:dyDescent="0.35">
      <c r="A16" s="363" t="s">
        <v>205</v>
      </c>
      <c r="B16" s="341">
        <v>0</v>
      </c>
      <c r="C16" s="341">
        <v>3.0249999999999999</v>
      </c>
      <c r="D16" s="342">
        <v>3.0249999999999999</v>
      </c>
      <c r="E16" s="351" t="s">
        <v>203</v>
      </c>
      <c r="F16" s="341">
        <v>0</v>
      </c>
      <c r="G16" s="342">
        <v>0</v>
      </c>
      <c r="H16" s="344">
        <v>0</v>
      </c>
      <c r="I16" s="341">
        <v>1.75329</v>
      </c>
      <c r="J16" s="342">
        <v>1.75329</v>
      </c>
      <c r="K16" s="352" t="s">
        <v>192</v>
      </c>
    </row>
    <row r="17" spans="1:11" ht="14.4" customHeight="1" thickBot="1" x14ac:dyDescent="0.35">
      <c r="A17" s="363" t="s">
        <v>206</v>
      </c>
      <c r="B17" s="341">
        <v>0</v>
      </c>
      <c r="C17" s="341">
        <v>3.9638599999999999</v>
      </c>
      <c r="D17" s="342">
        <v>3.9638599999999999</v>
      </c>
      <c r="E17" s="351" t="s">
        <v>192</v>
      </c>
      <c r="F17" s="341">
        <v>5</v>
      </c>
      <c r="G17" s="342">
        <v>3.75</v>
      </c>
      <c r="H17" s="344">
        <v>0</v>
      </c>
      <c r="I17" s="341">
        <v>0.20282</v>
      </c>
      <c r="J17" s="342">
        <v>-3.54718</v>
      </c>
      <c r="K17" s="345">
        <v>4.0564000000000003E-2</v>
      </c>
    </row>
    <row r="18" spans="1:11" ht="14.4" customHeight="1" thickBot="1" x14ac:dyDescent="0.35">
      <c r="A18" s="363" t="s">
        <v>207</v>
      </c>
      <c r="B18" s="341">
        <v>6.0605417942940001</v>
      </c>
      <c r="C18" s="341">
        <v>5.9874099999999997</v>
      </c>
      <c r="D18" s="342">
        <v>-7.3131794294000005E-2</v>
      </c>
      <c r="E18" s="343">
        <v>0.98793312598500005</v>
      </c>
      <c r="F18" s="341">
        <v>5.7579705791620004</v>
      </c>
      <c r="G18" s="342">
        <v>4.3184779343719999</v>
      </c>
      <c r="H18" s="344">
        <v>0.47794999999999999</v>
      </c>
      <c r="I18" s="341">
        <v>3.1387800000000001</v>
      </c>
      <c r="J18" s="342">
        <v>-1.179697934372</v>
      </c>
      <c r="K18" s="345">
        <v>0.54511914516500004</v>
      </c>
    </row>
    <row r="19" spans="1:11" ht="14.4" customHeight="1" thickBot="1" x14ac:dyDescent="0.35">
      <c r="A19" s="363" t="s">
        <v>208</v>
      </c>
      <c r="B19" s="341">
        <v>5</v>
      </c>
      <c r="C19" s="341">
        <v>6.8692599999999997</v>
      </c>
      <c r="D19" s="342">
        <v>1.8692599999999999</v>
      </c>
      <c r="E19" s="343">
        <v>1.3738520000000001</v>
      </c>
      <c r="F19" s="341">
        <v>7</v>
      </c>
      <c r="G19" s="342">
        <v>5.25</v>
      </c>
      <c r="H19" s="344">
        <v>0</v>
      </c>
      <c r="I19" s="341">
        <v>2.6328100000000001</v>
      </c>
      <c r="J19" s="342">
        <v>-2.6171899999999999</v>
      </c>
      <c r="K19" s="345">
        <v>0.37611571428500001</v>
      </c>
    </row>
    <row r="20" spans="1:11" ht="14.4" customHeight="1" thickBot="1" x14ac:dyDescent="0.35">
      <c r="A20" s="363" t="s">
        <v>209</v>
      </c>
      <c r="B20" s="341">
        <v>0</v>
      </c>
      <c r="C20" s="341">
        <v>6.4100000000000004E-2</v>
      </c>
      <c r="D20" s="342">
        <v>6.4100000000000004E-2</v>
      </c>
      <c r="E20" s="351" t="s">
        <v>203</v>
      </c>
      <c r="F20" s="341">
        <v>5.7947593859000002E-2</v>
      </c>
      <c r="G20" s="342">
        <v>4.3460695394E-2</v>
      </c>
      <c r="H20" s="344">
        <v>0</v>
      </c>
      <c r="I20" s="341">
        <v>0.33100000000000002</v>
      </c>
      <c r="J20" s="342">
        <v>0.28753930460499999</v>
      </c>
      <c r="K20" s="345">
        <v>5.7120577051480002</v>
      </c>
    </row>
    <row r="21" spans="1:11" ht="14.4" customHeight="1" thickBot="1" x14ac:dyDescent="0.35">
      <c r="A21" s="363" t="s">
        <v>210</v>
      </c>
      <c r="B21" s="341">
        <v>176.485181920347</v>
      </c>
      <c r="C21" s="341">
        <v>165.82302999999999</v>
      </c>
      <c r="D21" s="342">
        <v>-10.662151920347</v>
      </c>
      <c r="E21" s="343">
        <v>0.93958613519599998</v>
      </c>
      <c r="F21" s="341">
        <v>170</v>
      </c>
      <c r="G21" s="342">
        <v>127.5</v>
      </c>
      <c r="H21" s="344">
        <v>0</v>
      </c>
      <c r="I21" s="341">
        <v>126.82026999999999</v>
      </c>
      <c r="J21" s="342">
        <v>-0.67972999999899997</v>
      </c>
      <c r="K21" s="345">
        <v>0.74600158823499996</v>
      </c>
    </row>
    <row r="22" spans="1:11" ht="14.4" customHeight="1" thickBot="1" x14ac:dyDescent="0.35">
      <c r="A22" s="363" t="s">
        <v>211</v>
      </c>
      <c r="B22" s="341">
        <v>6.5349065411709999</v>
      </c>
      <c r="C22" s="341">
        <v>13.84089</v>
      </c>
      <c r="D22" s="342">
        <v>7.3059834588279999</v>
      </c>
      <c r="E22" s="343">
        <v>2.1179935646820001</v>
      </c>
      <c r="F22" s="341">
        <v>17.795162520131999</v>
      </c>
      <c r="G22" s="342">
        <v>13.346371890099</v>
      </c>
      <c r="H22" s="344">
        <v>1.137</v>
      </c>
      <c r="I22" s="341">
        <v>5.84267</v>
      </c>
      <c r="J22" s="342">
        <v>-7.5037018900990002</v>
      </c>
      <c r="K22" s="345">
        <v>0.32832911716199997</v>
      </c>
    </row>
    <row r="23" spans="1:11" ht="14.4" customHeight="1" thickBot="1" x14ac:dyDescent="0.35">
      <c r="A23" s="363" t="s">
        <v>212</v>
      </c>
      <c r="B23" s="341">
        <v>0</v>
      </c>
      <c r="C23" s="341">
        <v>2.7578999999999998</v>
      </c>
      <c r="D23" s="342">
        <v>2.7578999999999998</v>
      </c>
      <c r="E23" s="351" t="s">
        <v>203</v>
      </c>
      <c r="F23" s="341">
        <v>0</v>
      </c>
      <c r="G23" s="342">
        <v>0</v>
      </c>
      <c r="H23" s="344">
        <v>0</v>
      </c>
      <c r="I23" s="341">
        <v>0</v>
      </c>
      <c r="J23" s="342">
        <v>0</v>
      </c>
      <c r="K23" s="352" t="s">
        <v>192</v>
      </c>
    </row>
    <row r="24" spans="1:11" ht="14.4" customHeight="1" thickBot="1" x14ac:dyDescent="0.35">
      <c r="A24" s="363" t="s">
        <v>213</v>
      </c>
      <c r="B24" s="341">
        <v>2</v>
      </c>
      <c r="C24" s="341">
        <v>3.5926399999999998</v>
      </c>
      <c r="D24" s="342">
        <v>1.5926400000000001</v>
      </c>
      <c r="E24" s="343">
        <v>1.7963199999999999</v>
      </c>
      <c r="F24" s="341">
        <v>4</v>
      </c>
      <c r="G24" s="342">
        <v>3</v>
      </c>
      <c r="H24" s="344">
        <v>0</v>
      </c>
      <c r="I24" s="341">
        <v>2.5292500000000002</v>
      </c>
      <c r="J24" s="342">
        <v>-0.47075</v>
      </c>
      <c r="K24" s="345">
        <v>0.63231250000000006</v>
      </c>
    </row>
    <row r="25" spans="1:11" ht="14.4" customHeight="1" thickBot="1" x14ac:dyDescent="0.35">
      <c r="A25" s="363" t="s">
        <v>214</v>
      </c>
      <c r="B25" s="341">
        <v>0</v>
      </c>
      <c r="C25" s="341">
        <v>0.53239999999999998</v>
      </c>
      <c r="D25" s="342">
        <v>0.53239999999999998</v>
      </c>
      <c r="E25" s="351" t="s">
        <v>203</v>
      </c>
      <c r="F25" s="341">
        <v>0.53677284296899996</v>
      </c>
      <c r="G25" s="342">
        <v>0.40257963222699999</v>
      </c>
      <c r="H25" s="344">
        <v>0</v>
      </c>
      <c r="I25" s="341">
        <v>0</v>
      </c>
      <c r="J25" s="342">
        <v>-0.40257963222699999</v>
      </c>
      <c r="K25" s="345">
        <v>0</v>
      </c>
    </row>
    <row r="26" spans="1:11" ht="14.4" customHeight="1" thickBot="1" x14ac:dyDescent="0.35">
      <c r="A26" s="362" t="s">
        <v>215</v>
      </c>
      <c r="B26" s="346">
        <v>0.28258659069399999</v>
      </c>
      <c r="C26" s="346">
        <v>0.1646</v>
      </c>
      <c r="D26" s="347">
        <v>-0.117986590694</v>
      </c>
      <c r="E26" s="348">
        <v>0.58247632909699998</v>
      </c>
      <c r="F26" s="346">
        <v>0.15280865179899999</v>
      </c>
      <c r="G26" s="347">
        <v>0.114606488849</v>
      </c>
      <c r="H26" s="349">
        <v>0</v>
      </c>
      <c r="I26" s="346">
        <v>1.089</v>
      </c>
      <c r="J26" s="347">
        <v>0.97439351114999995</v>
      </c>
      <c r="K26" s="350">
        <v>7.1265598326850004</v>
      </c>
    </row>
    <row r="27" spans="1:11" ht="14.4" customHeight="1" thickBot="1" x14ac:dyDescent="0.35">
      <c r="A27" s="363" t="s">
        <v>216</v>
      </c>
      <c r="B27" s="341">
        <v>0</v>
      </c>
      <c r="C27" s="341">
        <v>0</v>
      </c>
      <c r="D27" s="342">
        <v>0</v>
      </c>
      <c r="E27" s="343">
        <v>1</v>
      </c>
      <c r="F27" s="341">
        <v>0</v>
      </c>
      <c r="G27" s="342">
        <v>0</v>
      </c>
      <c r="H27" s="344">
        <v>0</v>
      </c>
      <c r="I27" s="341">
        <v>1.089</v>
      </c>
      <c r="J27" s="342">
        <v>1.089</v>
      </c>
      <c r="K27" s="352" t="s">
        <v>203</v>
      </c>
    </row>
    <row r="28" spans="1:11" ht="14.4" customHeight="1" thickBot="1" x14ac:dyDescent="0.35">
      <c r="A28" s="363" t="s">
        <v>217</v>
      </c>
      <c r="B28" s="341">
        <v>0.28258659069399999</v>
      </c>
      <c r="C28" s="341">
        <v>0.1646</v>
      </c>
      <c r="D28" s="342">
        <v>-0.117986590694</v>
      </c>
      <c r="E28" s="343">
        <v>0.58247632909699998</v>
      </c>
      <c r="F28" s="341">
        <v>0.15280865179899999</v>
      </c>
      <c r="G28" s="342">
        <v>0.114606488849</v>
      </c>
      <c r="H28" s="344">
        <v>0</v>
      </c>
      <c r="I28" s="341">
        <v>0</v>
      </c>
      <c r="J28" s="342">
        <v>-0.114606488849</v>
      </c>
      <c r="K28" s="345">
        <v>0</v>
      </c>
    </row>
    <row r="29" spans="1:11" ht="14.4" customHeight="1" thickBot="1" x14ac:dyDescent="0.35">
      <c r="A29" s="362" t="s">
        <v>218</v>
      </c>
      <c r="B29" s="346">
        <v>0</v>
      </c>
      <c r="C29" s="346">
        <v>1.6468100000000001</v>
      </c>
      <c r="D29" s="347">
        <v>1.6468100000000001</v>
      </c>
      <c r="E29" s="353" t="s">
        <v>192</v>
      </c>
      <c r="F29" s="346">
        <v>1.84200596167</v>
      </c>
      <c r="G29" s="347">
        <v>1.381504471253</v>
      </c>
      <c r="H29" s="349">
        <v>1.0645500000000001</v>
      </c>
      <c r="I29" s="346">
        <v>4.1343800000000002</v>
      </c>
      <c r="J29" s="347">
        <v>2.7528755287459998</v>
      </c>
      <c r="K29" s="350">
        <v>2.2444987074029998</v>
      </c>
    </row>
    <row r="30" spans="1:11" ht="14.4" customHeight="1" thickBot="1" x14ac:dyDescent="0.35">
      <c r="A30" s="363" t="s">
        <v>219</v>
      </c>
      <c r="B30" s="341">
        <v>0</v>
      </c>
      <c r="C30" s="341">
        <v>1.6468100000000001</v>
      </c>
      <c r="D30" s="342">
        <v>1.6468100000000001</v>
      </c>
      <c r="E30" s="351" t="s">
        <v>192</v>
      </c>
      <c r="F30" s="341">
        <v>1.84200596167</v>
      </c>
      <c r="G30" s="342">
        <v>1.381504471253</v>
      </c>
      <c r="H30" s="344">
        <v>1.0645500000000001</v>
      </c>
      <c r="I30" s="341">
        <v>4.1343800000000002</v>
      </c>
      <c r="J30" s="342">
        <v>2.7528755287459998</v>
      </c>
      <c r="K30" s="345">
        <v>2.2444987074029998</v>
      </c>
    </row>
    <row r="31" spans="1:11" ht="14.4" customHeight="1" thickBot="1" x14ac:dyDescent="0.35">
      <c r="A31" s="361" t="s">
        <v>26</v>
      </c>
      <c r="B31" s="341">
        <v>66.868659554657995</v>
      </c>
      <c r="C31" s="341">
        <v>46.94</v>
      </c>
      <c r="D31" s="342">
        <v>-19.928659554658001</v>
      </c>
      <c r="E31" s="343">
        <v>0.70197309640399996</v>
      </c>
      <c r="F31" s="341">
        <v>46.941117636765</v>
      </c>
      <c r="G31" s="342">
        <v>35.205838227573999</v>
      </c>
      <c r="H31" s="344">
        <v>3.7690000000000001</v>
      </c>
      <c r="I31" s="341">
        <v>35.773000000000003</v>
      </c>
      <c r="J31" s="342">
        <v>0.56716177242599997</v>
      </c>
      <c r="K31" s="345">
        <v>0.76208240879099998</v>
      </c>
    </row>
    <row r="32" spans="1:11" ht="14.4" customHeight="1" thickBot="1" x14ac:dyDescent="0.35">
      <c r="A32" s="362" t="s">
        <v>220</v>
      </c>
      <c r="B32" s="346">
        <v>66.868659554657995</v>
      </c>
      <c r="C32" s="346">
        <v>46.94</v>
      </c>
      <c r="D32" s="347">
        <v>-19.928659554658001</v>
      </c>
      <c r="E32" s="348">
        <v>0.70197309640399996</v>
      </c>
      <c r="F32" s="346">
        <v>46.941117636765</v>
      </c>
      <c r="G32" s="347">
        <v>35.205838227573999</v>
      </c>
      <c r="H32" s="349">
        <v>3.7690000000000001</v>
      </c>
      <c r="I32" s="346">
        <v>35.773000000000003</v>
      </c>
      <c r="J32" s="347">
        <v>0.56716177242599997</v>
      </c>
      <c r="K32" s="350">
        <v>0.76208240879099998</v>
      </c>
    </row>
    <row r="33" spans="1:11" ht="14.4" customHeight="1" thickBot="1" x14ac:dyDescent="0.35">
      <c r="A33" s="363" t="s">
        <v>221</v>
      </c>
      <c r="B33" s="341">
        <v>38.999999999998998</v>
      </c>
      <c r="C33" s="341">
        <v>39.78</v>
      </c>
      <c r="D33" s="342">
        <v>0.78</v>
      </c>
      <c r="E33" s="343">
        <v>1.02</v>
      </c>
      <c r="F33" s="341">
        <v>39.326822122476003</v>
      </c>
      <c r="G33" s="342">
        <v>29.495116591856998</v>
      </c>
      <c r="H33" s="344">
        <v>3.1970000000000001</v>
      </c>
      <c r="I33" s="341">
        <v>30.152000000000001</v>
      </c>
      <c r="J33" s="342">
        <v>0.65688340814199997</v>
      </c>
      <c r="K33" s="345">
        <v>0.76670319066399995</v>
      </c>
    </row>
    <row r="34" spans="1:11" ht="14.4" customHeight="1" thickBot="1" x14ac:dyDescent="0.35">
      <c r="A34" s="363" t="s">
        <v>222</v>
      </c>
      <c r="B34" s="341">
        <v>7.8686595546579996</v>
      </c>
      <c r="C34" s="341">
        <v>7.16</v>
      </c>
      <c r="D34" s="342">
        <v>-0.70865955465800001</v>
      </c>
      <c r="E34" s="343">
        <v>0.90993897375499999</v>
      </c>
      <c r="F34" s="341">
        <v>7.614295514288</v>
      </c>
      <c r="G34" s="342">
        <v>5.7107216357160002</v>
      </c>
      <c r="H34" s="344">
        <v>0.57199999999999995</v>
      </c>
      <c r="I34" s="341">
        <v>5.6210000000000004</v>
      </c>
      <c r="J34" s="342">
        <v>-8.9721635716000003E-2</v>
      </c>
      <c r="K34" s="345">
        <v>0.73821668589699996</v>
      </c>
    </row>
    <row r="35" spans="1:11" ht="14.4" customHeight="1" thickBot="1" x14ac:dyDescent="0.35">
      <c r="A35" s="363" t="s">
        <v>223</v>
      </c>
      <c r="B35" s="341">
        <v>19.999999999999002</v>
      </c>
      <c r="C35" s="341">
        <v>0</v>
      </c>
      <c r="D35" s="342">
        <v>-19.999999999999002</v>
      </c>
      <c r="E35" s="343">
        <v>0</v>
      </c>
      <c r="F35" s="341">
        <v>0</v>
      </c>
      <c r="G35" s="342">
        <v>0</v>
      </c>
      <c r="H35" s="344">
        <v>0</v>
      </c>
      <c r="I35" s="341">
        <v>0</v>
      </c>
      <c r="J35" s="342">
        <v>0</v>
      </c>
      <c r="K35" s="345">
        <v>9</v>
      </c>
    </row>
    <row r="36" spans="1:11" ht="14.4" customHeight="1" thickBot="1" x14ac:dyDescent="0.35">
      <c r="A36" s="364" t="s">
        <v>224</v>
      </c>
      <c r="B36" s="346">
        <v>125.076726207043</v>
      </c>
      <c r="C36" s="346">
        <v>212.09439</v>
      </c>
      <c r="D36" s="347">
        <v>87.017663792956</v>
      </c>
      <c r="E36" s="348">
        <v>1.6957142742039999</v>
      </c>
      <c r="F36" s="346">
        <v>130.84250125177201</v>
      </c>
      <c r="G36" s="347">
        <v>98.131875938828998</v>
      </c>
      <c r="H36" s="349">
        <v>15.94618</v>
      </c>
      <c r="I36" s="346">
        <v>157.45704000000001</v>
      </c>
      <c r="J36" s="347">
        <v>59.325164061171002</v>
      </c>
      <c r="K36" s="350">
        <v>1.2034089725699999</v>
      </c>
    </row>
    <row r="37" spans="1:11" ht="14.4" customHeight="1" thickBot="1" x14ac:dyDescent="0.35">
      <c r="A37" s="361" t="s">
        <v>29</v>
      </c>
      <c r="B37" s="341">
        <v>2.517552208528</v>
      </c>
      <c r="C37" s="341">
        <v>44.20035</v>
      </c>
      <c r="D37" s="342">
        <v>41.682797791471003</v>
      </c>
      <c r="E37" s="343">
        <v>17.556875225969002</v>
      </c>
      <c r="F37" s="341">
        <v>37.543890881556997</v>
      </c>
      <c r="G37" s="342">
        <v>28.157918161167999</v>
      </c>
      <c r="H37" s="344">
        <v>0</v>
      </c>
      <c r="I37" s="341">
        <v>0.71872999999999998</v>
      </c>
      <c r="J37" s="342">
        <v>-27.439188161168001</v>
      </c>
      <c r="K37" s="345">
        <v>1.9143727065000001E-2</v>
      </c>
    </row>
    <row r="38" spans="1:11" ht="14.4" customHeight="1" thickBot="1" x14ac:dyDescent="0.35">
      <c r="A38" s="365" t="s">
        <v>225</v>
      </c>
      <c r="B38" s="341">
        <v>2.517552208528</v>
      </c>
      <c r="C38" s="341">
        <v>44.20035</v>
      </c>
      <c r="D38" s="342">
        <v>41.682797791471003</v>
      </c>
      <c r="E38" s="343">
        <v>17.556875225969002</v>
      </c>
      <c r="F38" s="341">
        <v>37.543890881556997</v>
      </c>
      <c r="G38" s="342">
        <v>28.157918161167999</v>
      </c>
      <c r="H38" s="344">
        <v>0</v>
      </c>
      <c r="I38" s="341">
        <v>0.71872999999999998</v>
      </c>
      <c r="J38" s="342">
        <v>-27.439188161168001</v>
      </c>
      <c r="K38" s="345">
        <v>1.9143727065000001E-2</v>
      </c>
    </row>
    <row r="39" spans="1:11" ht="14.4" customHeight="1" thickBot="1" x14ac:dyDescent="0.35">
      <c r="A39" s="363" t="s">
        <v>226</v>
      </c>
      <c r="B39" s="341">
        <v>0</v>
      </c>
      <c r="C39" s="341">
        <v>41.460650000000001</v>
      </c>
      <c r="D39" s="342">
        <v>41.460650000000001</v>
      </c>
      <c r="E39" s="351" t="s">
        <v>203</v>
      </c>
      <c r="F39" s="341">
        <v>34.327573539866997</v>
      </c>
      <c r="G39" s="342">
        <v>25.745680154900001</v>
      </c>
      <c r="H39" s="344">
        <v>0</v>
      </c>
      <c r="I39" s="341">
        <v>0</v>
      </c>
      <c r="J39" s="342">
        <v>-25.745680154900001</v>
      </c>
      <c r="K39" s="345">
        <v>0</v>
      </c>
    </row>
    <row r="40" spans="1:11" ht="14.4" customHeight="1" thickBot="1" x14ac:dyDescent="0.35">
      <c r="A40" s="363" t="s">
        <v>227</v>
      </c>
      <c r="B40" s="341">
        <v>2.517552208528</v>
      </c>
      <c r="C40" s="341">
        <v>1.7508699999999999</v>
      </c>
      <c r="D40" s="342">
        <v>-0.76668220852799995</v>
      </c>
      <c r="E40" s="343">
        <v>0.69546521977499998</v>
      </c>
      <c r="F40" s="341">
        <v>2.0248294833360001</v>
      </c>
      <c r="G40" s="342">
        <v>1.5186221125020001</v>
      </c>
      <c r="H40" s="344">
        <v>0</v>
      </c>
      <c r="I40" s="341">
        <v>0.71872999999999998</v>
      </c>
      <c r="J40" s="342">
        <v>-0.79989211250199999</v>
      </c>
      <c r="K40" s="345">
        <v>0.354958284593</v>
      </c>
    </row>
    <row r="41" spans="1:11" ht="14.4" customHeight="1" thickBot="1" x14ac:dyDescent="0.35">
      <c r="A41" s="363" t="s">
        <v>228</v>
      </c>
      <c r="B41" s="341">
        <v>0</v>
      </c>
      <c r="C41" s="341">
        <v>0.98882999999900001</v>
      </c>
      <c r="D41" s="342">
        <v>0.98882999999900001</v>
      </c>
      <c r="E41" s="351" t="s">
        <v>192</v>
      </c>
      <c r="F41" s="341">
        <v>1.191487858353</v>
      </c>
      <c r="G41" s="342">
        <v>0.89361589376499995</v>
      </c>
      <c r="H41" s="344">
        <v>0</v>
      </c>
      <c r="I41" s="341">
        <v>0</v>
      </c>
      <c r="J41" s="342">
        <v>-0.89361589376499995</v>
      </c>
      <c r="K41" s="345">
        <v>0</v>
      </c>
    </row>
    <row r="42" spans="1:11" ht="14.4" customHeight="1" thickBot="1" x14ac:dyDescent="0.35">
      <c r="A42" s="366" t="s">
        <v>30</v>
      </c>
      <c r="B42" s="346">
        <v>0</v>
      </c>
      <c r="C42" s="346">
        <v>18.071999999999999</v>
      </c>
      <c r="D42" s="347">
        <v>18.071999999999999</v>
      </c>
      <c r="E42" s="353" t="s">
        <v>192</v>
      </c>
      <c r="F42" s="346">
        <v>0</v>
      </c>
      <c r="G42" s="347">
        <v>0</v>
      </c>
      <c r="H42" s="349">
        <v>0.88500000000000001</v>
      </c>
      <c r="I42" s="346">
        <v>12.933999999999999</v>
      </c>
      <c r="J42" s="347">
        <v>12.933999999999999</v>
      </c>
      <c r="K42" s="354" t="s">
        <v>192</v>
      </c>
    </row>
    <row r="43" spans="1:11" ht="14.4" customHeight="1" thickBot="1" x14ac:dyDescent="0.35">
      <c r="A43" s="362" t="s">
        <v>229</v>
      </c>
      <c r="B43" s="346">
        <v>0</v>
      </c>
      <c r="C43" s="346">
        <v>18.071999999999999</v>
      </c>
      <c r="D43" s="347">
        <v>18.071999999999999</v>
      </c>
      <c r="E43" s="353" t="s">
        <v>192</v>
      </c>
      <c r="F43" s="346">
        <v>0</v>
      </c>
      <c r="G43" s="347">
        <v>0</v>
      </c>
      <c r="H43" s="349">
        <v>0.88500000000000001</v>
      </c>
      <c r="I43" s="346">
        <v>12.093999999999999</v>
      </c>
      <c r="J43" s="347">
        <v>12.093999999999999</v>
      </c>
      <c r="K43" s="354" t="s">
        <v>192</v>
      </c>
    </row>
    <row r="44" spans="1:11" ht="14.4" customHeight="1" thickBot="1" x14ac:dyDescent="0.35">
      <c r="A44" s="363" t="s">
        <v>230</v>
      </c>
      <c r="B44" s="341">
        <v>0</v>
      </c>
      <c r="C44" s="341">
        <v>13.922000000000001</v>
      </c>
      <c r="D44" s="342">
        <v>13.922000000000001</v>
      </c>
      <c r="E44" s="351" t="s">
        <v>192</v>
      </c>
      <c r="F44" s="341">
        <v>0</v>
      </c>
      <c r="G44" s="342">
        <v>0</v>
      </c>
      <c r="H44" s="344">
        <v>0.88500000000000001</v>
      </c>
      <c r="I44" s="341">
        <v>12.093999999999999</v>
      </c>
      <c r="J44" s="342">
        <v>12.093999999999999</v>
      </c>
      <c r="K44" s="352" t="s">
        <v>192</v>
      </c>
    </row>
    <row r="45" spans="1:11" ht="14.4" customHeight="1" thickBot="1" x14ac:dyDescent="0.35">
      <c r="A45" s="363" t="s">
        <v>231</v>
      </c>
      <c r="B45" s="341">
        <v>0</v>
      </c>
      <c r="C45" s="341">
        <v>4.1500000000000004</v>
      </c>
      <c r="D45" s="342">
        <v>4.1500000000000004</v>
      </c>
      <c r="E45" s="351" t="s">
        <v>192</v>
      </c>
      <c r="F45" s="341">
        <v>0</v>
      </c>
      <c r="G45" s="342">
        <v>0</v>
      </c>
      <c r="H45" s="344">
        <v>0</v>
      </c>
      <c r="I45" s="341">
        <v>0</v>
      </c>
      <c r="J45" s="342">
        <v>0</v>
      </c>
      <c r="K45" s="352" t="s">
        <v>192</v>
      </c>
    </row>
    <row r="46" spans="1:11" ht="14.4" customHeight="1" thickBot="1" x14ac:dyDescent="0.35">
      <c r="A46" s="362" t="s">
        <v>232</v>
      </c>
      <c r="B46" s="346">
        <v>0</v>
      </c>
      <c r="C46" s="346">
        <v>0</v>
      </c>
      <c r="D46" s="347">
        <v>0</v>
      </c>
      <c r="E46" s="348">
        <v>1</v>
      </c>
      <c r="F46" s="346">
        <v>0</v>
      </c>
      <c r="G46" s="347">
        <v>0</v>
      </c>
      <c r="H46" s="349">
        <v>0</v>
      </c>
      <c r="I46" s="346">
        <v>0.84</v>
      </c>
      <c r="J46" s="347">
        <v>0.84</v>
      </c>
      <c r="K46" s="354" t="s">
        <v>203</v>
      </c>
    </row>
    <row r="47" spans="1:11" ht="14.4" customHeight="1" thickBot="1" x14ac:dyDescent="0.35">
      <c r="A47" s="363" t="s">
        <v>233</v>
      </c>
      <c r="B47" s="341">
        <v>0</v>
      </c>
      <c r="C47" s="341">
        <v>0</v>
      </c>
      <c r="D47" s="342">
        <v>0</v>
      </c>
      <c r="E47" s="343">
        <v>1</v>
      </c>
      <c r="F47" s="341">
        <v>0</v>
      </c>
      <c r="G47" s="342">
        <v>0</v>
      </c>
      <c r="H47" s="344">
        <v>0</v>
      </c>
      <c r="I47" s="341">
        <v>0.84</v>
      </c>
      <c r="J47" s="342">
        <v>0.84</v>
      </c>
      <c r="K47" s="352" t="s">
        <v>203</v>
      </c>
    </row>
    <row r="48" spans="1:11" ht="14.4" customHeight="1" thickBot="1" x14ac:dyDescent="0.35">
      <c r="A48" s="361" t="s">
        <v>31</v>
      </c>
      <c r="B48" s="341">
        <v>122.55917399851501</v>
      </c>
      <c r="C48" s="341">
        <v>149.82203999999999</v>
      </c>
      <c r="D48" s="342">
        <v>27.262866001485001</v>
      </c>
      <c r="E48" s="343">
        <v>1.2224465546879999</v>
      </c>
      <c r="F48" s="341">
        <v>93.298610370214007</v>
      </c>
      <c r="G48" s="342">
        <v>69.973957777660004</v>
      </c>
      <c r="H48" s="344">
        <v>15.06118</v>
      </c>
      <c r="I48" s="341">
        <v>143.80430999999999</v>
      </c>
      <c r="J48" s="342">
        <v>73.830352222339002</v>
      </c>
      <c r="K48" s="345">
        <v>1.541333889426</v>
      </c>
    </row>
    <row r="49" spans="1:11" ht="14.4" customHeight="1" thickBot="1" x14ac:dyDescent="0.35">
      <c r="A49" s="362" t="s">
        <v>234</v>
      </c>
      <c r="B49" s="346">
        <v>11.046915470491999</v>
      </c>
      <c r="C49" s="346">
        <v>7.41737</v>
      </c>
      <c r="D49" s="347">
        <v>-3.6295454704919998</v>
      </c>
      <c r="E49" s="348">
        <v>0.67144263209099997</v>
      </c>
      <c r="F49" s="346">
        <v>7.6001388284129998</v>
      </c>
      <c r="G49" s="347">
        <v>5.7001041213089998</v>
      </c>
      <c r="H49" s="349">
        <v>1.0347900000000001</v>
      </c>
      <c r="I49" s="346">
        <v>6.0634499999999996</v>
      </c>
      <c r="J49" s="347">
        <v>0.36334587869000001</v>
      </c>
      <c r="K49" s="350">
        <v>0.79780779494800003</v>
      </c>
    </row>
    <row r="50" spans="1:11" ht="14.4" customHeight="1" thickBot="1" x14ac:dyDescent="0.35">
      <c r="A50" s="363" t="s">
        <v>235</v>
      </c>
      <c r="B50" s="341">
        <v>0.227604475232</v>
      </c>
      <c r="C50" s="341">
        <v>2.6599999999999999E-2</v>
      </c>
      <c r="D50" s="342">
        <v>-0.20100447523199999</v>
      </c>
      <c r="E50" s="343">
        <v>0.116869406776</v>
      </c>
      <c r="F50" s="341">
        <v>2.5266271319999999E-2</v>
      </c>
      <c r="G50" s="342">
        <v>1.8949703490000001E-2</v>
      </c>
      <c r="H50" s="344">
        <v>9.4999999999999998E-3</v>
      </c>
      <c r="I50" s="341">
        <v>1.9E-2</v>
      </c>
      <c r="J50" s="342">
        <v>5.0296509260413402E-5</v>
      </c>
      <c r="K50" s="345">
        <v>0.75199065816300004</v>
      </c>
    </row>
    <row r="51" spans="1:11" ht="14.4" customHeight="1" thickBot="1" x14ac:dyDescent="0.35">
      <c r="A51" s="363" t="s">
        <v>236</v>
      </c>
      <c r="B51" s="341">
        <v>10.81931099526</v>
      </c>
      <c r="C51" s="341">
        <v>7.3907699999999998</v>
      </c>
      <c r="D51" s="342">
        <v>-3.4285409952600001</v>
      </c>
      <c r="E51" s="343">
        <v>0.68310911880000003</v>
      </c>
      <c r="F51" s="341">
        <v>7.5748725570920001</v>
      </c>
      <c r="G51" s="342">
        <v>5.6811544178190001</v>
      </c>
      <c r="H51" s="344">
        <v>1.02529</v>
      </c>
      <c r="I51" s="341">
        <v>6.0444500000000003</v>
      </c>
      <c r="J51" s="342">
        <v>0.36329558218000002</v>
      </c>
      <c r="K51" s="345">
        <v>0.79796061972499999</v>
      </c>
    </row>
    <row r="52" spans="1:11" ht="14.4" customHeight="1" thickBot="1" x14ac:dyDescent="0.35">
      <c r="A52" s="362" t="s">
        <v>237</v>
      </c>
      <c r="B52" s="346">
        <v>1</v>
      </c>
      <c r="C52" s="346">
        <v>0.54</v>
      </c>
      <c r="D52" s="347">
        <v>-0.46</v>
      </c>
      <c r="E52" s="348">
        <v>0.53999999999899995</v>
      </c>
      <c r="F52" s="346">
        <v>0.56788732394300001</v>
      </c>
      <c r="G52" s="347">
        <v>0.42591549295699999</v>
      </c>
      <c r="H52" s="349">
        <v>0</v>
      </c>
      <c r="I52" s="346">
        <v>0.40500000000000003</v>
      </c>
      <c r="J52" s="347">
        <v>-2.0915492957000001E-2</v>
      </c>
      <c r="K52" s="350">
        <v>0.71316964285700002</v>
      </c>
    </row>
    <row r="53" spans="1:11" ht="14.4" customHeight="1" thickBot="1" x14ac:dyDescent="0.35">
      <c r="A53" s="363" t="s">
        <v>238</v>
      </c>
      <c r="B53" s="341">
        <v>1</v>
      </c>
      <c r="C53" s="341">
        <v>0.54</v>
      </c>
      <c r="D53" s="342">
        <v>-0.46</v>
      </c>
      <c r="E53" s="343">
        <v>0.53999999999899995</v>
      </c>
      <c r="F53" s="341">
        <v>0.56788732394300001</v>
      </c>
      <c r="G53" s="342">
        <v>0.42591549295699999</v>
      </c>
      <c r="H53" s="344">
        <v>0</v>
      </c>
      <c r="I53" s="341">
        <v>0.40500000000000003</v>
      </c>
      <c r="J53" s="342">
        <v>-2.0915492957000001E-2</v>
      </c>
      <c r="K53" s="345">
        <v>0.71316964285700002</v>
      </c>
    </row>
    <row r="54" spans="1:11" ht="14.4" customHeight="1" thickBot="1" x14ac:dyDescent="0.35">
      <c r="A54" s="362" t="s">
        <v>239</v>
      </c>
      <c r="B54" s="346">
        <v>18.134994819422001</v>
      </c>
      <c r="C54" s="346">
        <v>31.235589999999998</v>
      </c>
      <c r="D54" s="347">
        <v>13.100595180577001</v>
      </c>
      <c r="E54" s="348">
        <v>1.7223931030040001</v>
      </c>
      <c r="F54" s="346">
        <v>33.598887443980999</v>
      </c>
      <c r="G54" s="347">
        <v>25.199165582985</v>
      </c>
      <c r="H54" s="349">
        <v>2.5813899999999999</v>
      </c>
      <c r="I54" s="346">
        <v>23.38646</v>
      </c>
      <c r="J54" s="347">
        <v>-1.8127055829850001</v>
      </c>
      <c r="K54" s="350">
        <v>0.69604864265099997</v>
      </c>
    </row>
    <row r="55" spans="1:11" ht="14.4" customHeight="1" thickBot="1" x14ac:dyDescent="0.35">
      <c r="A55" s="363" t="s">
        <v>240</v>
      </c>
      <c r="B55" s="341">
        <v>0</v>
      </c>
      <c r="C55" s="341">
        <v>15.49076</v>
      </c>
      <c r="D55" s="342">
        <v>15.49076</v>
      </c>
      <c r="E55" s="351" t="s">
        <v>192</v>
      </c>
      <c r="F55" s="341">
        <v>17.625173828792999</v>
      </c>
      <c r="G55" s="342">
        <v>13.218880371595001</v>
      </c>
      <c r="H55" s="344">
        <v>1.35999</v>
      </c>
      <c r="I55" s="341">
        <v>12.141030000000001</v>
      </c>
      <c r="J55" s="342">
        <v>-1.0778503715950001</v>
      </c>
      <c r="K55" s="345">
        <v>0.68884597212599996</v>
      </c>
    </row>
    <row r="56" spans="1:11" ht="14.4" customHeight="1" thickBot="1" x14ac:dyDescent="0.35">
      <c r="A56" s="363" t="s">
        <v>241</v>
      </c>
      <c r="B56" s="341">
        <v>18.134994819422001</v>
      </c>
      <c r="C56" s="341">
        <v>15.74483</v>
      </c>
      <c r="D56" s="342">
        <v>-2.390164819422</v>
      </c>
      <c r="E56" s="343">
        <v>0.86820151628200004</v>
      </c>
      <c r="F56" s="341">
        <v>15.973713615187</v>
      </c>
      <c r="G56" s="342">
        <v>11.980285211389999</v>
      </c>
      <c r="H56" s="344">
        <v>1.2214</v>
      </c>
      <c r="I56" s="341">
        <v>11.245430000000001</v>
      </c>
      <c r="J56" s="342">
        <v>-0.73485521138999998</v>
      </c>
      <c r="K56" s="345">
        <v>0.70399596930899999</v>
      </c>
    </row>
    <row r="57" spans="1:11" ht="14.4" customHeight="1" thickBot="1" x14ac:dyDescent="0.35">
      <c r="A57" s="362" t="s">
        <v>242</v>
      </c>
      <c r="B57" s="346">
        <v>91.502317430000005</v>
      </c>
      <c r="C57" s="346">
        <v>48.542580000000001</v>
      </c>
      <c r="D57" s="347">
        <v>-42.959737429999997</v>
      </c>
      <c r="E57" s="348">
        <v>0.53050656380500005</v>
      </c>
      <c r="F57" s="346">
        <v>45.779863323813998</v>
      </c>
      <c r="G57" s="347">
        <v>34.334897492860001</v>
      </c>
      <c r="H57" s="349">
        <v>10.406000000000001</v>
      </c>
      <c r="I57" s="346">
        <v>88.753900000000002</v>
      </c>
      <c r="J57" s="347">
        <v>54.419002507138998</v>
      </c>
      <c r="K57" s="350">
        <v>1.93871046255</v>
      </c>
    </row>
    <row r="58" spans="1:11" ht="14.4" customHeight="1" thickBot="1" x14ac:dyDescent="0.35">
      <c r="A58" s="363" t="s">
        <v>243</v>
      </c>
      <c r="B58" s="341">
        <v>0</v>
      </c>
      <c r="C58" s="341">
        <v>1.5336700000000001</v>
      </c>
      <c r="D58" s="342">
        <v>1.5336700000000001</v>
      </c>
      <c r="E58" s="351" t="s">
        <v>203</v>
      </c>
      <c r="F58" s="341">
        <v>1.970088798958</v>
      </c>
      <c r="G58" s="342">
        <v>1.477566599218</v>
      </c>
      <c r="H58" s="344">
        <v>0</v>
      </c>
      <c r="I58" s="341">
        <v>0</v>
      </c>
      <c r="J58" s="342">
        <v>-1.477566599218</v>
      </c>
      <c r="K58" s="345">
        <v>0</v>
      </c>
    </row>
    <row r="59" spans="1:11" ht="14.4" customHeight="1" thickBot="1" x14ac:dyDescent="0.35">
      <c r="A59" s="363" t="s">
        <v>244</v>
      </c>
      <c r="B59" s="341">
        <v>15.387200494781</v>
      </c>
      <c r="C59" s="341">
        <v>6.5430000000000001</v>
      </c>
      <c r="D59" s="342">
        <v>-8.8442004947809991</v>
      </c>
      <c r="E59" s="343">
        <v>0.425223548768</v>
      </c>
      <c r="F59" s="341">
        <v>6.2969855706429998</v>
      </c>
      <c r="G59" s="342">
        <v>4.7227391779819996</v>
      </c>
      <c r="H59" s="344">
        <v>0</v>
      </c>
      <c r="I59" s="341">
        <v>17.206340000000001</v>
      </c>
      <c r="J59" s="342">
        <v>12.483600822016999</v>
      </c>
      <c r="K59" s="345">
        <v>2.7324725151370002</v>
      </c>
    </row>
    <row r="60" spans="1:11" ht="14.4" customHeight="1" thickBot="1" x14ac:dyDescent="0.35">
      <c r="A60" s="363" t="s">
        <v>245</v>
      </c>
      <c r="B60" s="341">
        <v>76.115116935217998</v>
      </c>
      <c r="C60" s="341">
        <v>40.465910000000001</v>
      </c>
      <c r="D60" s="342">
        <v>-35.649206935217997</v>
      </c>
      <c r="E60" s="343">
        <v>0.53164090957700005</v>
      </c>
      <c r="F60" s="341">
        <v>37.512788954211999</v>
      </c>
      <c r="G60" s="342">
        <v>28.134591715658999</v>
      </c>
      <c r="H60" s="344">
        <v>10.406000000000001</v>
      </c>
      <c r="I60" s="341">
        <v>71.547560000000004</v>
      </c>
      <c r="J60" s="342">
        <v>43.412968284340003</v>
      </c>
      <c r="K60" s="345">
        <v>1.9072844753639999</v>
      </c>
    </row>
    <row r="61" spans="1:11" ht="14.4" customHeight="1" thickBot="1" x14ac:dyDescent="0.35">
      <c r="A61" s="362" t="s">
        <v>246</v>
      </c>
      <c r="B61" s="346">
        <v>0.87494627859899998</v>
      </c>
      <c r="C61" s="346">
        <v>62.086499999998999</v>
      </c>
      <c r="D61" s="347">
        <v>61.211553721400001</v>
      </c>
      <c r="E61" s="348">
        <v>70.960356674002</v>
      </c>
      <c r="F61" s="346">
        <v>5.7518334500610004</v>
      </c>
      <c r="G61" s="347">
        <v>4.3138750875460001</v>
      </c>
      <c r="H61" s="349">
        <v>1.0389999999999999</v>
      </c>
      <c r="I61" s="346">
        <v>25.195499999999999</v>
      </c>
      <c r="J61" s="347">
        <v>20.881624912452999</v>
      </c>
      <c r="K61" s="350">
        <v>4.3804293394010001</v>
      </c>
    </row>
    <row r="62" spans="1:11" ht="14.4" customHeight="1" thickBot="1" x14ac:dyDescent="0.35">
      <c r="A62" s="363" t="s">
        <v>247</v>
      </c>
      <c r="B62" s="341">
        <v>0.87494627859899998</v>
      </c>
      <c r="C62" s="341">
        <v>1.0389999999999999</v>
      </c>
      <c r="D62" s="342">
        <v>0.16405372139999999</v>
      </c>
      <c r="E62" s="343">
        <v>1.1875014791339999</v>
      </c>
      <c r="F62" s="341">
        <v>0.751833450061</v>
      </c>
      <c r="G62" s="342">
        <v>0.56387508754600002</v>
      </c>
      <c r="H62" s="344">
        <v>0</v>
      </c>
      <c r="I62" s="341">
        <v>0</v>
      </c>
      <c r="J62" s="342">
        <v>-0.56387508754600002</v>
      </c>
      <c r="K62" s="345">
        <v>0</v>
      </c>
    </row>
    <row r="63" spans="1:11" ht="14.4" customHeight="1" thickBot="1" x14ac:dyDescent="0.35">
      <c r="A63" s="363" t="s">
        <v>248</v>
      </c>
      <c r="B63" s="341">
        <v>0</v>
      </c>
      <c r="C63" s="341">
        <v>24.493500000000001</v>
      </c>
      <c r="D63" s="342">
        <v>24.493500000000001</v>
      </c>
      <c r="E63" s="351" t="s">
        <v>192</v>
      </c>
      <c r="F63" s="341">
        <v>5</v>
      </c>
      <c r="G63" s="342">
        <v>3.75</v>
      </c>
      <c r="H63" s="344">
        <v>1.0389999999999999</v>
      </c>
      <c r="I63" s="341">
        <v>22.255500000000001</v>
      </c>
      <c r="J63" s="342">
        <v>18.505500000000001</v>
      </c>
      <c r="K63" s="345">
        <v>4.4511000000000003</v>
      </c>
    </row>
    <row r="64" spans="1:11" ht="14.4" customHeight="1" thickBot="1" x14ac:dyDescent="0.35">
      <c r="A64" s="363" t="s">
        <v>249</v>
      </c>
      <c r="B64" s="341">
        <v>0</v>
      </c>
      <c r="C64" s="341">
        <v>32.458999999999001</v>
      </c>
      <c r="D64" s="342">
        <v>32.458999999999001</v>
      </c>
      <c r="E64" s="351" t="s">
        <v>192</v>
      </c>
      <c r="F64" s="341">
        <v>0</v>
      </c>
      <c r="G64" s="342">
        <v>0</v>
      </c>
      <c r="H64" s="344">
        <v>0</v>
      </c>
      <c r="I64" s="341">
        <v>0</v>
      </c>
      <c r="J64" s="342">
        <v>0</v>
      </c>
      <c r="K64" s="352" t="s">
        <v>192</v>
      </c>
    </row>
    <row r="65" spans="1:11" ht="14.4" customHeight="1" thickBot="1" x14ac:dyDescent="0.35">
      <c r="A65" s="363" t="s">
        <v>250</v>
      </c>
      <c r="B65" s="341">
        <v>0</v>
      </c>
      <c r="C65" s="341">
        <v>4.0949999999989997</v>
      </c>
      <c r="D65" s="342">
        <v>4.0949999999989997</v>
      </c>
      <c r="E65" s="351" t="s">
        <v>192</v>
      </c>
      <c r="F65" s="341">
        <v>0</v>
      </c>
      <c r="G65" s="342">
        <v>0</v>
      </c>
      <c r="H65" s="344">
        <v>0</v>
      </c>
      <c r="I65" s="341">
        <v>2.94</v>
      </c>
      <c r="J65" s="342">
        <v>2.94</v>
      </c>
      <c r="K65" s="352" t="s">
        <v>192</v>
      </c>
    </row>
    <row r="66" spans="1:11" ht="14.4" customHeight="1" thickBot="1" x14ac:dyDescent="0.35">
      <c r="A66" s="360" t="s">
        <v>32</v>
      </c>
      <c r="B66" s="341">
        <v>2957</v>
      </c>
      <c r="C66" s="341">
        <v>3341.2017500000002</v>
      </c>
      <c r="D66" s="342">
        <v>384.20174999999898</v>
      </c>
      <c r="E66" s="343">
        <v>1.1299295738920001</v>
      </c>
      <c r="F66" s="341">
        <v>3254.3385735004199</v>
      </c>
      <c r="G66" s="342">
        <v>2440.75393012532</v>
      </c>
      <c r="H66" s="344">
        <v>284.80750000000103</v>
      </c>
      <c r="I66" s="341">
        <v>2646.4374200000002</v>
      </c>
      <c r="J66" s="342">
        <v>205.68348987468499</v>
      </c>
      <c r="K66" s="345">
        <v>0.81320285527400005</v>
      </c>
    </row>
    <row r="67" spans="1:11" ht="14.4" customHeight="1" thickBot="1" x14ac:dyDescent="0.35">
      <c r="A67" s="366" t="s">
        <v>251</v>
      </c>
      <c r="B67" s="346">
        <v>2192</v>
      </c>
      <c r="C67" s="346">
        <v>2461.2930000000001</v>
      </c>
      <c r="D67" s="347">
        <v>269.29299999999898</v>
      </c>
      <c r="E67" s="348">
        <v>1.1228526459849999</v>
      </c>
      <c r="F67" s="346">
        <v>2412.6585735004201</v>
      </c>
      <c r="G67" s="347">
        <v>1809.49393012532</v>
      </c>
      <c r="H67" s="349">
        <v>209.512</v>
      </c>
      <c r="I67" s="346">
        <v>1946.6790000000001</v>
      </c>
      <c r="J67" s="347">
        <v>137.18506987468399</v>
      </c>
      <c r="K67" s="350">
        <v>0.80686054022700004</v>
      </c>
    </row>
    <row r="68" spans="1:11" ht="14.4" customHeight="1" thickBot="1" x14ac:dyDescent="0.35">
      <c r="A68" s="362" t="s">
        <v>252</v>
      </c>
      <c r="B68" s="346">
        <v>2126</v>
      </c>
      <c r="C68" s="346">
        <v>2381.7669999999998</v>
      </c>
      <c r="D68" s="347">
        <v>255.766999999999</v>
      </c>
      <c r="E68" s="348">
        <v>1.120304327375</v>
      </c>
      <c r="F68" s="346">
        <v>2337.99999999999</v>
      </c>
      <c r="G68" s="347">
        <v>1753.5</v>
      </c>
      <c r="H68" s="349">
        <v>203.012</v>
      </c>
      <c r="I68" s="346">
        <v>1894.1790000000001</v>
      </c>
      <c r="J68" s="347">
        <v>140.67900000000699</v>
      </c>
      <c r="K68" s="350">
        <v>0.810170658682</v>
      </c>
    </row>
    <row r="69" spans="1:11" ht="14.4" customHeight="1" thickBot="1" x14ac:dyDescent="0.35">
      <c r="A69" s="363" t="s">
        <v>253</v>
      </c>
      <c r="B69" s="341">
        <v>2126</v>
      </c>
      <c r="C69" s="341">
        <v>2381.7669999999998</v>
      </c>
      <c r="D69" s="342">
        <v>255.766999999999</v>
      </c>
      <c r="E69" s="343">
        <v>1.120304327375</v>
      </c>
      <c r="F69" s="341">
        <v>2337.99999999999</v>
      </c>
      <c r="G69" s="342">
        <v>1753.5</v>
      </c>
      <c r="H69" s="344">
        <v>203.012</v>
      </c>
      <c r="I69" s="341">
        <v>1894.1790000000001</v>
      </c>
      <c r="J69" s="342">
        <v>140.67900000000699</v>
      </c>
      <c r="K69" s="345">
        <v>0.810170658682</v>
      </c>
    </row>
    <row r="70" spans="1:11" ht="14.4" customHeight="1" thickBot="1" x14ac:dyDescent="0.35">
      <c r="A70" s="362" t="s">
        <v>254</v>
      </c>
      <c r="B70" s="346">
        <v>60</v>
      </c>
      <c r="C70" s="346">
        <v>60</v>
      </c>
      <c r="D70" s="347">
        <v>5.6843418860808002E-14</v>
      </c>
      <c r="E70" s="348">
        <v>1</v>
      </c>
      <c r="F70" s="346">
        <v>69.086573500430006</v>
      </c>
      <c r="G70" s="347">
        <v>51.814930125322</v>
      </c>
      <c r="H70" s="349">
        <v>5</v>
      </c>
      <c r="I70" s="346">
        <v>45</v>
      </c>
      <c r="J70" s="347">
        <v>-6.8149301253220003</v>
      </c>
      <c r="K70" s="350">
        <v>0.65135666338499998</v>
      </c>
    </row>
    <row r="71" spans="1:11" ht="14.4" customHeight="1" thickBot="1" x14ac:dyDescent="0.35">
      <c r="A71" s="363" t="s">
        <v>255</v>
      </c>
      <c r="B71" s="341">
        <v>60</v>
      </c>
      <c r="C71" s="341">
        <v>60</v>
      </c>
      <c r="D71" s="342">
        <v>5.6843418860808002E-14</v>
      </c>
      <c r="E71" s="343">
        <v>1</v>
      </c>
      <c r="F71" s="341">
        <v>69.086573500430006</v>
      </c>
      <c r="G71" s="342">
        <v>51.814930125322</v>
      </c>
      <c r="H71" s="344">
        <v>5</v>
      </c>
      <c r="I71" s="341">
        <v>45</v>
      </c>
      <c r="J71" s="342">
        <v>-6.8149301253220003</v>
      </c>
      <c r="K71" s="345">
        <v>0.65135666338499998</v>
      </c>
    </row>
    <row r="72" spans="1:11" ht="14.4" customHeight="1" thickBot="1" x14ac:dyDescent="0.35">
      <c r="A72" s="362" t="s">
        <v>256</v>
      </c>
      <c r="B72" s="346">
        <v>6</v>
      </c>
      <c r="C72" s="346">
        <v>14.276</v>
      </c>
      <c r="D72" s="347">
        <v>8.2759999999989997</v>
      </c>
      <c r="E72" s="348">
        <v>2.3793333333329998</v>
      </c>
      <c r="F72" s="346">
        <v>5.5720000000000001</v>
      </c>
      <c r="G72" s="347">
        <v>4.1790000000000003</v>
      </c>
      <c r="H72" s="349">
        <v>0</v>
      </c>
      <c r="I72" s="346">
        <v>0</v>
      </c>
      <c r="J72" s="347">
        <v>-4.1790000000000003</v>
      </c>
      <c r="K72" s="350">
        <v>0</v>
      </c>
    </row>
    <row r="73" spans="1:11" ht="14.4" customHeight="1" thickBot="1" x14ac:dyDescent="0.35">
      <c r="A73" s="363" t="s">
        <v>257</v>
      </c>
      <c r="B73" s="341">
        <v>6</v>
      </c>
      <c r="C73" s="341">
        <v>14.276</v>
      </c>
      <c r="D73" s="342">
        <v>8.2759999999989997</v>
      </c>
      <c r="E73" s="343">
        <v>2.3793333333329998</v>
      </c>
      <c r="F73" s="341">
        <v>5.5720000000000001</v>
      </c>
      <c r="G73" s="342">
        <v>4.1790000000000003</v>
      </c>
      <c r="H73" s="344">
        <v>0</v>
      </c>
      <c r="I73" s="341">
        <v>0</v>
      </c>
      <c r="J73" s="342">
        <v>-4.1790000000000003</v>
      </c>
      <c r="K73" s="345">
        <v>0</v>
      </c>
    </row>
    <row r="74" spans="1:11" ht="14.4" customHeight="1" thickBot="1" x14ac:dyDescent="0.35">
      <c r="A74" s="365" t="s">
        <v>258</v>
      </c>
      <c r="B74" s="341">
        <v>0</v>
      </c>
      <c r="C74" s="341">
        <v>5.25</v>
      </c>
      <c r="D74" s="342">
        <v>5.25</v>
      </c>
      <c r="E74" s="351" t="s">
        <v>203</v>
      </c>
      <c r="F74" s="341">
        <v>0</v>
      </c>
      <c r="G74" s="342">
        <v>0</v>
      </c>
      <c r="H74" s="344">
        <v>1.5</v>
      </c>
      <c r="I74" s="341">
        <v>7.5</v>
      </c>
      <c r="J74" s="342">
        <v>7.5</v>
      </c>
      <c r="K74" s="352" t="s">
        <v>192</v>
      </c>
    </row>
    <row r="75" spans="1:11" ht="14.4" customHeight="1" thickBot="1" x14ac:dyDescent="0.35">
      <c r="A75" s="363" t="s">
        <v>259</v>
      </c>
      <c r="B75" s="341">
        <v>0</v>
      </c>
      <c r="C75" s="341">
        <v>5.25</v>
      </c>
      <c r="D75" s="342">
        <v>5.25</v>
      </c>
      <c r="E75" s="351" t="s">
        <v>203</v>
      </c>
      <c r="F75" s="341">
        <v>0</v>
      </c>
      <c r="G75" s="342">
        <v>0</v>
      </c>
      <c r="H75" s="344">
        <v>1.5</v>
      </c>
      <c r="I75" s="341">
        <v>7.5</v>
      </c>
      <c r="J75" s="342">
        <v>7.5</v>
      </c>
      <c r="K75" s="352" t="s">
        <v>192</v>
      </c>
    </row>
    <row r="76" spans="1:11" ht="14.4" customHeight="1" thickBot="1" x14ac:dyDescent="0.35">
      <c r="A76" s="361" t="s">
        <v>260</v>
      </c>
      <c r="B76" s="341">
        <v>721.99999999999898</v>
      </c>
      <c r="C76" s="341">
        <v>831.98404000000005</v>
      </c>
      <c r="D76" s="342">
        <v>109.984040000001</v>
      </c>
      <c r="E76" s="343">
        <v>1.152332465373</v>
      </c>
      <c r="F76" s="341">
        <v>794.92</v>
      </c>
      <c r="G76" s="342">
        <v>596.19000000000005</v>
      </c>
      <c r="H76" s="344">
        <v>71.233789999999999</v>
      </c>
      <c r="I76" s="341">
        <v>661.86760000000095</v>
      </c>
      <c r="J76" s="342">
        <v>65.677599999999998</v>
      </c>
      <c r="K76" s="345">
        <v>0.83262164746099998</v>
      </c>
    </row>
    <row r="77" spans="1:11" ht="14.4" customHeight="1" thickBot="1" x14ac:dyDescent="0.35">
      <c r="A77" s="362" t="s">
        <v>261</v>
      </c>
      <c r="B77" s="346">
        <v>190.99999999999901</v>
      </c>
      <c r="C77" s="346">
        <v>220.22975</v>
      </c>
      <c r="D77" s="347">
        <v>29.229749999999999</v>
      </c>
      <c r="E77" s="348">
        <v>1.1530353403139999</v>
      </c>
      <c r="F77" s="346">
        <v>210.42</v>
      </c>
      <c r="G77" s="347">
        <v>157.815</v>
      </c>
      <c r="H77" s="349">
        <v>18.855789999999999</v>
      </c>
      <c r="I77" s="346">
        <v>175.19782000000001</v>
      </c>
      <c r="J77" s="347">
        <v>17.382819999999001</v>
      </c>
      <c r="K77" s="350">
        <v>0.83261011310699995</v>
      </c>
    </row>
    <row r="78" spans="1:11" ht="14.4" customHeight="1" thickBot="1" x14ac:dyDescent="0.35">
      <c r="A78" s="363" t="s">
        <v>262</v>
      </c>
      <c r="B78" s="341">
        <v>190.99999999999901</v>
      </c>
      <c r="C78" s="341">
        <v>220.22975</v>
      </c>
      <c r="D78" s="342">
        <v>29.229749999999999</v>
      </c>
      <c r="E78" s="343">
        <v>1.1530353403139999</v>
      </c>
      <c r="F78" s="341">
        <v>210.42</v>
      </c>
      <c r="G78" s="342">
        <v>157.815</v>
      </c>
      <c r="H78" s="344">
        <v>18.855789999999999</v>
      </c>
      <c r="I78" s="341">
        <v>175.19782000000001</v>
      </c>
      <c r="J78" s="342">
        <v>17.382819999999001</v>
      </c>
      <c r="K78" s="345">
        <v>0.83261011310699995</v>
      </c>
    </row>
    <row r="79" spans="1:11" ht="14.4" customHeight="1" thickBot="1" x14ac:dyDescent="0.35">
      <c r="A79" s="362" t="s">
        <v>263</v>
      </c>
      <c r="B79" s="346">
        <v>531</v>
      </c>
      <c r="C79" s="346">
        <v>611.75428999999997</v>
      </c>
      <c r="D79" s="347">
        <v>80.754289999999997</v>
      </c>
      <c r="E79" s="348">
        <v>1.1520796421840001</v>
      </c>
      <c r="F79" s="346">
        <v>584.49999999999898</v>
      </c>
      <c r="G79" s="347">
        <v>438.37499999999898</v>
      </c>
      <c r="H79" s="349">
        <v>52.378</v>
      </c>
      <c r="I79" s="346">
        <v>486.66978</v>
      </c>
      <c r="J79" s="347">
        <v>48.294780000000998</v>
      </c>
      <c r="K79" s="350">
        <v>0.832625799828</v>
      </c>
    </row>
    <row r="80" spans="1:11" ht="14.4" customHeight="1" thickBot="1" x14ac:dyDescent="0.35">
      <c r="A80" s="363" t="s">
        <v>264</v>
      </c>
      <c r="B80" s="341">
        <v>531</v>
      </c>
      <c r="C80" s="341">
        <v>611.75428999999997</v>
      </c>
      <c r="D80" s="342">
        <v>80.754289999999997</v>
      </c>
      <c r="E80" s="343">
        <v>1.1520796421840001</v>
      </c>
      <c r="F80" s="341">
        <v>584.49999999999898</v>
      </c>
      <c r="G80" s="342">
        <v>438.37499999999898</v>
      </c>
      <c r="H80" s="344">
        <v>52.378</v>
      </c>
      <c r="I80" s="341">
        <v>486.66978</v>
      </c>
      <c r="J80" s="342">
        <v>48.294780000000998</v>
      </c>
      <c r="K80" s="345">
        <v>0.832625799828</v>
      </c>
    </row>
    <row r="81" spans="1:11" ht="14.4" customHeight="1" thickBot="1" x14ac:dyDescent="0.35">
      <c r="A81" s="361" t="s">
        <v>265</v>
      </c>
      <c r="B81" s="341">
        <v>43</v>
      </c>
      <c r="C81" s="341">
        <v>47.924709999999997</v>
      </c>
      <c r="D81" s="342">
        <v>4.9247099999990001</v>
      </c>
      <c r="E81" s="343">
        <v>1.1145281395340001</v>
      </c>
      <c r="F81" s="341">
        <v>46.76</v>
      </c>
      <c r="G81" s="342">
        <v>35.07</v>
      </c>
      <c r="H81" s="344">
        <v>4.0617099999999997</v>
      </c>
      <c r="I81" s="341">
        <v>37.890819999999998</v>
      </c>
      <c r="J81" s="342">
        <v>2.8208199999989998</v>
      </c>
      <c r="K81" s="345">
        <v>0.81032549187299996</v>
      </c>
    </row>
    <row r="82" spans="1:11" ht="14.4" customHeight="1" thickBot="1" x14ac:dyDescent="0.35">
      <c r="A82" s="362" t="s">
        <v>266</v>
      </c>
      <c r="B82" s="346">
        <v>43</v>
      </c>
      <c r="C82" s="346">
        <v>47.924709999999997</v>
      </c>
      <c r="D82" s="347">
        <v>4.9247099999990001</v>
      </c>
      <c r="E82" s="348">
        <v>1.1145281395340001</v>
      </c>
      <c r="F82" s="346">
        <v>46.76</v>
      </c>
      <c r="G82" s="347">
        <v>35.07</v>
      </c>
      <c r="H82" s="349">
        <v>4.0617099999999997</v>
      </c>
      <c r="I82" s="346">
        <v>37.890819999999998</v>
      </c>
      <c r="J82" s="347">
        <v>2.8208199999989998</v>
      </c>
      <c r="K82" s="350">
        <v>0.81032549187299996</v>
      </c>
    </row>
    <row r="83" spans="1:11" ht="14.4" customHeight="1" thickBot="1" x14ac:dyDescent="0.35">
      <c r="A83" s="363" t="s">
        <v>267</v>
      </c>
      <c r="B83" s="341">
        <v>43</v>
      </c>
      <c r="C83" s="341">
        <v>47.924709999999997</v>
      </c>
      <c r="D83" s="342">
        <v>4.9247099999990001</v>
      </c>
      <c r="E83" s="343">
        <v>1.1145281395340001</v>
      </c>
      <c r="F83" s="341">
        <v>46.76</v>
      </c>
      <c r="G83" s="342">
        <v>35.07</v>
      </c>
      <c r="H83" s="344">
        <v>4.0617099999999997</v>
      </c>
      <c r="I83" s="341">
        <v>37.890819999999998</v>
      </c>
      <c r="J83" s="342">
        <v>2.8208199999989998</v>
      </c>
      <c r="K83" s="345">
        <v>0.81032549187299996</v>
      </c>
    </row>
    <row r="84" spans="1:11" ht="14.4" customHeight="1" thickBot="1" x14ac:dyDescent="0.35">
      <c r="A84" s="360" t="s">
        <v>268</v>
      </c>
      <c r="B84" s="341">
        <v>0</v>
      </c>
      <c r="C84" s="341">
        <v>1</v>
      </c>
      <c r="D84" s="342">
        <v>1</v>
      </c>
      <c r="E84" s="351" t="s">
        <v>203</v>
      </c>
      <c r="F84" s="341">
        <v>0</v>
      </c>
      <c r="G84" s="342">
        <v>0</v>
      </c>
      <c r="H84" s="344">
        <v>0</v>
      </c>
      <c r="I84" s="341">
        <v>0</v>
      </c>
      <c r="J84" s="342">
        <v>0</v>
      </c>
      <c r="K84" s="352" t="s">
        <v>192</v>
      </c>
    </row>
    <row r="85" spans="1:11" ht="14.4" customHeight="1" thickBot="1" x14ac:dyDescent="0.35">
      <c r="A85" s="361" t="s">
        <v>269</v>
      </c>
      <c r="B85" s="341">
        <v>0</v>
      </c>
      <c r="C85" s="341">
        <v>1</v>
      </c>
      <c r="D85" s="342">
        <v>1</v>
      </c>
      <c r="E85" s="351" t="s">
        <v>203</v>
      </c>
      <c r="F85" s="341">
        <v>0</v>
      </c>
      <c r="G85" s="342">
        <v>0</v>
      </c>
      <c r="H85" s="344">
        <v>0</v>
      </c>
      <c r="I85" s="341">
        <v>0</v>
      </c>
      <c r="J85" s="342">
        <v>0</v>
      </c>
      <c r="K85" s="352" t="s">
        <v>192</v>
      </c>
    </row>
    <row r="86" spans="1:11" ht="14.4" customHeight="1" thickBot="1" x14ac:dyDescent="0.35">
      <c r="A86" s="362" t="s">
        <v>270</v>
      </c>
      <c r="B86" s="346">
        <v>0</v>
      </c>
      <c r="C86" s="346">
        <v>1</v>
      </c>
      <c r="D86" s="347">
        <v>1</v>
      </c>
      <c r="E86" s="353" t="s">
        <v>203</v>
      </c>
      <c r="F86" s="346">
        <v>0</v>
      </c>
      <c r="G86" s="347">
        <v>0</v>
      </c>
      <c r="H86" s="349">
        <v>0</v>
      </c>
      <c r="I86" s="346">
        <v>0</v>
      </c>
      <c r="J86" s="347">
        <v>0</v>
      </c>
      <c r="K86" s="354" t="s">
        <v>192</v>
      </c>
    </row>
    <row r="87" spans="1:11" ht="14.4" customHeight="1" thickBot="1" x14ac:dyDescent="0.35">
      <c r="A87" s="363" t="s">
        <v>271</v>
      </c>
      <c r="B87" s="341">
        <v>0</v>
      </c>
      <c r="C87" s="341">
        <v>1</v>
      </c>
      <c r="D87" s="342">
        <v>1</v>
      </c>
      <c r="E87" s="351" t="s">
        <v>203</v>
      </c>
      <c r="F87" s="341">
        <v>0</v>
      </c>
      <c r="G87" s="342">
        <v>0</v>
      </c>
      <c r="H87" s="344">
        <v>0</v>
      </c>
      <c r="I87" s="341">
        <v>0</v>
      </c>
      <c r="J87" s="342">
        <v>0</v>
      </c>
      <c r="K87" s="352" t="s">
        <v>192</v>
      </c>
    </row>
    <row r="88" spans="1:11" ht="14.4" customHeight="1" thickBot="1" x14ac:dyDescent="0.35">
      <c r="A88" s="360" t="s">
        <v>272</v>
      </c>
      <c r="B88" s="341">
        <v>0</v>
      </c>
      <c r="C88" s="341">
        <v>18.100000000000001</v>
      </c>
      <c r="D88" s="342">
        <v>18.100000000000001</v>
      </c>
      <c r="E88" s="351" t="s">
        <v>192</v>
      </c>
      <c r="F88" s="341">
        <v>0</v>
      </c>
      <c r="G88" s="342">
        <v>0</v>
      </c>
      <c r="H88" s="344">
        <v>0.23200000000000001</v>
      </c>
      <c r="I88" s="341">
        <v>6.3520000000000003</v>
      </c>
      <c r="J88" s="342">
        <v>6.3520000000000003</v>
      </c>
      <c r="K88" s="352" t="s">
        <v>192</v>
      </c>
    </row>
    <row r="89" spans="1:11" ht="14.4" customHeight="1" thickBot="1" x14ac:dyDescent="0.35">
      <c r="A89" s="361" t="s">
        <v>273</v>
      </c>
      <c r="B89" s="341">
        <v>0</v>
      </c>
      <c r="C89" s="341">
        <v>4</v>
      </c>
      <c r="D89" s="342">
        <v>4</v>
      </c>
      <c r="E89" s="351" t="s">
        <v>203</v>
      </c>
      <c r="F89" s="341">
        <v>0</v>
      </c>
      <c r="G89" s="342">
        <v>0</v>
      </c>
      <c r="H89" s="344">
        <v>0</v>
      </c>
      <c r="I89" s="341">
        <v>0</v>
      </c>
      <c r="J89" s="342">
        <v>0</v>
      </c>
      <c r="K89" s="352" t="s">
        <v>192</v>
      </c>
    </row>
    <row r="90" spans="1:11" ht="14.4" customHeight="1" thickBot="1" x14ac:dyDescent="0.35">
      <c r="A90" s="362" t="s">
        <v>274</v>
      </c>
      <c r="B90" s="346">
        <v>0</v>
      </c>
      <c r="C90" s="346">
        <v>4</v>
      </c>
      <c r="D90" s="347">
        <v>4</v>
      </c>
      <c r="E90" s="353" t="s">
        <v>203</v>
      </c>
      <c r="F90" s="346">
        <v>0</v>
      </c>
      <c r="G90" s="347">
        <v>0</v>
      </c>
      <c r="H90" s="349">
        <v>0</v>
      </c>
      <c r="I90" s="346">
        <v>0</v>
      </c>
      <c r="J90" s="347">
        <v>0</v>
      </c>
      <c r="K90" s="354" t="s">
        <v>192</v>
      </c>
    </row>
    <row r="91" spans="1:11" ht="14.4" customHeight="1" thickBot="1" x14ac:dyDescent="0.35">
      <c r="A91" s="363" t="s">
        <v>275</v>
      </c>
      <c r="B91" s="341">
        <v>0</v>
      </c>
      <c r="C91" s="341">
        <v>4</v>
      </c>
      <c r="D91" s="342">
        <v>4</v>
      </c>
      <c r="E91" s="351" t="s">
        <v>203</v>
      </c>
      <c r="F91" s="341">
        <v>0</v>
      </c>
      <c r="G91" s="342">
        <v>0</v>
      </c>
      <c r="H91" s="344">
        <v>0</v>
      </c>
      <c r="I91" s="341">
        <v>0</v>
      </c>
      <c r="J91" s="342">
        <v>0</v>
      </c>
      <c r="K91" s="352" t="s">
        <v>192</v>
      </c>
    </row>
    <row r="92" spans="1:11" ht="14.4" customHeight="1" thickBot="1" x14ac:dyDescent="0.35">
      <c r="A92" s="361" t="s">
        <v>276</v>
      </c>
      <c r="B92" s="341">
        <v>0</v>
      </c>
      <c r="C92" s="341">
        <v>14.1</v>
      </c>
      <c r="D92" s="342">
        <v>14.1</v>
      </c>
      <c r="E92" s="351" t="s">
        <v>192</v>
      </c>
      <c r="F92" s="341">
        <v>0</v>
      </c>
      <c r="G92" s="342">
        <v>0</v>
      </c>
      <c r="H92" s="344">
        <v>0.23200000000000001</v>
      </c>
      <c r="I92" s="341">
        <v>6.3520000000000003</v>
      </c>
      <c r="J92" s="342">
        <v>6.3520000000000003</v>
      </c>
      <c r="K92" s="352" t="s">
        <v>192</v>
      </c>
    </row>
    <row r="93" spans="1:11" ht="14.4" customHeight="1" thickBot="1" x14ac:dyDescent="0.35">
      <c r="A93" s="362" t="s">
        <v>277</v>
      </c>
      <c r="B93" s="346">
        <v>0</v>
      </c>
      <c r="C93" s="346">
        <v>14.1</v>
      </c>
      <c r="D93" s="347">
        <v>14.1</v>
      </c>
      <c r="E93" s="353" t="s">
        <v>192</v>
      </c>
      <c r="F93" s="346">
        <v>0</v>
      </c>
      <c r="G93" s="347">
        <v>0</v>
      </c>
      <c r="H93" s="349">
        <v>0</v>
      </c>
      <c r="I93" s="346">
        <v>6.12</v>
      </c>
      <c r="J93" s="347">
        <v>6.12</v>
      </c>
      <c r="K93" s="354" t="s">
        <v>192</v>
      </c>
    </row>
    <row r="94" spans="1:11" ht="14.4" customHeight="1" thickBot="1" x14ac:dyDescent="0.35">
      <c r="A94" s="363" t="s">
        <v>278</v>
      </c>
      <c r="B94" s="341">
        <v>0</v>
      </c>
      <c r="C94" s="341">
        <v>0.7</v>
      </c>
      <c r="D94" s="342">
        <v>0.7</v>
      </c>
      <c r="E94" s="351" t="s">
        <v>203</v>
      </c>
      <c r="F94" s="341">
        <v>0</v>
      </c>
      <c r="G94" s="342">
        <v>0</v>
      </c>
      <c r="H94" s="344">
        <v>0</v>
      </c>
      <c r="I94" s="341">
        <v>0.8</v>
      </c>
      <c r="J94" s="342">
        <v>0.8</v>
      </c>
      <c r="K94" s="352" t="s">
        <v>192</v>
      </c>
    </row>
    <row r="95" spans="1:11" ht="14.4" customHeight="1" thickBot="1" x14ac:dyDescent="0.35">
      <c r="A95" s="363" t="s">
        <v>279</v>
      </c>
      <c r="B95" s="341">
        <v>0</v>
      </c>
      <c r="C95" s="341">
        <v>13.4</v>
      </c>
      <c r="D95" s="342">
        <v>13.4</v>
      </c>
      <c r="E95" s="351" t="s">
        <v>192</v>
      </c>
      <c r="F95" s="341">
        <v>0</v>
      </c>
      <c r="G95" s="342">
        <v>0</v>
      </c>
      <c r="H95" s="344">
        <v>0</v>
      </c>
      <c r="I95" s="341">
        <v>4.5999999999999996</v>
      </c>
      <c r="J95" s="342">
        <v>4.5999999999999996</v>
      </c>
      <c r="K95" s="352" t="s">
        <v>192</v>
      </c>
    </row>
    <row r="96" spans="1:11" ht="14.4" customHeight="1" thickBot="1" x14ac:dyDescent="0.35">
      <c r="A96" s="363" t="s">
        <v>280</v>
      </c>
      <c r="B96" s="341">
        <v>0</v>
      </c>
      <c r="C96" s="341">
        <v>0</v>
      </c>
      <c r="D96" s="342">
        <v>0</v>
      </c>
      <c r="E96" s="351" t="s">
        <v>192</v>
      </c>
      <c r="F96" s="341">
        <v>0</v>
      </c>
      <c r="G96" s="342">
        <v>0</v>
      </c>
      <c r="H96" s="344">
        <v>0</v>
      </c>
      <c r="I96" s="341">
        <v>0.22</v>
      </c>
      <c r="J96" s="342">
        <v>0.22</v>
      </c>
      <c r="K96" s="352" t="s">
        <v>203</v>
      </c>
    </row>
    <row r="97" spans="1:11" ht="14.4" customHeight="1" thickBot="1" x14ac:dyDescent="0.35">
      <c r="A97" s="363" t="s">
        <v>281</v>
      </c>
      <c r="B97" s="341">
        <v>0</v>
      </c>
      <c r="C97" s="341">
        <v>0</v>
      </c>
      <c r="D97" s="342">
        <v>0</v>
      </c>
      <c r="E97" s="343">
        <v>1</v>
      </c>
      <c r="F97" s="341">
        <v>0</v>
      </c>
      <c r="G97" s="342">
        <v>0</v>
      </c>
      <c r="H97" s="344">
        <v>0</v>
      </c>
      <c r="I97" s="341">
        <v>0.5</v>
      </c>
      <c r="J97" s="342">
        <v>0.5</v>
      </c>
      <c r="K97" s="352" t="s">
        <v>203</v>
      </c>
    </row>
    <row r="98" spans="1:11" ht="14.4" customHeight="1" thickBot="1" x14ac:dyDescent="0.35">
      <c r="A98" s="362" t="s">
        <v>282</v>
      </c>
      <c r="B98" s="346">
        <v>0</v>
      </c>
      <c r="C98" s="346">
        <v>0</v>
      </c>
      <c r="D98" s="347">
        <v>0</v>
      </c>
      <c r="E98" s="348">
        <v>1</v>
      </c>
      <c r="F98" s="346">
        <v>0</v>
      </c>
      <c r="G98" s="347">
        <v>0</v>
      </c>
      <c r="H98" s="349">
        <v>0.23200000000000001</v>
      </c>
      <c r="I98" s="346">
        <v>0.23200000000000001</v>
      </c>
      <c r="J98" s="347">
        <v>0.23200000000000001</v>
      </c>
      <c r="K98" s="354" t="s">
        <v>203</v>
      </c>
    </row>
    <row r="99" spans="1:11" ht="14.4" customHeight="1" thickBot="1" x14ac:dyDescent="0.35">
      <c r="A99" s="363" t="s">
        <v>283</v>
      </c>
      <c r="B99" s="341">
        <v>0</v>
      </c>
      <c r="C99" s="341">
        <v>0</v>
      </c>
      <c r="D99" s="342">
        <v>0</v>
      </c>
      <c r="E99" s="343">
        <v>1</v>
      </c>
      <c r="F99" s="341">
        <v>0</v>
      </c>
      <c r="G99" s="342">
        <v>0</v>
      </c>
      <c r="H99" s="344">
        <v>0.23200000000000001</v>
      </c>
      <c r="I99" s="341">
        <v>0.23200000000000001</v>
      </c>
      <c r="J99" s="342">
        <v>0.23200000000000001</v>
      </c>
      <c r="K99" s="352" t="s">
        <v>203</v>
      </c>
    </row>
    <row r="100" spans="1:11" ht="14.4" customHeight="1" thickBot="1" x14ac:dyDescent="0.35">
      <c r="A100" s="360" t="s">
        <v>284</v>
      </c>
      <c r="B100" s="341">
        <v>72</v>
      </c>
      <c r="C100" s="341">
        <v>71.765000000000001</v>
      </c>
      <c r="D100" s="342">
        <v>-0.23499999999999999</v>
      </c>
      <c r="E100" s="343">
        <v>0.99673611111100002</v>
      </c>
      <c r="F100" s="341">
        <v>76.268684716829</v>
      </c>
      <c r="G100" s="342">
        <v>57.201513537621999</v>
      </c>
      <c r="H100" s="344">
        <v>5.6109999999999998</v>
      </c>
      <c r="I100" s="341">
        <v>59.168799999999997</v>
      </c>
      <c r="J100" s="342">
        <v>1.967286462378</v>
      </c>
      <c r="K100" s="345">
        <v>0.77579415745299996</v>
      </c>
    </row>
    <row r="101" spans="1:11" ht="14.4" customHeight="1" thickBot="1" x14ac:dyDescent="0.35">
      <c r="A101" s="361" t="s">
        <v>285</v>
      </c>
      <c r="B101" s="341">
        <v>72</v>
      </c>
      <c r="C101" s="341">
        <v>71.765000000000001</v>
      </c>
      <c r="D101" s="342">
        <v>-0.23499999999999999</v>
      </c>
      <c r="E101" s="343">
        <v>0.99673611111100002</v>
      </c>
      <c r="F101" s="341">
        <v>76.268684716829</v>
      </c>
      <c r="G101" s="342">
        <v>57.201513537621999</v>
      </c>
      <c r="H101" s="344">
        <v>5.6109999999999998</v>
      </c>
      <c r="I101" s="341">
        <v>51.402999999999999</v>
      </c>
      <c r="J101" s="342">
        <v>-5.798513537621</v>
      </c>
      <c r="K101" s="345">
        <v>0.673972550999</v>
      </c>
    </row>
    <row r="102" spans="1:11" ht="14.4" customHeight="1" thickBot="1" x14ac:dyDescent="0.35">
      <c r="A102" s="362" t="s">
        <v>286</v>
      </c>
      <c r="B102" s="346">
        <v>72</v>
      </c>
      <c r="C102" s="346">
        <v>71.765000000000001</v>
      </c>
      <c r="D102" s="347">
        <v>-0.23499999999999999</v>
      </c>
      <c r="E102" s="348">
        <v>0.99673611111100002</v>
      </c>
      <c r="F102" s="346">
        <v>76.268684716829</v>
      </c>
      <c r="G102" s="347">
        <v>57.201513537621999</v>
      </c>
      <c r="H102" s="349">
        <v>5.6109999999999998</v>
      </c>
      <c r="I102" s="346">
        <v>51.402999999999999</v>
      </c>
      <c r="J102" s="347">
        <v>-5.798513537621</v>
      </c>
      <c r="K102" s="350">
        <v>0.673972550999</v>
      </c>
    </row>
    <row r="103" spans="1:11" ht="14.4" customHeight="1" thickBot="1" x14ac:dyDescent="0.35">
      <c r="A103" s="363" t="s">
        <v>287</v>
      </c>
      <c r="B103" s="341">
        <v>15</v>
      </c>
      <c r="C103" s="341">
        <v>15.096</v>
      </c>
      <c r="D103" s="342">
        <v>9.5999999998999996E-2</v>
      </c>
      <c r="E103" s="343">
        <v>1.0064</v>
      </c>
      <c r="F103" s="341">
        <v>16.043364655266998</v>
      </c>
      <c r="G103" s="342">
        <v>12.03252349145</v>
      </c>
      <c r="H103" s="344">
        <v>0.88900000000000001</v>
      </c>
      <c r="I103" s="341">
        <v>8.9049999999999994</v>
      </c>
      <c r="J103" s="342">
        <v>-3.1275234914499999</v>
      </c>
      <c r="K103" s="345">
        <v>0.55505813096800005</v>
      </c>
    </row>
    <row r="104" spans="1:11" ht="14.4" customHeight="1" thickBot="1" x14ac:dyDescent="0.35">
      <c r="A104" s="363" t="s">
        <v>288</v>
      </c>
      <c r="B104" s="341">
        <v>57</v>
      </c>
      <c r="C104" s="341">
        <v>56.668999999999997</v>
      </c>
      <c r="D104" s="342">
        <v>-0.33100000000000002</v>
      </c>
      <c r="E104" s="343">
        <v>0.99419298245599996</v>
      </c>
      <c r="F104" s="341">
        <v>60.225320061562002</v>
      </c>
      <c r="G104" s="342">
        <v>45.168990046170997</v>
      </c>
      <c r="H104" s="344">
        <v>4.7220000000000004</v>
      </c>
      <c r="I104" s="341">
        <v>42.497999999999998</v>
      </c>
      <c r="J104" s="342">
        <v>-2.6709900461710001</v>
      </c>
      <c r="K104" s="345">
        <v>0.70565004812800003</v>
      </c>
    </row>
    <row r="105" spans="1:11" ht="14.4" customHeight="1" thickBot="1" x14ac:dyDescent="0.35">
      <c r="A105" s="361" t="s">
        <v>289</v>
      </c>
      <c r="B105" s="341">
        <v>0</v>
      </c>
      <c r="C105" s="341">
        <v>0</v>
      </c>
      <c r="D105" s="342">
        <v>0</v>
      </c>
      <c r="E105" s="343">
        <v>1</v>
      </c>
      <c r="F105" s="341">
        <v>0</v>
      </c>
      <c r="G105" s="342">
        <v>0</v>
      </c>
      <c r="H105" s="344">
        <v>0</v>
      </c>
      <c r="I105" s="341">
        <v>7.7657999999999996</v>
      </c>
      <c r="J105" s="342">
        <v>7.7657999999999996</v>
      </c>
      <c r="K105" s="352" t="s">
        <v>203</v>
      </c>
    </row>
    <row r="106" spans="1:11" ht="14.4" customHeight="1" thickBot="1" x14ac:dyDescent="0.35">
      <c r="A106" s="362" t="s">
        <v>290</v>
      </c>
      <c r="B106" s="346">
        <v>0</v>
      </c>
      <c r="C106" s="346">
        <v>0</v>
      </c>
      <c r="D106" s="347">
        <v>0</v>
      </c>
      <c r="E106" s="348">
        <v>1</v>
      </c>
      <c r="F106" s="346">
        <v>0</v>
      </c>
      <c r="G106" s="347">
        <v>0</v>
      </c>
      <c r="H106" s="349">
        <v>0</v>
      </c>
      <c r="I106" s="346">
        <v>4.4770000000000003</v>
      </c>
      <c r="J106" s="347">
        <v>4.4770000000000003</v>
      </c>
      <c r="K106" s="354" t="s">
        <v>203</v>
      </c>
    </row>
    <row r="107" spans="1:11" ht="14.4" customHeight="1" thickBot="1" x14ac:dyDescent="0.35">
      <c r="A107" s="363" t="s">
        <v>291</v>
      </c>
      <c r="B107" s="341">
        <v>0</v>
      </c>
      <c r="C107" s="341">
        <v>0</v>
      </c>
      <c r="D107" s="342">
        <v>0</v>
      </c>
      <c r="E107" s="343">
        <v>1</v>
      </c>
      <c r="F107" s="341">
        <v>0</v>
      </c>
      <c r="G107" s="342">
        <v>0</v>
      </c>
      <c r="H107" s="344">
        <v>0</v>
      </c>
      <c r="I107" s="341">
        <v>4.4770000000000003</v>
      </c>
      <c r="J107" s="342">
        <v>4.4770000000000003</v>
      </c>
      <c r="K107" s="352" t="s">
        <v>203</v>
      </c>
    </row>
    <row r="108" spans="1:11" ht="14.4" customHeight="1" thickBot="1" x14ac:dyDescent="0.35">
      <c r="A108" s="362" t="s">
        <v>292</v>
      </c>
      <c r="B108" s="346">
        <v>0</v>
      </c>
      <c r="C108" s="346">
        <v>0</v>
      </c>
      <c r="D108" s="347">
        <v>0</v>
      </c>
      <c r="E108" s="348">
        <v>1</v>
      </c>
      <c r="F108" s="346">
        <v>0</v>
      </c>
      <c r="G108" s="347">
        <v>0</v>
      </c>
      <c r="H108" s="349">
        <v>0</v>
      </c>
      <c r="I108" s="346">
        <v>3.2888000000000002</v>
      </c>
      <c r="J108" s="347">
        <v>3.2888000000000002</v>
      </c>
      <c r="K108" s="354" t="s">
        <v>203</v>
      </c>
    </row>
    <row r="109" spans="1:11" ht="14.4" customHeight="1" thickBot="1" x14ac:dyDescent="0.35">
      <c r="A109" s="363" t="s">
        <v>293</v>
      </c>
      <c r="B109" s="341">
        <v>0</v>
      </c>
      <c r="C109" s="341">
        <v>0</v>
      </c>
      <c r="D109" s="342">
        <v>0</v>
      </c>
      <c r="E109" s="343">
        <v>1</v>
      </c>
      <c r="F109" s="341">
        <v>0</v>
      </c>
      <c r="G109" s="342">
        <v>0</v>
      </c>
      <c r="H109" s="344">
        <v>0</v>
      </c>
      <c r="I109" s="341">
        <v>3.2888000000000002</v>
      </c>
      <c r="J109" s="342">
        <v>3.2888000000000002</v>
      </c>
      <c r="K109" s="352" t="s">
        <v>203</v>
      </c>
    </row>
    <row r="110" spans="1:11" ht="14.4" customHeight="1" thickBot="1" x14ac:dyDescent="0.35">
      <c r="A110" s="359" t="s">
        <v>294</v>
      </c>
      <c r="B110" s="341">
        <v>5.2240593417429997</v>
      </c>
      <c r="C110" s="341">
        <v>5.9249999999999998</v>
      </c>
      <c r="D110" s="342">
        <v>0.70094065825600005</v>
      </c>
      <c r="E110" s="343">
        <v>1.1341754778040001</v>
      </c>
      <c r="F110" s="341">
        <v>26.107492307609999</v>
      </c>
      <c r="G110" s="342">
        <v>19.580619230707999</v>
      </c>
      <c r="H110" s="344">
        <v>1.54</v>
      </c>
      <c r="I110" s="341">
        <v>26.359000000000002</v>
      </c>
      <c r="J110" s="342">
        <v>6.7783807692910001</v>
      </c>
      <c r="K110" s="345">
        <v>1.0096335446319999</v>
      </c>
    </row>
    <row r="111" spans="1:11" ht="14.4" customHeight="1" thickBot="1" x14ac:dyDescent="0.35">
      <c r="A111" s="360" t="s">
        <v>295</v>
      </c>
      <c r="B111" s="341">
        <v>5.2240593417429997</v>
      </c>
      <c r="C111" s="341">
        <v>5.9249999999999998</v>
      </c>
      <c r="D111" s="342">
        <v>0.70094065825600005</v>
      </c>
      <c r="E111" s="343">
        <v>1.1341754778040001</v>
      </c>
      <c r="F111" s="341">
        <v>26.107492307609999</v>
      </c>
      <c r="G111" s="342">
        <v>19.580619230707999</v>
      </c>
      <c r="H111" s="344">
        <v>1.54</v>
      </c>
      <c r="I111" s="341">
        <v>26.359000000000002</v>
      </c>
      <c r="J111" s="342">
        <v>6.7783807692910001</v>
      </c>
      <c r="K111" s="345">
        <v>1.0096335446319999</v>
      </c>
    </row>
    <row r="112" spans="1:11" ht="14.4" customHeight="1" thickBot="1" x14ac:dyDescent="0.35">
      <c r="A112" s="361" t="s">
        <v>296</v>
      </c>
      <c r="B112" s="341">
        <v>0</v>
      </c>
      <c r="C112" s="341">
        <v>5.25</v>
      </c>
      <c r="D112" s="342">
        <v>5.25</v>
      </c>
      <c r="E112" s="351" t="s">
        <v>203</v>
      </c>
      <c r="F112" s="341">
        <v>0</v>
      </c>
      <c r="G112" s="342">
        <v>0</v>
      </c>
      <c r="H112" s="344">
        <v>1.5</v>
      </c>
      <c r="I112" s="341">
        <v>7.5</v>
      </c>
      <c r="J112" s="342">
        <v>7.5</v>
      </c>
      <c r="K112" s="352" t="s">
        <v>192</v>
      </c>
    </row>
    <row r="113" spans="1:11" ht="14.4" customHeight="1" thickBot="1" x14ac:dyDescent="0.35">
      <c r="A113" s="362" t="s">
        <v>297</v>
      </c>
      <c r="B113" s="346">
        <v>0</v>
      </c>
      <c r="C113" s="346">
        <v>5.25</v>
      </c>
      <c r="D113" s="347">
        <v>5.25</v>
      </c>
      <c r="E113" s="353" t="s">
        <v>203</v>
      </c>
      <c r="F113" s="346">
        <v>0</v>
      </c>
      <c r="G113" s="347">
        <v>0</v>
      </c>
      <c r="H113" s="349">
        <v>1.5</v>
      </c>
      <c r="I113" s="346">
        <v>7.5</v>
      </c>
      <c r="J113" s="347">
        <v>7.5</v>
      </c>
      <c r="K113" s="354" t="s">
        <v>192</v>
      </c>
    </row>
    <row r="114" spans="1:11" ht="14.4" customHeight="1" thickBot="1" x14ac:dyDescent="0.35">
      <c r="A114" s="363" t="s">
        <v>298</v>
      </c>
      <c r="B114" s="341">
        <v>0</v>
      </c>
      <c r="C114" s="341">
        <v>5.25</v>
      </c>
      <c r="D114" s="342">
        <v>5.25</v>
      </c>
      <c r="E114" s="351" t="s">
        <v>203</v>
      </c>
      <c r="F114" s="341">
        <v>0</v>
      </c>
      <c r="G114" s="342">
        <v>0</v>
      </c>
      <c r="H114" s="344">
        <v>1.5</v>
      </c>
      <c r="I114" s="341">
        <v>7.5</v>
      </c>
      <c r="J114" s="342">
        <v>7.5</v>
      </c>
      <c r="K114" s="352" t="s">
        <v>192</v>
      </c>
    </row>
    <row r="115" spans="1:11" ht="14.4" customHeight="1" thickBot="1" x14ac:dyDescent="0.35">
      <c r="A115" s="366" t="s">
        <v>299</v>
      </c>
      <c r="B115" s="346">
        <v>5.2240593417429997</v>
      </c>
      <c r="C115" s="346">
        <v>0.67500000000000004</v>
      </c>
      <c r="D115" s="347">
        <v>-4.5490593417429999</v>
      </c>
      <c r="E115" s="348">
        <v>0.12920986455899999</v>
      </c>
      <c r="F115" s="346">
        <v>26.107492307609999</v>
      </c>
      <c r="G115" s="347">
        <v>19.580619230707999</v>
      </c>
      <c r="H115" s="349">
        <v>0.04</v>
      </c>
      <c r="I115" s="346">
        <v>18.859000000000002</v>
      </c>
      <c r="J115" s="347">
        <v>-0.72161923070800005</v>
      </c>
      <c r="K115" s="350">
        <v>0.72235968808399997</v>
      </c>
    </row>
    <row r="116" spans="1:11" ht="14.4" customHeight="1" thickBot="1" x14ac:dyDescent="0.35">
      <c r="A116" s="362" t="s">
        <v>300</v>
      </c>
      <c r="B116" s="346">
        <v>5.2240593417429997</v>
      </c>
      <c r="C116" s="346">
        <v>0.67500000000000004</v>
      </c>
      <c r="D116" s="347">
        <v>-4.5490593417429999</v>
      </c>
      <c r="E116" s="348">
        <v>0.12920986455899999</v>
      </c>
      <c r="F116" s="346">
        <v>26.107492307609999</v>
      </c>
      <c r="G116" s="347">
        <v>19.580619230707999</v>
      </c>
      <c r="H116" s="349">
        <v>0.04</v>
      </c>
      <c r="I116" s="346">
        <v>18.859000000000002</v>
      </c>
      <c r="J116" s="347">
        <v>-0.72161923070800005</v>
      </c>
      <c r="K116" s="350">
        <v>0.72235968808399997</v>
      </c>
    </row>
    <row r="117" spans="1:11" ht="14.4" customHeight="1" thickBot="1" x14ac:dyDescent="0.35">
      <c r="A117" s="363" t="s">
        <v>301</v>
      </c>
      <c r="B117" s="341">
        <v>0</v>
      </c>
      <c r="C117" s="341">
        <v>0.67500000000000004</v>
      </c>
      <c r="D117" s="342">
        <v>0.67500000000000004</v>
      </c>
      <c r="E117" s="351" t="s">
        <v>192</v>
      </c>
      <c r="F117" s="341">
        <v>1.1074923076100001</v>
      </c>
      <c r="G117" s="342">
        <v>0.83061923070800003</v>
      </c>
      <c r="H117" s="344">
        <v>0.04</v>
      </c>
      <c r="I117" s="341">
        <v>0.26500000000000001</v>
      </c>
      <c r="J117" s="342">
        <v>-0.56561923070800002</v>
      </c>
      <c r="K117" s="345">
        <v>0.23927931433800001</v>
      </c>
    </row>
    <row r="118" spans="1:11" ht="14.4" customHeight="1" thickBot="1" x14ac:dyDescent="0.35">
      <c r="A118" s="363" t="s">
        <v>302</v>
      </c>
      <c r="B118" s="341">
        <v>5.2240593417429997</v>
      </c>
      <c r="C118" s="341">
        <v>0</v>
      </c>
      <c r="D118" s="342">
        <v>-5.2240593417429997</v>
      </c>
      <c r="E118" s="343">
        <v>0</v>
      </c>
      <c r="F118" s="341">
        <v>25</v>
      </c>
      <c r="G118" s="342">
        <v>18.75</v>
      </c>
      <c r="H118" s="344">
        <v>0</v>
      </c>
      <c r="I118" s="341">
        <v>18.594000000000001</v>
      </c>
      <c r="J118" s="342">
        <v>-0.15599999999899999</v>
      </c>
      <c r="K118" s="345">
        <v>0.74375999999999998</v>
      </c>
    </row>
    <row r="119" spans="1:11" ht="14.4" customHeight="1" thickBot="1" x14ac:dyDescent="0.35">
      <c r="A119" s="359" t="s">
        <v>303</v>
      </c>
      <c r="B119" s="341">
        <v>442.79417767830699</v>
      </c>
      <c r="C119" s="341">
        <v>493.62288000000001</v>
      </c>
      <c r="D119" s="342">
        <v>50.828702321693001</v>
      </c>
      <c r="E119" s="343">
        <v>1.114790810006</v>
      </c>
      <c r="F119" s="341">
        <v>532.98033998515405</v>
      </c>
      <c r="G119" s="342">
        <v>399.73525498886602</v>
      </c>
      <c r="H119" s="344">
        <v>45.182540000000003</v>
      </c>
      <c r="I119" s="341">
        <v>394.82837999999998</v>
      </c>
      <c r="J119" s="342">
        <v>-4.9068749888649998</v>
      </c>
      <c r="K119" s="345">
        <v>0.740793515969</v>
      </c>
    </row>
    <row r="120" spans="1:11" ht="14.4" customHeight="1" thickBot="1" x14ac:dyDescent="0.35">
      <c r="A120" s="364" t="s">
        <v>304</v>
      </c>
      <c r="B120" s="346">
        <v>442.79417767830699</v>
      </c>
      <c r="C120" s="346">
        <v>493.62288000000001</v>
      </c>
      <c r="D120" s="347">
        <v>50.828702321693001</v>
      </c>
      <c r="E120" s="348">
        <v>1.114790810006</v>
      </c>
      <c r="F120" s="346">
        <v>532.98033998515405</v>
      </c>
      <c r="G120" s="347">
        <v>399.73525498886602</v>
      </c>
      <c r="H120" s="349">
        <v>45.182540000000003</v>
      </c>
      <c r="I120" s="346">
        <v>394.82837999999998</v>
      </c>
      <c r="J120" s="347">
        <v>-4.9068749888649998</v>
      </c>
      <c r="K120" s="350">
        <v>0.740793515969</v>
      </c>
    </row>
    <row r="121" spans="1:11" ht="14.4" customHeight="1" thickBot="1" x14ac:dyDescent="0.35">
      <c r="A121" s="366" t="s">
        <v>38</v>
      </c>
      <c r="B121" s="346">
        <v>442.79417767830699</v>
      </c>
      <c r="C121" s="346">
        <v>493.62288000000001</v>
      </c>
      <c r="D121" s="347">
        <v>50.828702321693001</v>
      </c>
      <c r="E121" s="348">
        <v>1.114790810006</v>
      </c>
      <c r="F121" s="346">
        <v>532.98033998515405</v>
      </c>
      <c r="G121" s="347">
        <v>399.73525498886602</v>
      </c>
      <c r="H121" s="349">
        <v>45.182540000000003</v>
      </c>
      <c r="I121" s="346">
        <v>394.82837999999998</v>
      </c>
      <c r="J121" s="347">
        <v>-4.9068749888649998</v>
      </c>
      <c r="K121" s="350">
        <v>0.740793515969</v>
      </c>
    </row>
    <row r="122" spans="1:11" ht="14.4" customHeight="1" thickBot="1" x14ac:dyDescent="0.35">
      <c r="A122" s="362" t="s">
        <v>305</v>
      </c>
      <c r="B122" s="346">
        <v>0</v>
      </c>
      <c r="C122" s="346">
        <v>0</v>
      </c>
      <c r="D122" s="347">
        <v>0</v>
      </c>
      <c r="E122" s="348">
        <v>1</v>
      </c>
      <c r="F122" s="346">
        <v>0</v>
      </c>
      <c r="G122" s="347">
        <v>0</v>
      </c>
      <c r="H122" s="349">
        <v>0.52500000000000002</v>
      </c>
      <c r="I122" s="346">
        <v>1.575</v>
      </c>
      <c r="J122" s="347">
        <v>1.575</v>
      </c>
      <c r="K122" s="354" t="s">
        <v>203</v>
      </c>
    </row>
    <row r="123" spans="1:11" ht="14.4" customHeight="1" thickBot="1" x14ac:dyDescent="0.35">
      <c r="A123" s="363" t="s">
        <v>306</v>
      </c>
      <c r="B123" s="341">
        <v>0</v>
      </c>
      <c r="C123" s="341">
        <v>0</v>
      </c>
      <c r="D123" s="342">
        <v>0</v>
      </c>
      <c r="E123" s="343">
        <v>1</v>
      </c>
      <c r="F123" s="341">
        <v>0</v>
      </c>
      <c r="G123" s="342">
        <v>0</v>
      </c>
      <c r="H123" s="344">
        <v>0.52500000000000002</v>
      </c>
      <c r="I123" s="341">
        <v>1.575</v>
      </c>
      <c r="J123" s="342">
        <v>1.575</v>
      </c>
      <c r="K123" s="352" t="s">
        <v>203</v>
      </c>
    </row>
    <row r="124" spans="1:11" ht="14.4" customHeight="1" thickBot="1" x14ac:dyDescent="0.35">
      <c r="A124" s="362" t="s">
        <v>307</v>
      </c>
      <c r="B124" s="346">
        <v>28.454718974555</v>
      </c>
      <c r="C124" s="346">
        <v>12.816039999999999</v>
      </c>
      <c r="D124" s="347">
        <v>-15.638678974555001</v>
      </c>
      <c r="E124" s="348">
        <v>0.45040121504800001</v>
      </c>
      <c r="F124" s="346">
        <v>82.285410574015003</v>
      </c>
      <c r="G124" s="347">
        <v>61.714057930510997</v>
      </c>
      <c r="H124" s="349">
        <v>0</v>
      </c>
      <c r="I124" s="346">
        <v>12.5261</v>
      </c>
      <c r="J124" s="347">
        <v>-49.187957930510997</v>
      </c>
      <c r="K124" s="350">
        <v>0.15222747158399999</v>
      </c>
    </row>
    <row r="125" spans="1:11" ht="14.4" customHeight="1" thickBot="1" x14ac:dyDescent="0.35">
      <c r="A125" s="363" t="s">
        <v>308</v>
      </c>
      <c r="B125" s="341">
        <v>27.903881028560999</v>
      </c>
      <c r="C125" s="341">
        <v>12.1075</v>
      </c>
      <c r="D125" s="342">
        <v>-15.796381028560999</v>
      </c>
      <c r="E125" s="343">
        <v>0.43390021580100002</v>
      </c>
      <c r="F125" s="341">
        <v>82.285410574015003</v>
      </c>
      <c r="G125" s="342">
        <v>61.714057930510997</v>
      </c>
      <c r="H125" s="344">
        <v>0</v>
      </c>
      <c r="I125" s="341">
        <v>12.161099999999999</v>
      </c>
      <c r="J125" s="342">
        <v>-49.552957930510999</v>
      </c>
      <c r="K125" s="345">
        <v>0.14779169132299999</v>
      </c>
    </row>
    <row r="126" spans="1:11" ht="14.4" customHeight="1" thickBot="1" x14ac:dyDescent="0.35">
      <c r="A126" s="363" t="s">
        <v>309</v>
      </c>
      <c r="B126" s="341">
        <v>0.55083794599299996</v>
      </c>
      <c r="C126" s="341">
        <v>0.70853999999999995</v>
      </c>
      <c r="D126" s="342">
        <v>0.15770205400599999</v>
      </c>
      <c r="E126" s="343">
        <v>1.2862948261889999</v>
      </c>
      <c r="F126" s="341">
        <v>0</v>
      </c>
      <c r="G126" s="342">
        <v>0</v>
      </c>
      <c r="H126" s="344">
        <v>0</v>
      </c>
      <c r="I126" s="341">
        <v>0.36499999999999999</v>
      </c>
      <c r="J126" s="342">
        <v>0.36499999999999999</v>
      </c>
      <c r="K126" s="352" t="s">
        <v>203</v>
      </c>
    </row>
    <row r="127" spans="1:11" ht="14.4" customHeight="1" thickBot="1" x14ac:dyDescent="0.35">
      <c r="A127" s="362" t="s">
        <v>310</v>
      </c>
      <c r="B127" s="346">
        <v>5.3653403454199999</v>
      </c>
      <c r="C127" s="346">
        <v>6.1527000000000003</v>
      </c>
      <c r="D127" s="347">
        <v>0.78735965457900003</v>
      </c>
      <c r="E127" s="348">
        <v>1.1467492468110001</v>
      </c>
      <c r="F127" s="346">
        <v>6.2692858268620002</v>
      </c>
      <c r="G127" s="347">
        <v>4.7019643701460003</v>
      </c>
      <c r="H127" s="349">
        <v>0.66339999999999999</v>
      </c>
      <c r="I127" s="346">
        <v>5.5936000000000003</v>
      </c>
      <c r="J127" s="347">
        <v>0.89163562985300004</v>
      </c>
      <c r="K127" s="350">
        <v>0.89222283916800005</v>
      </c>
    </row>
    <row r="128" spans="1:11" ht="14.4" customHeight="1" thickBot="1" x14ac:dyDescent="0.35">
      <c r="A128" s="363" t="s">
        <v>311</v>
      </c>
      <c r="B128" s="341">
        <v>5.3653403454199999</v>
      </c>
      <c r="C128" s="341">
        <v>6.1527000000000003</v>
      </c>
      <c r="D128" s="342">
        <v>0.78735965457900003</v>
      </c>
      <c r="E128" s="343">
        <v>1.1467492468110001</v>
      </c>
      <c r="F128" s="341">
        <v>6.2692858268620002</v>
      </c>
      <c r="G128" s="342">
        <v>4.7019643701460003</v>
      </c>
      <c r="H128" s="344">
        <v>0.66339999999999999</v>
      </c>
      <c r="I128" s="341">
        <v>5.5936000000000003</v>
      </c>
      <c r="J128" s="342">
        <v>0.89163562985300004</v>
      </c>
      <c r="K128" s="345">
        <v>0.89222283916800005</v>
      </c>
    </row>
    <row r="129" spans="1:11" ht="14.4" customHeight="1" thickBot="1" x14ac:dyDescent="0.35">
      <c r="A129" s="362" t="s">
        <v>312</v>
      </c>
      <c r="B129" s="346">
        <v>119.44878591118599</v>
      </c>
      <c r="C129" s="346">
        <v>122.49681</v>
      </c>
      <c r="D129" s="347">
        <v>3.0480240888129999</v>
      </c>
      <c r="E129" s="348">
        <v>1.0255174137230001</v>
      </c>
      <c r="F129" s="346">
        <v>133.88959628331199</v>
      </c>
      <c r="G129" s="347">
        <v>100.417197212484</v>
      </c>
      <c r="H129" s="349">
        <v>8.5822199999999995</v>
      </c>
      <c r="I129" s="346">
        <v>83.694410000000005</v>
      </c>
      <c r="J129" s="347">
        <v>-16.722787212484</v>
      </c>
      <c r="K129" s="350">
        <v>0.62510017449599997</v>
      </c>
    </row>
    <row r="130" spans="1:11" ht="14.4" customHeight="1" thickBot="1" x14ac:dyDescent="0.35">
      <c r="A130" s="363" t="s">
        <v>313</v>
      </c>
      <c r="B130" s="341">
        <v>119.44878591118599</v>
      </c>
      <c r="C130" s="341">
        <v>122.49681</v>
      </c>
      <c r="D130" s="342">
        <v>3.0480240888129999</v>
      </c>
      <c r="E130" s="343">
        <v>1.0255174137230001</v>
      </c>
      <c r="F130" s="341">
        <v>133.88959628331199</v>
      </c>
      <c r="G130" s="342">
        <v>100.417197212484</v>
      </c>
      <c r="H130" s="344">
        <v>8.5822199999999995</v>
      </c>
      <c r="I130" s="341">
        <v>83.694410000000005</v>
      </c>
      <c r="J130" s="342">
        <v>-16.722787212484</v>
      </c>
      <c r="K130" s="345">
        <v>0.62510017449599997</v>
      </c>
    </row>
    <row r="131" spans="1:11" ht="14.4" customHeight="1" thickBot="1" x14ac:dyDescent="0.35">
      <c r="A131" s="362" t="s">
        <v>314</v>
      </c>
      <c r="B131" s="346">
        <v>0</v>
      </c>
      <c r="C131" s="346">
        <v>7.8529999999999998</v>
      </c>
      <c r="D131" s="347">
        <v>7.8529999999999998</v>
      </c>
      <c r="E131" s="353" t="s">
        <v>203</v>
      </c>
      <c r="F131" s="346">
        <v>0</v>
      </c>
      <c r="G131" s="347">
        <v>0</v>
      </c>
      <c r="H131" s="349">
        <v>6.9690000000000003</v>
      </c>
      <c r="I131" s="346">
        <v>16.581</v>
      </c>
      <c r="J131" s="347">
        <v>16.581</v>
      </c>
      <c r="K131" s="354" t="s">
        <v>203</v>
      </c>
    </row>
    <row r="132" spans="1:11" ht="14.4" customHeight="1" thickBot="1" x14ac:dyDescent="0.35">
      <c r="A132" s="363" t="s">
        <v>315</v>
      </c>
      <c r="B132" s="341">
        <v>0</v>
      </c>
      <c r="C132" s="341">
        <v>7.8529999999999998</v>
      </c>
      <c r="D132" s="342">
        <v>7.8529999999999998</v>
      </c>
      <c r="E132" s="351" t="s">
        <v>203</v>
      </c>
      <c r="F132" s="341">
        <v>0</v>
      </c>
      <c r="G132" s="342">
        <v>0</v>
      </c>
      <c r="H132" s="344">
        <v>6.9690000000000003</v>
      </c>
      <c r="I132" s="341">
        <v>16.581</v>
      </c>
      <c r="J132" s="342">
        <v>16.581</v>
      </c>
      <c r="K132" s="352" t="s">
        <v>203</v>
      </c>
    </row>
    <row r="133" spans="1:11" ht="14.4" customHeight="1" thickBot="1" x14ac:dyDescent="0.35">
      <c r="A133" s="362" t="s">
        <v>316</v>
      </c>
      <c r="B133" s="346">
        <v>289.52533244714499</v>
      </c>
      <c r="C133" s="346">
        <v>344.30432999999999</v>
      </c>
      <c r="D133" s="347">
        <v>54.778997552854001</v>
      </c>
      <c r="E133" s="348">
        <v>1.1892027792169999</v>
      </c>
      <c r="F133" s="346">
        <v>310.53604730096498</v>
      </c>
      <c r="G133" s="347">
        <v>232.90203547572301</v>
      </c>
      <c r="H133" s="349">
        <v>28.442920000000001</v>
      </c>
      <c r="I133" s="346">
        <v>274.85827</v>
      </c>
      <c r="J133" s="347">
        <v>41.956234524275999</v>
      </c>
      <c r="K133" s="350">
        <v>0.88510906346899998</v>
      </c>
    </row>
    <row r="134" spans="1:11" ht="14.4" customHeight="1" thickBot="1" x14ac:dyDescent="0.35">
      <c r="A134" s="363" t="s">
        <v>317</v>
      </c>
      <c r="B134" s="341">
        <v>289.52533244714499</v>
      </c>
      <c r="C134" s="341">
        <v>344.30432999999999</v>
      </c>
      <c r="D134" s="342">
        <v>54.778997552854001</v>
      </c>
      <c r="E134" s="343">
        <v>1.1892027792169999</v>
      </c>
      <c r="F134" s="341">
        <v>310.53604730096498</v>
      </c>
      <c r="G134" s="342">
        <v>232.90203547572301</v>
      </c>
      <c r="H134" s="344">
        <v>28.442920000000001</v>
      </c>
      <c r="I134" s="341">
        <v>274.85827</v>
      </c>
      <c r="J134" s="342">
        <v>41.956234524275999</v>
      </c>
      <c r="K134" s="345">
        <v>0.88510906346899998</v>
      </c>
    </row>
    <row r="135" spans="1:11" ht="14.4" customHeight="1" thickBot="1" x14ac:dyDescent="0.35">
      <c r="A135" s="367"/>
      <c r="B135" s="341">
        <v>-3923.8787209447701</v>
      </c>
      <c r="C135" s="341">
        <v>-4447.9446799999996</v>
      </c>
      <c r="D135" s="342">
        <v>-524.06595905522704</v>
      </c>
      <c r="E135" s="343">
        <v>1.13355814395</v>
      </c>
      <c r="F135" s="341">
        <v>-4298.68755360453</v>
      </c>
      <c r="G135" s="342">
        <v>-3224.0156652033902</v>
      </c>
      <c r="H135" s="344">
        <v>-356.68772000000098</v>
      </c>
      <c r="I135" s="341">
        <v>-3463.6167</v>
      </c>
      <c r="J135" s="342">
        <v>-239.60103479660799</v>
      </c>
      <c r="K135" s="345">
        <v>0.805738183296</v>
      </c>
    </row>
    <row r="136" spans="1:11" ht="14.4" customHeight="1" thickBot="1" x14ac:dyDescent="0.35">
      <c r="A136" s="368" t="s">
        <v>50</v>
      </c>
      <c r="B136" s="355">
        <v>-3923.8787209447701</v>
      </c>
      <c r="C136" s="355">
        <v>-4447.9446799999996</v>
      </c>
      <c r="D136" s="356">
        <v>-524.06595905522704</v>
      </c>
      <c r="E136" s="357">
        <v>-1.1165580301710001</v>
      </c>
      <c r="F136" s="355">
        <v>-4298.68755360453</v>
      </c>
      <c r="G136" s="356">
        <v>-3224.0156652033902</v>
      </c>
      <c r="H136" s="355">
        <v>-356.68772000000098</v>
      </c>
      <c r="I136" s="355">
        <v>-3463.6167</v>
      </c>
      <c r="J136" s="356">
        <v>-239.60103479660901</v>
      </c>
      <c r="K136" s="358">
        <v>0.805738183296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" customHeight="1" thickBot="1" x14ac:dyDescent="0.35">
      <c r="A2" s="170" t="s">
        <v>191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200">
        <v>2015</v>
      </c>
      <c r="D3" s="177">
        <v>2017</v>
      </c>
      <c r="E3" s="7"/>
      <c r="F3" s="266">
        <v>2018</v>
      </c>
      <c r="G3" s="284"/>
      <c r="H3" s="284"/>
      <c r="I3" s="267"/>
    </row>
    <row r="4" spans="1:10" ht="14.4" customHeight="1" thickBot="1" x14ac:dyDescent="0.3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" customHeight="1" x14ac:dyDescent="0.3">
      <c r="A5" s="369" t="s">
        <v>318</v>
      </c>
      <c r="B5" s="370" t="s">
        <v>319</v>
      </c>
      <c r="C5" s="371" t="s">
        <v>320</v>
      </c>
      <c r="D5" s="371" t="s">
        <v>320</v>
      </c>
      <c r="E5" s="371"/>
      <c r="F5" s="371" t="s">
        <v>320</v>
      </c>
      <c r="G5" s="371" t="s">
        <v>320</v>
      </c>
      <c r="H5" s="371" t="s">
        <v>320</v>
      </c>
      <c r="I5" s="372" t="s">
        <v>320</v>
      </c>
      <c r="J5" s="373" t="s">
        <v>52</v>
      </c>
    </row>
    <row r="6" spans="1:10" ht="14.4" customHeight="1" x14ac:dyDescent="0.3">
      <c r="A6" s="369" t="s">
        <v>318</v>
      </c>
      <c r="B6" s="370" t="s">
        <v>321</v>
      </c>
      <c r="C6" s="371">
        <v>0.45740999999999998</v>
      </c>
      <c r="D6" s="371">
        <v>0.73538999999999988</v>
      </c>
      <c r="E6" s="371"/>
      <c r="F6" s="371">
        <v>0.35114000000000001</v>
      </c>
      <c r="G6" s="371">
        <v>3.75</v>
      </c>
      <c r="H6" s="371">
        <v>-3.39886</v>
      </c>
      <c r="I6" s="372">
        <v>9.3637333333333336E-2</v>
      </c>
      <c r="J6" s="373" t="s">
        <v>1</v>
      </c>
    </row>
    <row r="7" spans="1:10" ht="14.4" customHeight="1" x14ac:dyDescent="0.3">
      <c r="A7" s="369" t="s">
        <v>318</v>
      </c>
      <c r="B7" s="370" t="s">
        <v>322</v>
      </c>
      <c r="C7" s="371">
        <v>0.45740999999999998</v>
      </c>
      <c r="D7" s="371">
        <v>0.73538999999999988</v>
      </c>
      <c r="E7" s="371"/>
      <c r="F7" s="371">
        <v>0.35114000000000001</v>
      </c>
      <c r="G7" s="371">
        <v>3.75</v>
      </c>
      <c r="H7" s="371">
        <v>-3.39886</v>
      </c>
      <c r="I7" s="372">
        <v>9.3637333333333336E-2</v>
      </c>
      <c r="J7" s="373" t="s">
        <v>323</v>
      </c>
    </row>
    <row r="9" spans="1:10" ht="14.4" customHeight="1" x14ac:dyDescent="0.3">
      <c r="A9" s="369" t="s">
        <v>318</v>
      </c>
      <c r="B9" s="370" t="s">
        <v>319</v>
      </c>
      <c r="C9" s="371" t="s">
        <v>320</v>
      </c>
      <c r="D9" s="371" t="s">
        <v>320</v>
      </c>
      <c r="E9" s="371"/>
      <c r="F9" s="371" t="s">
        <v>320</v>
      </c>
      <c r="G9" s="371" t="s">
        <v>320</v>
      </c>
      <c r="H9" s="371" t="s">
        <v>320</v>
      </c>
      <c r="I9" s="372" t="s">
        <v>320</v>
      </c>
      <c r="J9" s="373" t="s">
        <v>52</v>
      </c>
    </row>
    <row r="10" spans="1:10" ht="14.4" customHeight="1" x14ac:dyDescent="0.3">
      <c r="A10" s="369" t="s">
        <v>324</v>
      </c>
      <c r="B10" s="370" t="s">
        <v>319</v>
      </c>
      <c r="C10" s="371" t="s">
        <v>320</v>
      </c>
      <c r="D10" s="371" t="s">
        <v>320</v>
      </c>
      <c r="E10" s="371"/>
      <c r="F10" s="371" t="s">
        <v>320</v>
      </c>
      <c r="G10" s="371" t="s">
        <v>320</v>
      </c>
      <c r="H10" s="371" t="s">
        <v>320</v>
      </c>
      <c r="I10" s="372" t="s">
        <v>320</v>
      </c>
      <c r="J10" s="373" t="s">
        <v>0</v>
      </c>
    </row>
    <row r="11" spans="1:10" ht="14.4" customHeight="1" x14ac:dyDescent="0.3">
      <c r="A11" s="369" t="s">
        <v>324</v>
      </c>
      <c r="B11" s="370" t="s">
        <v>321</v>
      </c>
      <c r="C11" s="371">
        <v>0.45740999999999998</v>
      </c>
      <c r="D11" s="371">
        <v>0.73538999999999988</v>
      </c>
      <c r="E11" s="371"/>
      <c r="F11" s="371">
        <v>0.35114000000000001</v>
      </c>
      <c r="G11" s="371">
        <v>4</v>
      </c>
      <c r="H11" s="371">
        <v>-3.64886</v>
      </c>
      <c r="I11" s="372">
        <v>8.7785000000000002E-2</v>
      </c>
      <c r="J11" s="373" t="s">
        <v>1</v>
      </c>
    </row>
    <row r="12" spans="1:10" ht="14.4" customHeight="1" x14ac:dyDescent="0.3">
      <c r="A12" s="369" t="s">
        <v>324</v>
      </c>
      <c r="B12" s="370" t="s">
        <v>322</v>
      </c>
      <c r="C12" s="371">
        <v>0.45740999999999998</v>
      </c>
      <c r="D12" s="371">
        <v>0.73538999999999988</v>
      </c>
      <c r="E12" s="371"/>
      <c r="F12" s="371">
        <v>0.35114000000000001</v>
      </c>
      <c r="G12" s="371">
        <v>4</v>
      </c>
      <c r="H12" s="371">
        <v>-3.64886</v>
      </c>
      <c r="I12" s="372">
        <v>8.7785000000000002E-2</v>
      </c>
      <c r="J12" s="373" t="s">
        <v>325</v>
      </c>
    </row>
    <row r="13" spans="1:10" ht="14.4" customHeight="1" x14ac:dyDescent="0.3">
      <c r="A13" s="369" t="s">
        <v>320</v>
      </c>
      <c r="B13" s="370" t="s">
        <v>320</v>
      </c>
      <c r="C13" s="371" t="s">
        <v>320</v>
      </c>
      <c r="D13" s="371" t="s">
        <v>320</v>
      </c>
      <c r="E13" s="371"/>
      <c r="F13" s="371" t="s">
        <v>320</v>
      </c>
      <c r="G13" s="371" t="s">
        <v>320</v>
      </c>
      <c r="H13" s="371" t="s">
        <v>320</v>
      </c>
      <c r="I13" s="372" t="s">
        <v>320</v>
      </c>
      <c r="J13" s="373" t="s">
        <v>326</v>
      </c>
    </row>
    <row r="14" spans="1:10" ht="14.4" customHeight="1" x14ac:dyDescent="0.3">
      <c r="A14" s="369" t="s">
        <v>318</v>
      </c>
      <c r="B14" s="370" t="s">
        <v>322</v>
      </c>
      <c r="C14" s="371">
        <v>0.45740999999999998</v>
      </c>
      <c r="D14" s="371">
        <v>0.73538999999999988</v>
      </c>
      <c r="E14" s="371"/>
      <c r="F14" s="371">
        <v>0.35114000000000001</v>
      </c>
      <c r="G14" s="371">
        <v>4</v>
      </c>
      <c r="H14" s="371">
        <v>-3.64886</v>
      </c>
      <c r="I14" s="372">
        <v>8.7785000000000002E-2</v>
      </c>
      <c r="J14" s="373" t="s">
        <v>323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203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2.6640625" style="161" customWidth="1"/>
    <col min="15" max="16384" width="8.88671875" style="95"/>
  </cols>
  <sheetData>
    <row r="1" spans="1:14" ht="18.600000000000001" customHeight="1" thickBot="1" x14ac:dyDescent="0.4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" customHeight="1" thickBot="1" x14ac:dyDescent="0.35">
      <c r="A2" s="170" t="s">
        <v>191</v>
      </c>
      <c r="B2" s="57"/>
      <c r="C2" s="165"/>
      <c r="D2" s="165"/>
      <c r="E2" s="202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87.784599486085639</v>
      </c>
      <c r="M3" s="71">
        <f>SUBTOTAL(9,M5:M1048576)</f>
        <v>4</v>
      </c>
      <c r="N3" s="72">
        <f>SUBTOTAL(9,N5:N1048576)</f>
        <v>351.13839794434256</v>
      </c>
    </row>
    <row r="4" spans="1:14" s="162" customFormat="1" ht="14.4" customHeight="1" thickBot="1" x14ac:dyDescent="0.35">
      <c r="A4" s="374" t="s">
        <v>3</v>
      </c>
      <c r="B4" s="375" t="s">
        <v>4</v>
      </c>
      <c r="C4" s="375" t="s">
        <v>0</v>
      </c>
      <c r="D4" s="375" t="s">
        <v>5</v>
      </c>
      <c r="E4" s="376" t="s">
        <v>6</v>
      </c>
      <c r="F4" s="375" t="s">
        <v>1</v>
      </c>
      <c r="G4" s="375" t="s">
        <v>7</v>
      </c>
      <c r="H4" s="375" t="s">
        <v>8</v>
      </c>
      <c r="I4" s="375" t="s">
        <v>9</v>
      </c>
      <c r="J4" s="377" t="s">
        <v>10</v>
      </c>
      <c r="K4" s="377" t="s">
        <v>11</v>
      </c>
      <c r="L4" s="378" t="s">
        <v>80</v>
      </c>
      <c r="M4" s="378" t="s">
        <v>12</v>
      </c>
      <c r="N4" s="379" t="s">
        <v>88</v>
      </c>
    </row>
    <row r="5" spans="1:14" ht="14.4" customHeight="1" thickBot="1" x14ac:dyDescent="0.35">
      <c r="A5" s="380" t="s">
        <v>318</v>
      </c>
      <c r="B5" s="381" t="s">
        <v>319</v>
      </c>
      <c r="C5" s="382" t="s">
        <v>324</v>
      </c>
      <c r="D5" s="383" t="s">
        <v>319</v>
      </c>
      <c r="E5" s="384">
        <v>50113001</v>
      </c>
      <c r="F5" s="383" t="s">
        <v>327</v>
      </c>
      <c r="G5" s="382" t="s">
        <v>328</v>
      </c>
      <c r="H5" s="382">
        <v>900321</v>
      </c>
      <c r="I5" s="382">
        <v>0</v>
      </c>
      <c r="J5" s="382" t="s">
        <v>329</v>
      </c>
      <c r="K5" s="382" t="s">
        <v>320</v>
      </c>
      <c r="L5" s="385">
        <v>87.784599486085639</v>
      </c>
      <c r="M5" s="385">
        <v>4</v>
      </c>
      <c r="N5" s="386">
        <v>351.13839794434256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196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70" t="s">
        <v>191</v>
      </c>
      <c r="B2" s="168"/>
      <c r="C2" s="168"/>
      <c r="D2" s="168"/>
      <c r="E2" s="168"/>
    </row>
    <row r="3" spans="1:17" ht="14.4" customHeight="1" thickBot="1" x14ac:dyDescent="0.35">
      <c r="A3" s="185" t="s">
        <v>2</v>
      </c>
      <c r="B3" s="189">
        <f>SUM(B6:B1048576)</f>
        <v>11</v>
      </c>
      <c r="C3" s="190">
        <f>SUM(C6:C1048576)</f>
        <v>0</v>
      </c>
      <c r="D3" s="190">
        <f>SUM(D6:D1048576)</f>
        <v>0</v>
      </c>
      <c r="E3" s="191">
        <f>SUM(E6:E1048576)</f>
        <v>0</v>
      </c>
      <c r="F3" s="188">
        <f>IF(SUM($B3:$E3)=0,"",B3/SUM($B3:$E3))</f>
        <v>1</v>
      </c>
      <c r="G3" s="186">
        <f t="shared" ref="G3:I3" si="0">IF(SUM($B3:$E3)=0,"",C3/SUM($B3:$E3))</f>
        <v>0</v>
      </c>
      <c r="H3" s="186">
        <f t="shared" si="0"/>
        <v>0</v>
      </c>
      <c r="I3" s="187">
        <f t="shared" si="0"/>
        <v>0</v>
      </c>
      <c r="J3" s="190">
        <f>SUM(J6:J1048576)</f>
        <v>9</v>
      </c>
      <c r="K3" s="190">
        <f>SUM(K6:K1048576)</f>
        <v>0</v>
      </c>
      <c r="L3" s="190">
        <f>SUM(L6:L1048576)</f>
        <v>0</v>
      </c>
      <c r="M3" s="191">
        <f>SUM(M6:M1048576)</f>
        <v>0</v>
      </c>
      <c r="N3" s="188">
        <f>IF(SUM($J3:$M3)=0,"",J3/SUM($J3:$M3))</f>
        <v>1</v>
      </c>
      <c r="O3" s="186">
        <f t="shared" ref="O3:Q3" si="1">IF(SUM($J3:$M3)=0,"",K3/SUM($J3:$M3))</f>
        <v>0</v>
      </c>
      <c r="P3" s="186">
        <f t="shared" si="1"/>
        <v>0</v>
      </c>
      <c r="Q3" s="187">
        <f t="shared" si="1"/>
        <v>0</v>
      </c>
    </row>
    <row r="4" spans="1:17" ht="14.4" customHeight="1" thickBot="1" x14ac:dyDescent="0.35">
      <c r="A4" s="184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" customHeight="1" thickBot="1" x14ac:dyDescent="0.35">
      <c r="A5" s="387" t="s">
        <v>124</v>
      </c>
      <c r="B5" s="388" t="s">
        <v>126</v>
      </c>
      <c r="C5" s="388" t="s">
        <v>127</v>
      </c>
      <c r="D5" s="388" t="s">
        <v>128</v>
      </c>
      <c r="E5" s="389" t="s">
        <v>129</v>
      </c>
      <c r="F5" s="390" t="s">
        <v>126</v>
      </c>
      <c r="G5" s="391" t="s">
        <v>127</v>
      </c>
      <c r="H5" s="391" t="s">
        <v>128</v>
      </c>
      <c r="I5" s="392" t="s">
        <v>129</v>
      </c>
      <c r="J5" s="388" t="s">
        <v>126</v>
      </c>
      <c r="K5" s="388" t="s">
        <v>127</v>
      </c>
      <c r="L5" s="388" t="s">
        <v>128</v>
      </c>
      <c r="M5" s="389" t="s">
        <v>129</v>
      </c>
      <c r="N5" s="390" t="s">
        <v>126</v>
      </c>
      <c r="O5" s="391" t="s">
        <v>127</v>
      </c>
      <c r="P5" s="391" t="s">
        <v>128</v>
      </c>
      <c r="Q5" s="392" t="s">
        <v>129</v>
      </c>
    </row>
    <row r="6" spans="1:17" ht="14.4" customHeight="1" x14ac:dyDescent="0.3">
      <c r="A6" s="399" t="s">
        <v>330</v>
      </c>
      <c r="B6" s="403"/>
      <c r="C6" s="393"/>
      <c r="D6" s="393"/>
      <c r="E6" s="405"/>
      <c r="F6" s="401"/>
      <c r="G6" s="394"/>
      <c r="H6" s="394"/>
      <c r="I6" s="407"/>
      <c r="J6" s="403"/>
      <c r="K6" s="393"/>
      <c r="L6" s="393"/>
      <c r="M6" s="405"/>
      <c r="N6" s="401"/>
      <c r="O6" s="394"/>
      <c r="P6" s="394"/>
      <c r="Q6" s="395"/>
    </row>
    <row r="7" spans="1:17" ht="14.4" customHeight="1" thickBot="1" x14ac:dyDescent="0.35">
      <c r="A7" s="400" t="s">
        <v>331</v>
      </c>
      <c r="B7" s="404">
        <v>11</v>
      </c>
      <c r="C7" s="396"/>
      <c r="D7" s="396"/>
      <c r="E7" s="406"/>
      <c r="F7" s="402">
        <v>1</v>
      </c>
      <c r="G7" s="397">
        <v>0</v>
      </c>
      <c r="H7" s="397">
        <v>0</v>
      </c>
      <c r="I7" s="408">
        <v>0</v>
      </c>
      <c r="J7" s="404">
        <v>9</v>
      </c>
      <c r="K7" s="396"/>
      <c r="L7" s="396"/>
      <c r="M7" s="406"/>
      <c r="N7" s="402">
        <v>1</v>
      </c>
      <c r="O7" s="397">
        <v>0</v>
      </c>
      <c r="P7" s="397">
        <v>0</v>
      </c>
      <c r="Q7" s="39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" customHeight="1" thickBot="1" x14ac:dyDescent="0.35">
      <c r="A2" s="170" t="s">
        <v>191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176">
        <v>2015</v>
      </c>
      <c r="D3" s="177">
        <v>2017</v>
      </c>
      <c r="E3" s="7"/>
      <c r="F3" s="266">
        <v>2018</v>
      </c>
      <c r="G3" s="284"/>
      <c r="H3" s="284"/>
      <c r="I3" s="267"/>
    </row>
    <row r="4" spans="1:10" ht="14.4" customHeight="1" thickBot="1" x14ac:dyDescent="0.3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" customHeight="1" x14ac:dyDescent="0.3">
      <c r="A5" s="369" t="s">
        <v>318</v>
      </c>
      <c r="B5" s="370" t="s">
        <v>319</v>
      </c>
      <c r="C5" s="371" t="s">
        <v>320</v>
      </c>
      <c r="D5" s="371" t="s">
        <v>320</v>
      </c>
      <c r="E5" s="371"/>
      <c r="F5" s="371" t="s">
        <v>320</v>
      </c>
      <c r="G5" s="371" t="s">
        <v>320</v>
      </c>
      <c r="H5" s="371" t="s">
        <v>320</v>
      </c>
      <c r="I5" s="372" t="s">
        <v>320</v>
      </c>
      <c r="J5" s="373" t="s">
        <v>52</v>
      </c>
    </row>
    <row r="6" spans="1:10" ht="14.4" customHeight="1" x14ac:dyDescent="0.3">
      <c r="A6" s="369" t="s">
        <v>318</v>
      </c>
      <c r="B6" s="370" t="s">
        <v>332</v>
      </c>
      <c r="C6" s="371">
        <v>44.422959999999996</v>
      </c>
      <c r="D6" s="371">
        <v>45.774229999999996</v>
      </c>
      <c r="E6" s="371"/>
      <c r="F6" s="371">
        <v>38.713650000000001</v>
      </c>
      <c r="G6" s="371">
        <v>47.25</v>
      </c>
      <c r="H6" s="371">
        <v>-8.5363499999999988</v>
      </c>
      <c r="I6" s="372">
        <v>0.81933650793650792</v>
      </c>
      <c r="J6" s="373" t="s">
        <v>1</v>
      </c>
    </row>
    <row r="7" spans="1:10" ht="14.4" customHeight="1" x14ac:dyDescent="0.3">
      <c r="A7" s="369" t="s">
        <v>318</v>
      </c>
      <c r="B7" s="370" t="s">
        <v>333</v>
      </c>
      <c r="C7" s="371">
        <v>2.42</v>
      </c>
      <c r="D7" s="371">
        <v>2.42</v>
      </c>
      <c r="E7" s="371"/>
      <c r="F7" s="371">
        <v>2.42</v>
      </c>
      <c r="G7" s="371">
        <v>2.25</v>
      </c>
      <c r="H7" s="371">
        <v>0.16999999999999993</v>
      </c>
      <c r="I7" s="372">
        <v>1.0755555555555556</v>
      </c>
      <c r="J7" s="373" t="s">
        <v>1</v>
      </c>
    </row>
    <row r="8" spans="1:10" ht="14.4" customHeight="1" x14ac:dyDescent="0.3">
      <c r="A8" s="369" t="s">
        <v>318</v>
      </c>
      <c r="B8" s="370" t="s">
        <v>334</v>
      </c>
      <c r="C8" s="371">
        <v>0</v>
      </c>
      <c r="D8" s="371">
        <v>0.27600000000000002</v>
      </c>
      <c r="E8" s="371"/>
      <c r="F8" s="371">
        <v>0</v>
      </c>
      <c r="G8" s="371">
        <v>0.21087049865722657</v>
      </c>
      <c r="H8" s="371">
        <v>-0.21087049865722657</v>
      </c>
      <c r="I8" s="372">
        <v>0</v>
      </c>
      <c r="J8" s="373" t="s">
        <v>1</v>
      </c>
    </row>
    <row r="9" spans="1:10" ht="14.4" customHeight="1" x14ac:dyDescent="0.3">
      <c r="A9" s="369" t="s">
        <v>318</v>
      </c>
      <c r="B9" s="370" t="s">
        <v>322</v>
      </c>
      <c r="C9" s="371">
        <v>46.842959999999998</v>
      </c>
      <c r="D9" s="371">
        <v>48.470230000000001</v>
      </c>
      <c r="E9" s="371"/>
      <c r="F9" s="371">
        <v>41.133650000000003</v>
      </c>
      <c r="G9" s="371">
        <v>49.710870498657229</v>
      </c>
      <c r="H9" s="371">
        <v>-8.5772204986572262</v>
      </c>
      <c r="I9" s="372">
        <v>0.82745784950820944</v>
      </c>
      <c r="J9" s="373" t="s">
        <v>323</v>
      </c>
    </row>
    <row r="11" spans="1:10" ht="14.4" customHeight="1" x14ac:dyDescent="0.3">
      <c r="A11" s="369" t="s">
        <v>318</v>
      </c>
      <c r="B11" s="370" t="s">
        <v>319</v>
      </c>
      <c r="C11" s="371" t="s">
        <v>320</v>
      </c>
      <c r="D11" s="371" t="s">
        <v>320</v>
      </c>
      <c r="E11" s="371"/>
      <c r="F11" s="371" t="s">
        <v>320</v>
      </c>
      <c r="G11" s="371" t="s">
        <v>320</v>
      </c>
      <c r="H11" s="371" t="s">
        <v>320</v>
      </c>
      <c r="I11" s="372" t="s">
        <v>320</v>
      </c>
      <c r="J11" s="373" t="s">
        <v>52</v>
      </c>
    </row>
    <row r="12" spans="1:10" ht="14.4" customHeight="1" x14ac:dyDescent="0.3">
      <c r="A12" s="369" t="s">
        <v>324</v>
      </c>
      <c r="B12" s="370" t="s">
        <v>319</v>
      </c>
      <c r="C12" s="371" t="s">
        <v>320</v>
      </c>
      <c r="D12" s="371" t="s">
        <v>320</v>
      </c>
      <c r="E12" s="371"/>
      <c r="F12" s="371" t="s">
        <v>320</v>
      </c>
      <c r="G12" s="371" t="s">
        <v>320</v>
      </c>
      <c r="H12" s="371" t="s">
        <v>320</v>
      </c>
      <c r="I12" s="372" t="s">
        <v>320</v>
      </c>
      <c r="J12" s="373" t="s">
        <v>0</v>
      </c>
    </row>
    <row r="13" spans="1:10" ht="14.4" customHeight="1" x14ac:dyDescent="0.3">
      <c r="A13" s="369" t="s">
        <v>324</v>
      </c>
      <c r="B13" s="370" t="s">
        <v>332</v>
      </c>
      <c r="C13" s="371">
        <v>44.422959999999996</v>
      </c>
      <c r="D13" s="371">
        <v>45.774229999999996</v>
      </c>
      <c r="E13" s="371"/>
      <c r="F13" s="371">
        <v>38.713650000000001</v>
      </c>
      <c r="G13" s="371">
        <v>47</v>
      </c>
      <c r="H13" s="371">
        <v>-8.2863499999999988</v>
      </c>
      <c r="I13" s="372">
        <v>0.8236946808510639</v>
      </c>
      <c r="J13" s="373" t="s">
        <v>1</v>
      </c>
    </row>
    <row r="14" spans="1:10" ht="14.4" customHeight="1" x14ac:dyDescent="0.3">
      <c r="A14" s="369" t="s">
        <v>324</v>
      </c>
      <c r="B14" s="370" t="s">
        <v>333</v>
      </c>
      <c r="C14" s="371">
        <v>2.42</v>
      </c>
      <c r="D14" s="371">
        <v>2.42</v>
      </c>
      <c r="E14" s="371"/>
      <c r="F14" s="371">
        <v>2.42</v>
      </c>
      <c r="G14" s="371">
        <v>2</v>
      </c>
      <c r="H14" s="371">
        <v>0.41999999999999993</v>
      </c>
      <c r="I14" s="372">
        <v>1.21</v>
      </c>
      <c r="J14" s="373" t="s">
        <v>1</v>
      </c>
    </row>
    <row r="15" spans="1:10" ht="14.4" customHeight="1" x14ac:dyDescent="0.3">
      <c r="A15" s="369" t="s">
        <v>324</v>
      </c>
      <c r="B15" s="370" t="s">
        <v>334</v>
      </c>
      <c r="C15" s="371">
        <v>0</v>
      </c>
      <c r="D15" s="371">
        <v>0.27600000000000002</v>
      </c>
      <c r="E15" s="371"/>
      <c r="F15" s="371">
        <v>0</v>
      </c>
      <c r="G15" s="371">
        <v>0</v>
      </c>
      <c r="H15" s="371">
        <v>0</v>
      </c>
      <c r="I15" s="372" t="s">
        <v>320</v>
      </c>
      <c r="J15" s="373" t="s">
        <v>1</v>
      </c>
    </row>
    <row r="16" spans="1:10" ht="14.4" customHeight="1" x14ac:dyDescent="0.3">
      <c r="A16" s="369" t="s">
        <v>324</v>
      </c>
      <c r="B16" s="370" t="s">
        <v>322</v>
      </c>
      <c r="C16" s="371">
        <v>46.842959999999998</v>
      </c>
      <c r="D16" s="371">
        <v>48.470230000000001</v>
      </c>
      <c r="E16" s="371"/>
      <c r="F16" s="371">
        <v>41.133650000000003</v>
      </c>
      <c r="G16" s="371">
        <v>50</v>
      </c>
      <c r="H16" s="371">
        <v>-8.8663499999999971</v>
      </c>
      <c r="I16" s="372">
        <v>0.8226730000000001</v>
      </c>
      <c r="J16" s="373" t="s">
        <v>325</v>
      </c>
    </row>
    <row r="17" spans="1:10" ht="14.4" customHeight="1" x14ac:dyDescent="0.3">
      <c r="A17" s="369" t="s">
        <v>320</v>
      </c>
      <c r="B17" s="370" t="s">
        <v>320</v>
      </c>
      <c r="C17" s="371" t="s">
        <v>320</v>
      </c>
      <c r="D17" s="371" t="s">
        <v>320</v>
      </c>
      <c r="E17" s="371"/>
      <c r="F17" s="371" t="s">
        <v>320</v>
      </c>
      <c r="G17" s="371" t="s">
        <v>320</v>
      </c>
      <c r="H17" s="371" t="s">
        <v>320</v>
      </c>
      <c r="I17" s="372" t="s">
        <v>320</v>
      </c>
      <c r="J17" s="373" t="s">
        <v>326</v>
      </c>
    </row>
    <row r="18" spans="1:10" ht="14.4" customHeight="1" x14ac:dyDescent="0.3">
      <c r="A18" s="369" t="s">
        <v>318</v>
      </c>
      <c r="B18" s="370" t="s">
        <v>322</v>
      </c>
      <c r="C18" s="371">
        <v>46.842959999999998</v>
      </c>
      <c r="D18" s="371">
        <v>48.470230000000001</v>
      </c>
      <c r="E18" s="371"/>
      <c r="F18" s="371">
        <v>41.133650000000003</v>
      </c>
      <c r="G18" s="371">
        <v>50</v>
      </c>
      <c r="H18" s="371">
        <v>-8.8663499999999971</v>
      </c>
      <c r="I18" s="372">
        <v>0.8226730000000001</v>
      </c>
      <c r="J18" s="373" t="s">
        <v>323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94" t="s">
        <v>355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" customHeight="1" thickBot="1" x14ac:dyDescent="0.35">
      <c r="A2" s="170" t="s">
        <v>191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9.4734338719083766</v>
      </c>
      <c r="J3" s="71">
        <f>SUBTOTAL(9,J5:J1048576)</f>
        <v>4342</v>
      </c>
      <c r="K3" s="72">
        <f>SUBTOTAL(9,K5:K1048576)</f>
        <v>41133.649871826172</v>
      </c>
    </row>
    <row r="4" spans="1:11" s="162" customFormat="1" ht="14.4" customHeight="1" thickBot="1" x14ac:dyDescent="0.35">
      <c r="A4" s="374" t="s">
        <v>3</v>
      </c>
      <c r="B4" s="375" t="s">
        <v>4</v>
      </c>
      <c r="C4" s="375" t="s">
        <v>0</v>
      </c>
      <c r="D4" s="375" t="s">
        <v>5</v>
      </c>
      <c r="E4" s="375" t="s">
        <v>6</v>
      </c>
      <c r="F4" s="375" t="s">
        <v>1</v>
      </c>
      <c r="G4" s="375" t="s">
        <v>53</v>
      </c>
      <c r="H4" s="377" t="s">
        <v>10</v>
      </c>
      <c r="I4" s="378" t="s">
        <v>80</v>
      </c>
      <c r="J4" s="378" t="s">
        <v>12</v>
      </c>
      <c r="K4" s="379" t="s">
        <v>88</v>
      </c>
    </row>
    <row r="5" spans="1:11" ht="14.4" customHeight="1" x14ac:dyDescent="0.3">
      <c r="A5" s="409" t="s">
        <v>318</v>
      </c>
      <c r="B5" s="410" t="s">
        <v>319</v>
      </c>
      <c r="C5" s="411" t="s">
        <v>324</v>
      </c>
      <c r="D5" s="412" t="s">
        <v>319</v>
      </c>
      <c r="E5" s="411" t="s">
        <v>335</v>
      </c>
      <c r="F5" s="412" t="s">
        <v>336</v>
      </c>
      <c r="G5" s="411" t="s">
        <v>337</v>
      </c>
      <c r="H5" s="411" t="s">
        <v>338</v>
      </c>
      <c r="I5" s="393">
        <v>12.305216630299887</v>
      </c>
      <c r="J5" s="393">
        <v>320</v>
      </c>
      <c r="K5" s="405">
        <v>3937.6900024414062</v>
      </c>
    </row>
    <row r="6" spans="1:11" ht="14.4" customHeight="1" x14ac:dyDescent="0.3">
      <c r="A6" s="413" t="s">
        <v>318</v>
      </c>
      <c r="B6" s="414" t="s">
        <v>319</v>
      </c>
      <c r="C6" s="415" t="s">
        <v>324</v>
      </c>
      <c r="D6" s="416" t="s">
        <v>319</v>
      </c>
      <c r="E6" s="415" t="s">
        <v>335</v>
      </c>
      <c r="F6" s="416" t="s">
        <v>336</v>
      </c>
      <c r="G6" s="415" t="s">
        <v>339</v>
      </c>
      <c r="H6" s="415" t="s">
        <v>340</v>
      </c>
      <c r="I6" s="417">
        <v>15.549260330200195</v>
      </c>
      <c r="J6" s="417">
        <v>200</v>
      </c>
      <c r="K6" s="418">
        <v>3109.8499755859375</v>
      </c>
    </row>
    <row r="7" spans="1:11" ht="14.4" customHeight="1" x14ac:dyDescent="0.3">
      <c r="A7" s="413" t="s">
        <v>318</v>
      </c>
      <c r="B7" s="414" t="s">
        <v>319</v>
      </c>
      <c r="C7" s="415" t="s">
        <v>324</v>
      </c>
      <c r="D7" s="416" t="s">
        <v>319</v>
      </c>
      <c r="E7" s="415" t="s">
        <v>335</v>
      </c>
      <c r="F7" s="416" t="s">
        <v>336</v>
      </c>
      <c r="G7" s="415" t="s">
        <v>341</v>
      </c>
      <c r="H7" s="415" t="s">
        <v>342</v>
      </c>
      <c r="I7" s="417">
        <v>15.814612507820129</v>
      </c>
      <c r="J7" s="417">
        <v>1500</v>
      </c>
      <c r="K7" s="418">
        <v>23722.419921875</v>
      </c>
    </row>
    <row r="8" spans="1:11" ht="14.4" customHeight="1" x14ac:dyDescent="0.3">
      <c r="A8" s="413" t="s">
        <v>318</v>
      </c>
      <c r="B8" s="414" t="s">
        <v>319</v>
      </c>
      <c r="C8" s="415" t="s">
        <v>324</v>
      </c>
      <c r="D8" s="416" t="s">
        <v>319</v>
      </c>
      <c r="E8" s="415" t="s">
        <v>335</v>
      </c>
      <c r="F8" s="416" t="s">
        <v>336</v>
      </c>
      <c r="G8" s="415" t="s">
        <v>343</v>
      </c>
      <c r="H8" s="415" t="s">
        <v>344</v>
      </c>
      <c r="I8" s="417">
        <v>169.39999389648437</v>
      </c>
      <c r="J8" s="417">
        <v>1</v>
      </c>
      <c r="K8" s="418">
        <v>169.39999389648437</v>
      </c>
    </row>
    <row r="9" spans="1:11" ht="14.4" customHeight="1" x14ac:dyDescent="0.3">
      <c r="A9" s="413" t="s">
        <v>318</v>
      </c>
      <c r="B9" s="414" t="s">
        <v>319</v>
      </c>
      <c r="C9" s="415" t="s">
        <v>324</v>
      </c>
      <c r="D9" s="416" t="s">
        <v>319</v>
      </c>
      <c r="E9" s="415" t="s">
        <v>335</v>
      </c>
      <c r="F9" s="416" t="s">
        <v>336</v>
      </c>
      <c r="G9" s="415" t="s">
        <v>345</v>
      </c>
      <c r="H9" s="415" t="s">
        <v>346</v>
      </c>
      <c r="I9" s="417">
        <v>2087.25</v>
      </c>
      <c r="J9" s="417">
        <v>1</v>
      </c>
      <c r="K9" s="418">
        <v>2087.25</v>
      </c>
    </row>
    <row r="10" spans="1:11" ht="14.4" customHeight="1" x14ac:dyDescent="0.3">
      <c r="A10" s="413" t="s">
        <v>318</v>
      </c>
      <c r="B10" s="414" t="s">
        <v>319</v>
      </c>
      <c r="C10" s="415" t="s">
        <v>324</v>
      </c>
      <c r="D10" s="416" t="s">
        <v>319</v>
      </c>
      <c r="E10" s="415" t="s">
        <v>335</v>
      </c>
      <c r="F10" s="416" t="s">
        <v>336</v>
      </c>
      <c r="G10" s="415" t="s">
        <v>347</v>
      </c>
      <c r="H10" s="415" t="s">
        <v>348</v>
      </c>
      <c r="I10" s="417">
        <v>18.149066289265949</v>
      </c>
      <c r="J10" s="417">
        <v>120</v>
      </c>
      <c r="K10" s="418">
        <v>2177.8899536132812</v>
      </c>
    </row>
    <row r="11" spans="1:11" ht="14.4" customHeight="1" x14ac:dyDescent="0.3">
      <c r="A11" s="413" t="s">
        <v>318</v>
      </c>
      <c r="B11" s="414" t="s">
        <v>319</v>
      </c>
      <c r="C11" s="415" t="s">
        <v>324</v>
      </c>
      <c r="D11" s="416" t="s">
        <v>319</v>
      </c>
      <c r="E11" s="415" t="s">
        <v>335</v>
      </c>
      <c r="F11" s="416" t="s">
        <v>336</v>
      </c>
      <c r="G11" s="415" t="s">
        <v>349</v>
      </c>
      <c r="H11" s="415" t="s">
        <v>350</v>
      </c>
      <c r="I11" s="417">
        <v>17.545740509033202</v>
      </c>
      <c r="J11" s="417">
        <v>200</v>
      </c>
      <c r="K11" s="418">
        <v>3509.1500244140625</v>
      </c>
    </row>
    <row r="12" spans="1:11" ht="14.4" customHeight="1" thickBot="1" x14ac:dyDescent="0.35">
      <c r="A12" s="419" t="s">
        <v>318</v>
      </c>
      <c r="B12" s="420" t="s">
        <v>319</v>
      </c>
      <c r="C12" s="421" t="s">
        <v>324</v>
      </c>
      <c r="D12" s="422" t="s">
        <v>319</v>
      </c>
      <c r="E12" s="421" t="s">
        <v>351</v>
      </c>
      <c r="F12" s="422" t="s">
        <v>352</v>
      </c>
      <c r="G12" s="421" t="s">
        <v>353</v>
      </c>
      <c r="H12" s="421" t="s">
        <v>354</v>
      </c>
      <c r="I12" s="396">
        <v>1.2100000381469727</v>
      </c>
      <c r="J12" s="396">
        <v>2000</v>
      </c>
      <c r="K12" s="406">
        <v>2420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0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9" customWidth="1"/>
    <col min="18" max="18" width="7.33203125" style="204" customWidth="1"/>
    <col min="19" max="19" width="8" style="169" customWidth="1"/>
    <col min="21" max="21" width="11.21875" bestFit="1" customWidth="1"/>
  </cols>
  <sheetData>
    <row r="1" spans="1:19" ht="18.600000000000001" thickBot="1" x14ac:dyDescent="0.4">
      <c r="A1" s="302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" thickBot="1" x14ac:dyDescent="0.35">
      <c r="A2" s="170" t="s">
        <v>191</v>
      </c>
      <c r="B2" s="171"/>
    </row>
    <row r="3" spans="1:19" x14ac:dyDescent="0.3">
      <c r="A3" s="316" t="s">
        <v>118</v>
      </c>
      <c r="B3" s="317"/>
      <c r="C3" s="318" t="s">
        <v>107</v>
      </c>
      <c r="D3" s="319"/>
      <c r="E3" s="319"/>
      <c r="F3" s="320"/>
      <c r="G3" s="321" t="s">
        <v>108</v>
      </c>
      <c r="H3" s="322"/>
      <c r="I3" s="322"/>
      <c r="J3" s="323"/>
      <c r="K3" s="324" t="s">
        <v>117</v>
      </c>
      <c r="L3" s="325"/>
      <c r="M3" s="325"/>
      <c r="N3" s="325"/>
      <c r="O3" s="326"/>
      <c r="P3" s="322" t="s">
        <v>166</v>
      </c>
      <c r="Q3" s="322"/>
      <c r="R3" s="322"/>
      <c r="S3" s="323"/>
    </row>
    <row r="4" spans="1:19" ht="15" thickBot="1" x14ac:dyDescent="0.35">
      <c r="A4" s="335">
        <v>2018</v>
      </c>
      <c r="B4" s="336"/>
      <c r="C4" s="337" t="s">
        <v>165</v>
      </c>
      <c r="D4" s="339" t="s">
        <v>61</v>
      </c>
      <c r="E4" s="339" t="s">
        <v>56</v>
      </c>
      <c r="F4" s="314" t="s">
        <v>51</v>
      </c>
      <c r="G4" s="329" t="s">
        <v>109</v>
      </c>
      <c r="H4" s="331" t="s">
        <v>113</v>
      </c>
      <c r="I4" s="331" t="s">
        <v>164</v>
      </c>
      <c r="J4" s="333" t="s">
        <v>110</v>
      </c>
      <c r="K4" s="311" t="s">
        <v>163</v>
      </c>
      <c r="L4" s="312"/>
      <c r="M4" s="312"/>
      <c r="N4" s="313"/>
      <c r="O4" s="314" t="s">
        <v>162</v>
      </c>
      <c r="P4" s="303" t="s">
        <v>161</v>
      </c>
      <c r="Q4" s="303" t="s">
        <v>120</v>
      </c>
      <c r="R4" s="305" t="s">
        <v>56</v>
      </c>
      <c r="S4" s="307" t="s">
        <v>119</v>
      </c>
    </row>
    <row r="5" spans="1:19" s="239" customFormat="1" ht="19.2" customHeight="1" x14ac:dyDescent="0.3">
      <c r="A5" s="309" t="s">
        <v>160</v>
      </c>
      <c r="B5" s="310"/>
      <c r="C5" s="338"/>
      <c r="D5" s="340"/>
      <c r="E5" s="340"/>
      <c r="F5" s="315"/>
      <c r="G5" s="330"/>
      <c r="H5" s="332"/>
      <c r="I5" s="332"/>
      <c r="J5" s="334"/>
      <c r="K5" s="242" t="s">
        <v>111</v>
      </c>
      <c r="L5" s="241" t="s">
        <v>112</v>
      </c>
      <c r="M5" s="241" t="s">
        <v>159</v>
      </c>
      <c r="N5" s="240" t="s">
        <v>2</v>
      </c>
      <c r="O5" s="315"/>
      <c r="P5" s="304"/>
      <c r="Q5" s="304"/>
      <c r="R5" s="306"/>
      <c r="S5" s="308"/>
    </row>
    <row r="6" spans="1:19" ht="15" thickBot="1" x14ac:dyDescent="0.35">
      <c r="A6" s="327" t="s">
        <v>106</v>
      </c>
      <c r="B6" s="328"/>
      <c r="C6" s="238">
        <f ca="1">SUM(Tabulka[01 uv_sk])/2</f>
        <v>4</v>
      </c>
      <c r="D6" s="236"/>
      <c r="E6" s="236"/>
      <c r="F6" s="235"/>
      <c r="G6" s="237">
        <f ca="1">SUM(Tabulka[05 h_vram])/2</f>
        <v>5248</v>
      </c>
      <c r="H6" s="236">
        <f ca="1">SUM(Tabulka[06 h_naduv])/2</f>
        <v>0</v>
      </c>
      <c r="I6" s="236">
        <f ca="1">SUM(Tabulka[07 h_nadzk])/2</f>
        <v>0</v>
      </c>
      <c r="J6" s="235">
        <f ca="1">SUM(Tabulka[08 h_oon])/2</f>
        <v>180</v>
      </c>
      <c r="K6" s="237">
        <f ca="1">SUM(Tabulka[09 m_kl])/2</f>
        <v>0</v>
      </c>
      <c r="L6" s="236">
        <f ca="1">SUM(Tabulka[10 m_gr])/2</f>
        <v>0</v>
      </c>
      <c r="M6" s="236">
        <f ca="1">SUM(Tabulka[11 m_jo])/2</f>
        <v>159452</v>
      </c>
      <c r="N6" s="236">
        <f ca="1">SUM(Tabulka[12 m_oc])/2</f>
        <v>159452</v>
      </c>
      <c r="O6" s="235">
        <f ca="1">SUM(Tabulka[13 m_sk])/2</f>
        <v>1939179</v>
      </c>
      <c r="P6" s="234">
        <f ca="1">SUM(Tabulka[14_vzsk])/2</f>
        <v>6120</v>
      </c>
      <c r="Q6" s="234">
        <f ca="1">SUM(Tabulka[15_vzpl])/2</f>
        <v>9734.6280339225741</v>
      </c>
      <c r="R6" s="233">
        <f ca="1">IF(Q6=0,0,P6/Q6)</f>
        <v>0.62868349757930531</v>
      </c>
      <c r="S6" s="232">
        <f ca="1">Q6-P6</f>
        <v>3614.6280339225741</v>
      </c>
    </row>
    <row r="7" spans="1:19" hidden="1" x14ac:dyDescent="0.3">
      <c r="A7" s="231" t="s">
        <v>158</v>
      </c>
      <c r="B7" s="230" t="s">
        <v>157</v>
      </c>
      <c r="C7" s="229" t="s">
        <v>156</v>
      </c>
      <c r="D7" s="228" t="s">
        <v>155</v>
      </c>
      <c r="E7" s="227" t="s">
        <v>154</v>
      </c>
      <c r="F7" s="226" t="s">
        <v>153</v>
      </c>
      <c r="G7" s="225" t="s">
        <v>152</v>
      </c>
      <c r="H7" s="223" t="s">
        <v>151</v>
      </c>
      <c r="I7" s="223" t="s">
        <v>150</v>
      </c>
      <c r="J7" s="222" t="s">
        <v>149</v>
      </c>
      <c r="K7" s="224" t="s">
        <v>148</v>
      </c>
      <c r="L7" s="223" t="s">
        <v>147</v>
      </c>
      <c r="M7" s="223" t="s">
        <v>146</v>
      </c>
      <c r="N7" s="222" t="s">
        <v>145</v>
      </c>
      <c r="O7" s="221" t="s">
        <v>144</v>
      </c>
      <c r="P7" s="220" t="s">
        <v>143</v>
      </c>
      <c r="Q7" s="219" t="s">
        <v>142</v>
      </c>
      <c r="R7" s="218" t="s">
        <v>141</v>
      </c>
      <c r="S7" s="217" t="s">
        <v>140</v>
      </c>
    </row>
    <row r="8" spans="1:19" x14ac:dyDescent="0.3">
      <c r="A8" s="214" t="s">
        <v>139</v>
      </c>
      <c r="B8" s="213"/>
      <c r="C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2488</v>
      </c>
      <c r="H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</v>
      </c>
      <c r="K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70407</v>
      </c>
      <c r="N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70407</v>
      </c>
      <c r="O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1209273</v>
      </c>
      <c r="P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</v>
      </c>
      <c r="Q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4386.0307792403109</v>
      </c>
      <c r="R8" s="216">
        <f ca="1">IF(Tabulka[[#This Row],[15_vzpl]]=0,"",Tabulka[[#This Row],[14_vzsk]]/Tabulka[[#This Row],[15_vzpl]])</f>
        <v>0.34427482979532165</v>
      </c>
      <c r="S8" s="215">
        <f ca="1">IF(Tabulka[[#This Row],[15_vzpl]]-Tabulka[[#This Row],[14_vzsk]]=0,"",Tabulka[[#This Row],[15_vzpl]]-Tabulka[[#This Row],[14_vzsk]])</f>
        <v>2876.0307792403109</v>
      </c>
    </row>
    <row r="9" spans="1:19" x14ac:dyDescent="0.3">
      <c r="A9" s="214">
        <v>99</v>
      </c>
      <c r="B9" s="213" t="s">
        <v>368</v>
      </c>
      <c r="C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</v>
      </c>
      <c r="Q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4386.0307792403109</v>
      </c>
      <c r="R9" s="216">
        <f ca="1">IF(Tabulka[[#This Row],[15_vzpl]]=0,"",Tabulka[[#This Row],[14_vzsk]]/Tabulka[[#This Row],[15_vzpl]])</f>
        <v>0.34427482979532165</v>
      </c>
      <c r="S9" s="215">
        <f ca="1">IF(Tabulka[[#This Row],[15_vzpl]]-Tabulka[[#This Row],[14_vzsk]]=0,"",Tabulka[[#This Row],[15_vzpl]]-Tabulka[[#This Row],[14_vzsk]])</f>
        <v>2876.0307792403109</v>
      </c>
    </row>
    <row r="10" spans="1:19" x14ac:dyDescent="0.3">
      <c r="A10" s="214">
        <v>101</v>
      </c>
      <c r="B10" s="213" t="s">
        <v>369</v>
      </c>
      <c r="C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2488</v>
      </c>
      <c r="H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</v>
      </c>
      <c r="K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70407</v>
      </c>
      <c r="N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70407</v>
      </c>
      <c r="O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1209273</v>
      </c>
      <c r="P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6" t="str">
        <f ca="1">IF(Tabulka[[#This Row],[15_vzpl]]=0,"",Tabulka[[#This Row],[14_vzsk]]/Tabulka[[#This Row],[15_vzpl]])</f>
        <v/>
      </c>
      <c r="S10" s="215" t="str">
        <f ca="1">IF(Tabulka[[#This Row],[15_vzpl]]-Tabulka[[#This Row],[14_vzsk]]=0,"",Tabulka[[#This Row],[15_vzpl]]-Tabulka[[#This Row],[14_vzsk]])</f>
        <v/>
      </c>
    </row>
    <row r="11" spans="1:19" x14ac:dyDescent="0.3">
      <c r="A11" s="214" t="s">
        <v>356</v>
      </c>
      <c r="B11" s="213"/>
      <c r="C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</v>
      </c>
      <c r="H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56572</v>
      </c>
      <c r="N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56572</v>
      </c>
      <c r="O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397052</v>
      </c>
      <c r="P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4610</v>
      </c>
      <c r="Q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5348.5972546822632</v>
      </c>
      <c r="R11" s="216">
        <f ca="1">IF(Tabulka[[#This Row],[15_vzpl]]=0,"",Tabulka[[#This Row],[14_vzsk]]/Tabulka[[#This Row],[15_vzpl]])</f>
        <v>0.86190823135249506</v>
      </c>
      <c r="S11" s="215">
        <f ca="1">IF(Tabulka[[#This Row],[15_vzpl]]-Tabulka[[#This Row],[14_vzsk]]=0,"",Tabulka[[#This Row],[15_vzpl]]-Tabulka[[#This Row],[14_vzsk]])</f>
        <v>738.59725468226316</v>
      </c>
    </row>
    <row r="12" spans="1:19" x14ac:dyDescent="0.3">
      <c r="A12" s="214">
        <v>526</v>
      </c>
      <c r="B12" s="213" t="s">
        <v>370</v>
      </c>
      <c r="C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4717</v>
      </c>
      <c r="P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4610</v>
      </c>
      <c r="Q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5348.5972546822632</v>
      </c>
      <c r="R12" s="216">
        <f ca="1">IF(Tabulka[[#This Row],[15_vzpl]]=0,"",Tabulka[[#This Row],[14_vzsk]]/Tabulka[[#This Row],[15_vzpl]])</f>
        <v>0.86190823135249506</v>
      </c>
      <c r="S12" s="215">
        <f ca="1">IF(Tabulka[[#This Row],[15_vzpl]]-Tabulka[[#This Row],[14_vzsk]]=0,"",Tabulka[[#This Row],[15_vzpl]]-Tabulka[[#This Row],[14_vzsk]])</f>
        <v>738.59725468226316</v>
      </c>
    </row>
    <row r="13" spans="1:19" x14ac:dyDescent="0.3">
      <c r="A13" s="214">
        <v>528</v>
      </c>
      <c r="B13" s="213" t="s">
        <v>371</v>
      </c>
      <c r="C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</v>
      </c>
      <c r="H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56572</v>
      </c>
      <c r="N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56572</v>
      </c>
      <c r="O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392335</v>
      </c>
      <c r="P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6" t="str">
        <f ca="1">IF(Tabulka[[#This Row],[15_vzpl]]=0,"",Tabulka[[#This Row],[14_vzsk]]/Tabulka[[#This Row],[15_vzpl]])</f>
        <v/>
      </c>
      <c r="S13" s="215" t="str">
        <f ca="1">IF(Tabulka[[#This Row],[15_vzpl]]-Tabulka[[#This Row],[14_vzsk]]=0,"",Tabulka[[#This Row],[15_vzpl]]-Tabulka[[#This Row],[14_vzsk]])</f>
        <v/>
      </c>
    </row>
    <row r="14" spans="1:19" x14ac:dyDescent="0.3">
      <c r="A14" s="214" t="s">
        <v>357</v>
      </c>
      <c r="B14" s="213"/>
      <c r="C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</v>
      </c>
      <c r="H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32473</v>
      </c>
      <c r="N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32473</v>
      </c>
      <c r="O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332854</v>
      </c>
      <c r="P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6" t="str">
        <f ca="1">IF(Tabulka[[#This Row],[15_vzpl]]=0,"",Tabulka[[#This Row],[14_vzsk]]/Tabulka[[#This Row],[15_vzpl]])</f>
        <v/>
      </c>
      <c r="S14" s="215" t="str">
        <f ca="1">IF(Tabulka[[#This Row],[15_vzpl]]-Tabulka[[#This Row],[14_vzsk]]=0,"",Tabulka[[#This Row],[15_vzpl]]-Tabulka[[#This Row],[14_vzsk]])</f>
        <v/>
      </c>
    </row>
    <row r="15" spans="1:19" x14ac:dyDescent="0.3">
      <c r="A15" s="214">
        <v>409</v>
      </c>
      <c r="B15" s="213" t="s">
        <v>372</v>
      </c>
      <c r="C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</v>
      </c>
      <c r="H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32473</v>
      </c>
      <c r="N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32473</v>
      </c>
      <c r="O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332854</v>
      </c>
      <c r="P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6" t="str">
        <f ca="1">IF(Tabulka[[#This Row],[15_vzpl]]=0,"",Tabulka[[#This Row],[14_vzsk]]/Tabulka[[#This Row],[15_vzpl]])</f>
        <v/>
      </c>
      <c r="S15" s="215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168</v>
      </c>
    </row>
    <row r="17" spans="1:1" x14ac:dyDescent="0.3">
      <c r="A17" s="79" t="s">
        <v>89</v>
      </c>
    </row>
    <row r="18" spans="1:1" x14ac:dyDescent="0.3">
      <c r="A18" s="80" t="s">
        <v>138</v>
      </c>
    </row>
    <row r="19" spans="1:1" x14ac:dyDescent="0.3">
      <c r="A19" s="206" t="s">
        <v>137</v>
      </c>
    </row>
    <row r="20" spans="1:1" x14ac:dyDescent="0.3">
      <c r="A20" s="173" t="s">
        <v>116</v>
      </c>
    </row>
    <row r="21" spans="1:1" x14ac:dyDescent="0.3">
      <c r="A21" s="175" t="s">
        <v>121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367</v>
      </c>
    </row>
    <row r="2" spans="1:19" x14ac:dyDescent="0.3">
      <c r="A2" s="170" t="s">
        <v>191</v>
      </c>
    </row>
    <row r="3" spans="1:19" x14ac:dyDescent="0.3">
      <c r="A3" s="252" t="s">
        <v>93</v>
      </c>
      <c r="B3" s="251">
        <v>2018</v>
      </c>
      <c r="C3" t="s">
        <v>167</v>
      </c>
      <c r="D3" t="s">
        <v>158</v>
      </c>
      <c r="E3" t="s">
        <v>156</v>
      </c>
      <c r="F3" t="s">
        <v>155</v>
      </c>
      <c r="G3" t="s">
        <v>154</v>
      </c>
      <c r="H3" t="s">
        <v>153</v>
      </c>
      <c r="I3" t="s">
        <v>152</v>
      </c>
      <c r="J3" t="s">
        <v>151</v>
      </c>
      <c r="K3" t="s">
        <v>150</v>
      </c>
      <c r="L3" t="s">
        <v>149</v>
      </c>
      <c r="M3" t="s">
        <v>148</v>
      </c>
      <c r="N3" t="s">
        <v>147</v>
      </c>
      <c r="O3" t="s">
        <v>146</v>
      </c>
      <c r="P3" t="s">
        <v>145</v>
      </c>
      <c r="Q3" t="s">
        <v>144</v>
      </c>
      <c r="R3" t="s">
        <v>143</v>
      </c>
      <c r="S3" t="s">
        <v>142</v>
      </c>
    </row>
    <row r="4" spans="1:19" x14ac:dyDescent="0.3">
      <c r="A4" s="250" t="s">
        <v>94</v>
      </c>
      <c r="B4" s="249">
        <v>1</v>
      </c>
      <c r="C4" s="244">
        <v>1</v>
      </c>
      <c r="D4" s="244" t="s">
        <v>139</v>
      </c>
      <c r="E4" s="243">
        <v>2</v>
      </c>
      <c r="F4" s="243"/>
      <c r="G4" s="243"/>
      <c r="H4" s="243"/>
      <c r="I4" s="243">
        <v>184</v>
      </c>
      <c r="J4" s="243"/>
      <c r="K4" s="243"/>
      <c r="L4" s="243">
        <v>20</v>
      </c>
      <c r="M4" s="243"/>
      <c r="N4" s="243"/>
      <c r="O4" s="243"/>
      <c r="P4" s="243"/>
      <c r="Q4" s="243">
        <v>84140</v>
      </c>
      <c r="R4" s="243"/>
      <c r="S4" s="243">
        <v>487.33675324892346</v>
      </c>
    </row>
    <row r="5" spans="1:19" x14ac:dyDescent="0.3">
      <c r="A5" s="248" t="s">
        <v>95</v>
      </c>
      <c r="B5" s="247">
        <v>2</v>
      </c>
      <c r="C5">
        <v>1</v>
      </c>
      <c r="D5">
        <v>99</v>
      </c>
      <c r="S5">
        <v>487.33675324892346</v>
      </c>
    </row>
    <row r="6" spans="1:19" x14ac:dyDescent="0.3">
      <c r="A6" s="250" t="s">
        <v>96</v>
      </c>
      <c r="B6" s="249">
        <v>3</v>
      </c>
      <c r="C6">
        <v>1</v>
      </c>
      <c r="D6">
        <v>101</v>
      </c>
      <c r="E6">
        <v>2</v>
      </c>
      <c r="I6">
        <v>184</v>
      </c>
      <c r="L6">
        <v>20</v>
      </c>
      <c r="Q6">
        <v>84140</v>
      </c>
    </row>
    <row r="7" spans="1:19" x14ac:dyDescent="0.3">
      <c r="A7" s="248" t="s">
        <v>97</v>
      </c>
      <c r="B7" s="247">
        <v>4</v>
      </c>
      <c r="C7">
        <v>1</v>
      </c>
      <c r="D7" t="s">
        <v>356</v>
      </c>
      <c r="E7">
        <v>1</v>
      </c>
      <c r="I7">
        <v>160</v>
      </c>
      <c r="O7">
        <v>8650</v>
      </c>
      <c r="P7">
        <v>8650</v>
      </c>
      <c r="Q7">
        <v>44838</v>
      </c>
      <c r="S7">
        <v>594.28858385358478</v>
      </c>
    </row>
    <row r="8" spans="1:19" x14ac:dyDescent="0.3">
      <c r="A8" s="250" t="s">
        <v>98</v>
      </c>
      <c r="B8" s="249">
        <v>5</v>
      </c>
      <c r="C8">
        <v>1</v>
      </c>
      <c r="D8">
        <v>526</v>
      </c>
      <c r="Q8">
        <v>600</v>
      </c>
      <c r="S8">
        <v>594.28858385358478</v>
      </c>
    </row>
    <row r="9" spans="1:19" x14ac:dyDescent="0.3">
      <c r="A9" s="248" t="s">
        <v>99</v>
      </c>
      <c r="B9" s="247">
        <v>6</v>
      </c>
      <c r="C9">
        <v>1</v>
      </c>
      <c r="D9">
        <v>528</v>
      </c>
      <c r="E9">
        <v>1</v>
      </c>
      <c r="I9">
        <v>160</v>
      </c>
      <c r="O9">
        <v>8650</v>
      </c>
      <c r="P9">
        <v>8650</v>
      </c>
      <c r="Q9">
        <v>44238</v>
      </c>
    </row>
    <row r="10" spans="1:19" x14ac:dyDescent="0.3">
      <c r="A10" s="250" t="s">
        <v>100</v>
      </c>
      <c r="B10" s="249">
        <v>7</v>
      </c>
      <c r="C10">
        <v>1</v>
      </c>
      <c r="D10" t="s">
        <v>357</v>
      </c>
      <c r="E10">
        <v>1</v>
      </c>
      <c r="I10">
        <v>176</v>
      </c>
      <c r="O10">
        <v>9580</v>
      </c>
      <c r="P10">
        <v>9580</v>
      </c>
      <c r="Q10">
        <v>42740</v>
      </c>
    </row>
    <row r="11" spans="1:19" x14ac:dyDescent="0.3">
      <c r="A11" s="248" t="s">
        <v>101</v>
      </c>
      <c r="B11" s="247">
        <v>8</v>
      </c>
      <c r="C11">
        <v>1</v>
      </c>
      <c r="D11">
        <v>409</v>
      </c>
      <c r="E11">
        <v>1</v>
      </c>
      <c r="I11">
        <v>176</v>
      </c>
      <c r="O11">
        <v>9580</v>
      </c>
      <c r="P11">
        <v>9580</v>
      </c>
      <c r="Q11">
        <v>42740</v>
      </c>
    </row>
    <row r="12" spans="1:19" x14ac:dyDescent="0.3">
      <c r="A12" s="250" t="s">
        <v>102</v>
      </c>
      <c r="B12" s="249">
        <v>9</v>
      </c>
      <c r="C12" t="s">
        <v>358</v>
      </c>
      <c r="E12">
        <v>4</v>
      </c>
      <c r="I12">
        <v>520</v>
      </c>
      <c r="L12">
        <v>20</v>
      </c>
      <c r="O12">
        <v>18230</v>
      </c>
      <c r="P12">
        <v>18230</v>
      </c>
      <c r="Q12">
        <v>171718</v>
      </c>
      <c r="S12">
        <v>1081.6253371025082</v>
      </c>
    </row>
    <row r="13" spans="1:19" x14ac:dyDescent="0.3">
      <c r="A13" s="248" t="s">
        <v>103</v>
      </c>
      <c r="B13" s="247">
        <v>10</v>
      </c>
      <c r="C13">
        <v>2</v>
      </c>
      <c r="D13" t="s">
        <v>139</v>
      </c>
      <c r="E13">
        <v>2</v>
      </c>
      <c r="I13">
        <v>176</v>
      </c>
      <c r="L13">
        <v>20</v>
      </c>
      <c r="Q13">
        <v>92396</v>
      </c>
      <c r="R13">
        <v>110</v>
      </c>
      <c r="S13">
        <v>487.33675324892346</v>
      </c>
    </row>
    <row r="14" spans="1:19" x14ac:dyDescent="0.3">
      <c r="A14" s="250" t="s">
        <v>104</v>
      </c>
      <c r="B14" s="249">
        <v>11</v>
      </c>
      <c r="C14">
        <v>2</v>
      </c>
      <c r="D14">
        <v>99</v>
      </c>
      <c r="R14">
        <v>110</v>
      </c>
      <c r="S14">
        <v>487.33675324892346</v>
      </c>
    </row>
    <row r="15" spans="1:19" x14ac:dyDescent="0.3">
      <c r="A15" s="248" t="s">
        <v>105</v>
      </c>
      <c r="B15" s="247">
        <v>12</v>
      </c>
      <c r="C15">
        <v>2</v>
      </c>
      <c r="D15">
        <v>101</v>
      </c>
      <c r="E15">
        <v>2</v>
      </c>
      <c r="I15">
        <v>176</v>
      </c>
      <c r="L15">
        <v>20</v>
      </c>
      <c r="Q15">
        <v>92396</v>
      </c>
    </row>
    <row r="16" spans="1:19" x14ac:dyDescent="0.3">
      <c r="A16" s="246" t="s">
        <v>93</v>
      </c>
      <c r="B16" s="245">
        <v>2018</v>
      </c>
      <c r="C16">
        <v>2</v>
      </c>
      <c r="D16" t="s">
        <v>356</v>
      </c>
      <c r="E16">
        <v>1</v>
      </c>
      <c r="I16">
        <v>120</v>
      </c>
      <c r="O16">
        <v>10228</v>
      </c>
      <c r="P16">
        <v>10228</v>
      </c>
      <c r="Q16">
        <v>44813</v>
      </c>
      <c r="R16">
        <v>1910</v>
      </c>
      <c r="S16">
        <v>594.28858385358478</v>
      </c>
    </row>
    <row r="17" spans="3:19" x14ac:dyDescent="0.3">
      <c r="C17">
        <v>2</v>
      </c>
      <c r="D17">
        <v>526</v>
      </c>
      <c r="Q17">
        <v>570</v>
      </c>
      <c r="R17">
        <v>1910</v>
      </c>
      <c r="S17">
        <v>594.28858385358478</v>
      </c>
    </row>
    <row r="18" spans="3:19" x14ac:dyDescent="0.3">
      <c r="C18">
        <v>2</v>
      </c>
      <c r="D18">
        <v>528</v>
      </c>
      <c r="E18">
        <v>1</v>
      </c>
      <c r="I18">
        <v>120</v>
      </c>
      <c r="O18">
        <v>10228</v>
      </c>
      <c r="P18">
        <v>10228</v>
      </c>
      <c r="Q18">
        <v>44243</v>
      </c>
    </row>
    <row r="19" spans="3:19" x14ac:dyDescent="0.3">
      <c r="C19">
        <v>2</v>
      </c>
      <c r="D19" t="s">
        <v>357</v>
      </c>
      <c r="E19">
        <v>1</v>
      </c>
      <c r="I19">
        <v>160</v>
      </c>
      <c r="O19">
        <v>10500</v>
      </c>
      <c r="P19">
        <v>10500</v>
      </c>
      <c r="Q19">
        <v>43540</v>
      </c>
    </row>
    <row r="20" spans="3:19" x14ac:dyDescent="0.3">
      <c r="C20">
        <v>2</v>
      </c>
      <c r="D20">
        <v>409</v>
      </c>
      <c r="E20">
        <v>1</v>
      </c>
      <c r="I20">
        <v>160</v>
      </c>
      <c r="O20">
        <v>10500</v>
      </c>
      <c r="P20">
        <v>10500</v>
      </c>
      <c r="Q20">
        <v>43540</v>
      </c>
    </row>
    <row r="21" spans="3:19" x14ac:dyDescent="0.3">
      <c r="C21" t="s">
        <v>359</v>
      </c>
      <c r="E21">
        <v>4</v>
      </c>
      <c r="I21">
        <v>456</v>
      </c>
      <c r="L21">
        <v>20</v>
      </c>
      <c r="O21">
        <v>20728</v>
      </c>
      <c r="P21">
        <v>20728</v>
      </c>
      <c r="Q21">
        <v>180749</v>
      </c>
      <c r="R21">
        <v>2020</v>
      </c>
      <c r="S21">
        <v>1081.6253371025082</v>
      </c>
    </row>
    <row r="22" spans="3:19" x14ac:dyDescent="0.3">
      <c r="C22">
        <v>3</v>
      </c>
      <c r="D22" t="s">
        <v>139</v>
      </c>
      <c r="E22">
        <v>2</v>
      </c>
      <c r="I22">
        <v>312</v>
      </c>
      <c r="L22">
        <v>20</v>
      </c>
      <c r="Q22">
        <v>139644</v>
      </c>
      <c r="R22">
        <v>600</v>
      </c>
      <c r="S22">
        <v>487.33675324892346</v>
      </c>
    </row>
    <row r="23" spans="3:19" x14ac:dyDescent="0.3">
      <c r="C23">
        <v>3</v>
      </c>
      <c r="D23">
        <v>99</v>
      </c>
      <c r="R23">
        <v>600</v>
      </c>
      <c r="S23">
        <v>487.33675324892346</v>
      </c>
    </row>
    <row r="24" spans="3:19" x14ac:dyDescent="0.3">
      <c r="C24">
        <v>3</v>
      </c>
      <c r="D24">
        <v>101</v>
      </c>
      <c r="E24">
        <v>2</v>
      </c>
      <c r="I24">
        <v>312</v>
      </c>
      <c r="L24">
        <v>20</v>
      </c>
      <c r="Q24">
        <v>139644</v>
      </c>
    </row>
    <row r="25" spans="3:19" x14ac:dyDescent="0.3">
      <c r="C25">
        <v>3</v>
      </c>
      <c r="D25" t="s">
        <v>356</v>
      </c>
      <c r="E25">
        <v>1</v>
      </c>
      <c r="I25">
        <v>168</v>
      </c>
      <c r="O25">
        <v>750</v>
      </c>
      <c r="P25">
        <v>750</v>
      </c>
      <c r="Q25">
        <v>35950</v>
      </c>
      <c r="S25">
        <v>594.28858385358478</v>
      </c>
    </row>
    <row r="26" spans="3:19" x14ac:dyDescent="0.3">
      <c r="C26">
        <v>3</v>
      </c>
      <c r="D26">
        <v>526</v>
      </c>
      <c r="Q26">
        <v>28</v>
      </c>
      <c r="S26">
        <v>594.28858385358478</v>
      </c>
    </row>
    <row r="27" spans="3:19" x14ac:dyDescent="0.3">
      <c r="C27">
        <v>3</v>
      </c>
      <c r="D27">
        <v>528</v>
      </c>
      <c r="E27">
        <v>1</v>
      </c>
      <c r="I27">
        <v>168</v>
      </c>
      <c r="O27">
        <v>750</v>
      </c>
      <c r="P27">
        <v>750</v>
      </c>
      <c r="Q27">
        <v>35922</v>
      </c>
    </row>
    <row r="28" spans="3:19" x14ac:dyDescent="0.3">
      <c r="C28">
        <v>3</v>
      </c>
      <c r="D28" t="s">
        <v>357</v>
      </c>
      <c r="E28">
        <v>1</v>
      </c>
      <c r="I28">
        <v>176</v>
      </c>
      <c r="Q28">
        <v>33040</v>
      </c>
    </row>
    <row r="29" spans="3:19" x14ac:dyDescent="0.3">
      <c r="C29">
        <v>3</v>
      </c>
      <c r="D29">
        <v>409</v>
      </c>
      <c r="E29">
        <v>1</v>
      </c>
      <c r="I29">
        <v>176</v>
      </c>
      <c r="Q29">
        <v>33040</v>
      </c>
    </row>
    <row r="30" spans="3:19" x14ac:dyDescent="0.3">
      <c r="C30" t="s">
        <v>360</v>
      </c>
      <c r="E30">
        <v>4</v>
      </c>
      <c r="I30">
        <v>656</v>
      </c>
      <c r="L30">
        <v>20</v>
      </c>
      <c r="O30">
        <v>750</v>
      </c>
      <c r="P30">
        <v>750</v>
      </c>
      <c r="Q30">
        <v>208634</v>
      </c>
      <c r="R30">
        <v>600</v>
      </c>
      <c r="S30">
        <v>1081.6253371025082</v>
      </c>
    </row>
    <row r="31" spans="3:19" x14ac:dyDescent="0.3">
      <c r="C31">
        <v>4</v>
      </c>
      <c r="D31" t="s">
        <v>139</v>
      </c>
      <c r="E31">
        <v>2</v>
      </c>
      <c r="I31">
        <v>320</v>
      </c>
      <c r="L31">
        <v>20</v>
      </c>
      <c r="Q31">
        <v>137079</v>
      </c>
      <c r="R31">
        <v>800</v>
      </c>
      <c r="S31">
        <v>487.33675324892346</v>
      </c>
    </row>
    <row r="32" spans="3:19" x14ac:dyDescent="0.3">
      <c r="C32">
        <v>4</v>
      </c>
      <c r="D32">
        <v>99</v>
      </c>
      <c r="R32">
        <v>800</v>
      </c>
      <c r="S32">
        <v>487.33675324892346</v>
      </c>
    </row>
    <row r="33" spans="3:19" x14ac:dyDescent="0.3">
      <c r="C33">
        <v>4</v>
      </c>
      <c r="D33">
        <v>101</v>
      </c>
      <c r="E33">
        <v>2</v>
      </c>
      <c r="I33">
        <v>320</v>
      </c>
      <c r="L33">
        <v>20</v>
      </c>
      <c r="Q33">
        <v>137079</v>
      </c>
    </row>
    <row r="34" spans="3:19" x14ac:dyDescent="0.3">
      <c r="C34">
        <v>4</v>
      </c>
      <c r="D34" t="s">
        <v>356</v>
      </c>
      <c r="E34">
        <v>1</v>
      </c>
      <c r="I34">
        <v>152</v>
      </c>
      <c r="O34">
        <v>750</v>
      </c>
      <c r="P34">
        <v>750</v>
      </c>
      <c r="Q34">
        <v>39228</v>
      </c>
      <c r="S34">
        <v>594.28858385358478</v>
      </c>
    </row>
    <row r="35" spans="3:19" x14ac:dyDescent="0.3">
      <c r="C35">
        <v>4</v>
      </c>
      <c r="D35">
        <v>526</v>
      </c>
      <c r="Q35">
        <v>600</v>
      </c>
      <c r="S35">
        <v>594.28858385358478</v>
      </c>
    </row>
    <row r="36" spans="3:19" x14ac:dyDescent="0.3">
      <c r="C36">
        <v>4</v>
      </c>
      <c r="D36">
        <v>528</v>
      </c>
      <c r="E36">
        <v>1</v>
      </c>
      <c r="I36">
        <v>152</v>
      </c>
      <c r="O36">
        <v>750</v>
      </c>
      <c r="P36">
        <v>750</v>
      </c>
      <c r="Q36">
        <v>38628</v>
      </c>
    </row>
    <row r="37" spans="3:19" x14ac:dyDescent="0.3">
      <c r="C37">
        <v>4</v>
      </c>
      <c r="D37" t="s">
        <v>357</v>
      </c>
      <c r="E37">
        <v>1</v>
      </c>
      <c r="I37">
        <v>160</v>
      </c>
      <c r="Q37">
        <v>33385</v>
      </c>
    </row>
    <row r="38" spans="3:19" x14ac:dyDescent="0.3">
      <c r="C38">
        <v>4</v>
      </c>
      <c r="D38">
        <v>409</v>
      </c>
      <c r="E38">
        <v>1</v>
      </c>
      <c r="I38">
        <v>160</v>
      </c>
      <c r="Q38">
        <v>33385</v>
      </c>
    </row>
    <row r="39" spans="3:19" x14ac:dyDescent="0.3">
      <c r="C39" t="s">
        <v>361</v>
      </c>
      <c r="E39">
        <v>4</v>
      </c>
      <c r="I39">
        <v>632</v>
      </c>
      <c r="L39">
        <v>20</v>
      </c>
      <c r="O39">
        <v>750</v>
      </c>
      <c r="P39">
        <v>750</v>
      </c>
      <c r="Q39">
        <v>209692</v>
      </c>
      <c r="R39">
        <v>800</v>
      </c>
      <c r="S39">
        <v>1081.6253371025082</v>
      </c>
    </row>
    <row r="40" spans="3:19" x14ac:dyDescent="0.3">
      <c r="C40">
        <v>5</v>
      </c>
      <c r="D40" t="s">
        <v>139</v>
      </c>
      <c r="E40">
        <v>2</v>
      </c>
      <c r="I40">
        <v>352</v>
      </c>
      <c r="L40">
        <v>20</v>
      </c>
      <c r="Q40">
        <v>137082</v>
      </c>
      <c r="S40">
        <v>487.33675324892346</v>
      </c>
    </row>
    <row r="41" spans="3:19" x14ac:dyDescent="0.3">
      <c r="C41">
        <v>5</v>
      </c>
      <c r="D41">
        <v>99</v>
      </c>
      <c r="S41">
        <v>487.33675324892346</v>
      </c>
    </row>
    <row r="42" spans="3:19" x14ac:dyDescent="0.3">
      <c r="C42">
        <v>5</v>
      </c>
      <c r="D42">
        <v>101</v>
      </c>
      <c r="E42">
        <v>2</v>
      </c>
      <c r="I42">
        <v>352</v>
      </c>
      <c r="L42">
        <v>20</v>
      </c>
      <c r="Q42">
        <v>137082</v>
      </c>
    </row>
    <row r="43" spans="3:19" x14ac:dyDescent="0.3">
      <c r="C43">
        <v>5</v>
      </c>
      <c r="D43" t="s">
        <v>356</v>
      </c>
      <c r="E43">
        <v>1</v>
      </c>
      <c r="I43">
        <v>176</v>
      </c>
      <c r="O43">
        <v>20750</v>
      </c>
      <c r="P43">
        <v>20750</v>
      </c>
      <c r="Q43">
        <v>59173</v>
      </c>
      <c r="S43">
        <v>594.28858385358478</v>
      </c>
    </row>
    <row r="44" spans="3:19" x14ac:dyDescent="0.3">
      <c r="C44">
        <v>5</v>
      </c>
      <c r="D44">
        <v>526</v>
      </c>
      <c r="Q44">
        <v>600</v>
      </c>
      <c r="S44">
        <v>594.28858385358478</v>
      </c>
    </row>
    <row r="45" spans="3:19" x14ac:dyDescent="0.3">
      <c r="C45">
        <v>5</v>
      </c>
      <c r="D45">
        <v>528</v>
      </c>
      <c r="E45">
        <v>1</v>
      </c>
      <c r="I45">
        <v>176</v>
      </c>
      <c r="O45">
        <v>20750</v>
      </c>
      <c r="P45">
        <v>20750</v>
      </c>
      <c r="Q45">
        <v>58573</v>
      </c>
    </row>
    <row r="46" spans="3:19" x14ac:dyDescent="0.3">
      <c r="C46">
        <v>5</v>
      </c>
      <c r="D46" t="s">
        <v>357</v>
      </c>
      <c r="E46">
        <v>1</v>
      </c>
      <c r="I46">
        <v>184</v>
      </c>
      <c r="Q46">
        <v>33040</v>
      </c>
    </row>
    <row r="47" spans="3:19" x14ac:dyDescent="0.3">
      <c r="C47">
        <v>5</v>
      </c>
      <c r="D47">
        <v>409</v>
      </c>
      <c r="E47">
        <v>1</v>
      </c>
      <c r="I47">
        <v>184</v>
      </c>
      <c r="Q47">
        <v>33040</v>
      </c>
    </row>
    <row r="48" spans="3:19" x14ac:dyDescent="0.3">
      <c r="C48" t="s">
        <v>362</v>
      </c>
      <c r="E48">
        <v>4</v>
      </c>
      <c r="I48">
        <v>712</v>
      </c>
      <c r="L48">
        <v>20</v>
      </c>
      <c r="O48">
        <v>20750</v>
      </c>
      <c r="P48">
        <v>20750</v>
      </c>
      <c r="Q48">
        <v>229295</v>
      </c>
      <c r="S48">
        <v>1081.6253371025082</v>
      </c>
    </row>
    <row r="49" spans="3:19" x14ac:dyDescent="0.3">
      <c r="C49">
        <v>6</v>
      </c>
      <c r="D49" t="s">
        <v>139</v>
      </c>
      <c r="E49">
        <v>2</v>
      </c>
      <c r="I49">
        <v>280</v>
      </c>
      <c r="L49">
        <v>20</v>
      </c>
      <c r="Q49">
        <v>138104</v>
      </c>
      <c r="S49">
        <v>487.33675324892346</v>
      </c>
    </row>
    <row r="50" spans="3:19" x14ac:dyDescent="0.3">
      <c r="C50">
        <v>6</v>
      </c>
      <c r="D50">
        <v>99</v>
      </c>
      <c r="S50">
        <v>487.33675324892346</v>
      </c>
    </row>
    <row r="51" spans="3:19" x14ac:dyDescent="0.3">
      <c r="C51">
        <v>6</v>
      </c>
      <c r="D51">
        <v>101</v>
      </c>
      <c r="E51">
        <v>2</v>
      </c>
      <c r="I51">
        <v>280</v>
      </c>
      <c r="L51">
        <v>20</v>
      </c>
      <c r="Q51">
        <v>138104</v>
      </c>
    </row>
    <row r="52" spans="3:19" x14ac:dyDescent="0.3">
      <c r="C52">
        <v>6</v>
      </c>
      <c r="D52" t="s">
        <v>356</v>
      </c>
      <c r="E52">
        <v>1</v>
      </c>
      <c r="I52">
        <v>144</v>
      </c>
      <c r="O52">
        <v>750</v>
      </c>
      <c r="P52">
        <v>750</v>
      </c>
      <c r="Q52">
        <v>39443</v>
      </c>
      <c r="S52">
        <v>594.28858385358478</v>
      </c>
    </row>
    <row r="53" spans="3:19" x14ac:dyDescent="0.3">
      <c r="C53">
        <v>6</v>
      </c>
      <c r="D53">
        <v>526</v>
      </c>
      <c r="Q53">
        <v>600</v>
      </c>
      <c r="S53">
        <v>594.28858385358478</v>
      </c>
    </row>
    <row r="54" spans="3:19" x14ac:dyDescent="0.3">
      <c r="C54">
        <v>6</v>
      </c>
      <c r="D54">
        <v>528</v>
      </c>
      <c r="E54">
        <v>1</v>
      </c>
      <c r="I54">
        <v>144</v>
      </c>
      <c r="O54">
        <v>750</v>
      </c>
      <c r="P54">
        <v>750</v>
      </c>
      <c r="Q54">
        <v>38843</v>
      </c>
    </row>
    <row r="55" spans="3:19" x14ac:dyDescent="0.3">
      <c r="C55">
        <v>6</v>
      </c>
      <c r="D55" t="s">
        <v>357</v>
      </c>
      <c r="E55">
        <v>1</v>
      </c>
      <c r="I55">
        <v>160</v>
      </c>
      <c r="Q55">
        <v>33385</v>
      </c>
    </row>
    <row r="56" spans="3:19" x14ac:dyDescent="0.3">
      <c r="C56">
        <v>6</v>
      </c>
      <c r="D56">
        <v>409</v>
      </c>
      <c r="E56">
        <v>1</v>
      </c>
      <c r="I56">
        <v>160</v>
      </c>
      <c r="Q56">
        <v>33385</v>
      </c>
    </row>
    <row r="57" spans="3:19" x14ac:dyDescent="0.3">
      <c r="C57" t="s">
        <v>363</v>
      </c>
      <c r="E57">
        <v>4</v>
      </c>
      <c r="I57">
        <v>584</v>
      </c>
      <c r="L57">
        <v>20</v>
      </c>
      <c r="O57">
        <v>750</v>
      </c>
      <c r="P57">
        <v>750</v>
      </c>
      <c r="Q57">
        <v>210932</v>
      </c>
      <c r="S57">
        <v>1081.6253371025082</v>
      </c>
    </row>
    <row r="58" spans="3:19" x14ac:dyDescent="0.3">
      <c r="C58">
        <v>7</v>
      </c>
      <c r="D58" t="s">
        <v>139</v>
      </c>
      <c r="E58">
        <v>2</v>
      </c>
      <c r="I58">
        <v>312</v>
      </c>
      <c r="L58">
        <v>20</v>
      </c>
      <c r="O58">
        <v>70407</v>
      </c>
      <c r="P58">
        <v>70407</v>
      </c>
      <c r="Q58">
        <v>207199</v>
      </c>
      <c r="S58">
        <v>487.33675324892346</v>
      </c>
    </row>
    <row r="59" spans="3:19" x14ac:dyDescent="0.3">
      <c r="C59">
        <v>7</v>
      </c>
      <c r="D59">
        <v>99</v>
      </c>
      <c r="S59">
        <v>487.33675324892346</v>
      </c>
    </row>
    <row r="60" spans="3:19" x14ac:dyDescent="0.3">
      <c r="C60">
        <v>7</v>
      </c>
      <c r="D60">
        <v>101</v>
      </c>
      <c r="E60">
        <v>2</v>
      </c>
      <c r="I60">
        <v>312</v>
      </c>
      <c r="L60">
        <v>20</v>
      </c>
      <c r="O60">
        <v>70407</v>
      </c>
      <c r="P60">
        <v>70407</v>
      </c>
      <c r="Q60">
        <v>207199</v>
      </c>
    </row>
    <row r="61" spans="3:19" x14ac:dyDescent="0.3">
      <c r="C61">
        <v>7</v>
      </c>
      <c r="D61" t="s">
        <v>356</v>
      </c>
      <c r="E61">
        <v>1</v>
      </c>
      <c r="I61">
        <v>112</v>
      </c>
      <c r="O61">
        <v>13194</v>
      </c>
      <c r="P61">
        <v>13194</v>
      </c>
      <c r="Q61">
        <v>54065</v>
      </c>
      <c r="S61">
        <v>594.28858385358478</v>
      </c>
    </row>
    <row r="62" spans="3:19" x14ac:dyDescent="0.3">
      <c r="C62">
        <v>7</v>
      </c>
      <c r="D62">
        <v>526</v>
      </c>
      <c r="Q62">
        <v>519</v>
      </c>
      <c r="S62">
        <v>594.28858385358478</v>
      </c>
    </row>
    <row r="63" spans="3:19" x14ac:dyDescent="0.3">
      <c r="C63">
        <v>7</v>
      </c>
      <c r="D63">
        <v>528</v>
      </c>
      <c r="E63">
        <v>1</v>
      </c>
      <c r="I63">
        <v>112</v>
      </c>
      <c r="O63">
        <v>13194</v>
      </c>
      <c r="P63">
        <v>13194</v>
      </c>
      <c r="Q63">
        <v>53546</v>
      </c>
    </row>
    <row r="64" spans="3:19" x14ac:dyDescent="0.3">
      <c r="C64">
        <v>7</v>
      </c>
      <c r="D64" t="s">
        <v>357</v>
      </c>
      <c r="E64">
        <v>1</v>
      </c>
      <c r="I64">
        <v>112</v>
      </c>
      <c r="O64">
        <v>12393</v>
      </c>
      <c r="P64">
        <v>12393</v>
      </c>
      <c r="Q64">
        <v>45606</v>
      </c>
    </row>
    <row r="65" spans="3:19" x14ac:dyDescent="0.3">
      <c r="C65">
        <v>7</v>
      </c>
      <c r="D65">
        <v>409</v>
      </c>
      <c r="E65">
        <v>1</v>
      </c>
      <c r="I65">
        <v>112</v>
      </c>
      <c r="O65">
        <v>12393</v>
      </c>
      <c r="P65">
        <v>12393</v>
      </c>
      <c r="Q65">
        <v>45606</v>
      </c>
    </row>
    <row r="66" spans="3:19" x14ac:dyDescent="0.3">
      <c r="C66" t="s">
        <v>364</v>
      </c>
      <c r="E66">
        <v>4</v>
      </c>
      <c r="I66">
        <v>536</v>
      </c>
      <c r="L66">
        <v>20</v>
      </c>
      <c r="O66">
        <v>95994</v>
      </c>
      <c r="P66">
        <v>95994</v>
      </c>
      <c r="Q66">
        <v>306870</v>
      </c>
      <c r="S66">
        <v>1081.6253371025082</v>
      </c>
    </row>
    <row r="67" spans="3:19" x14ac:dyDescent="0.3">
      <c r="C67">
        <v>8</v>
      </c>
      <c r="D67" t="s">
        <v>139</v>
      </c>
      <c r="E67">
        <v>2</v>
      </c>
      <c r="I67">
        <v>272</v>
      </c>
      <c r="L67">
        <v>20</v>
      </c>
      <c r="Q67">
        <v>138467</v>
      </c>
      <c r="S67">
        <v>487.33675324892346</v>
      </c>
    </row>
    <row r="68" spans="3:19" x14ac:dyDescent="0.3">
      <c r="C68">
        <v>8</v>
      </c>
      <c r="D68">
        <v>99</v>
      </c>
      <c r="S68">
        <v>487.33675324892346</v>
      </c>
    </row>
    <row r="69" spans="3:19" x14ac:dyDescent="0.3">
      <c r="C69">
        <v>8</v>
      </c>
      <c r="D69">
        <v>101</v>
      </c>
      <c r="E69">
        <v>2</v>
      </c>
      <c r="I69">
        <v>272</v>
      </c>
      <c r="L69">
        <v>20</v>
      </c>
      <c r="Q69">
        <v>138467</v>
      </c>
    </row>
    <row r="70" spans="3:19" x14ac:dyDescent="0.3">
      <c r="C70">
        <v>8</v>
      </c>
      <c r="D70" t="s">
        <v>356</v>
      </c>
      <c r="E70">
        <v>1</v>
      </c>
      <c r="I70">
        <v>152</v>
      </c>
      <c r="Q70">
        <v>40553</v>
      </c>
      <c r="R70">
        <v>2200</v>
      </c>
      <c r="S70">
        <v>594.28858385358478</v>
      </c>
    </row>
    <row r="71" spans="3:19" x14ac:dyDescent="0.3">
      <c r="C71">
        <v>8</v>
      </c>
      <c r="D71">
        <v>526</v>
      </c>
      <c r="Q71">
        <v>600</v>
      </c>
      <c r="R71">
        <v>2200</v>
      </c>
      <c r="S71">
        <v>594.28858385358478</v>
      </c>
    </row>
    <row r="72" spans="3:19" x14ac:dyDescent="0.3">
      <c r="C72">
        <v>8</v>
      </c>
      <c r="D72">
        <v>528</v>
      </c>
      <c r="E72">
        <v>1</v>
      </c>
      <c r="I72">
        <v>152</v>
      </c>
      <c r="Q72">
        <v>39953</v>
      </c>
    </row>
    <row r="73" spans="3:19" x14ac:dyDescent="0.3">
      <c r="C73">
        <v>8</v>
      </c>
      <c r="D73" t="s">
        <v>357</v>
      </c>
      <c r="E73">
        <v>1</v>
      </c>
      <c r="I73">
        <v>144</v>
      </c>
      <c r="Q73">
        <v>34257</v>
      </c>
    </row>
    <row r="74" spans="3:19" x14ac:dyDescent="0.3">
      <c r="C74">
        <v>8</v>
      </c>
      <c r="D74">
        <v>409</v>
      </c>
      <c r="E74">
        <v>1</v>
      </c>
      <c r="I74">
        <v>144</v>
      </c>
      <c r="Q74">
        <v>34257</v>
      </c>
    </row>
    <row r="75" spans="3:19" x14ac:dyDescent="0.3">
      <c r="C75" t="s">
        <v>365</v>
      </c>
      <c r="E75">
        <v>4</v>
      </c>
      <c r="I75">
        <v>568</v>
      </c>
      <c r="L75">
        <v>20</v>
      </c>
      <c r="Q75">
        <v>213277</v>
      </c>
      <c r="R75">
        <v>2200</v>
      </c>
      <c r="S75">
        <v>1081.6253371025082</v>
      </c>
    </row>
    <row r="76" spans="3:19" x14ac:dyDescent="0.3">
      <c r="C76">
        <v>9</v>
      </c>
      <c r="D76" t="s">
        <v>139</v>
      </c>
      <c r="E76">
        <v>2</v>
      </c>
      <c r="I76">
        <v>280</v>
      </c>
      <c r="L76">
        <v>20</v>
      </c>
      <c r="Q76">
        <v>135162</v>
      </c>
      <c r="S76">
        <v>487.33675324892346</v>
      </c>
    </row>
    <row r="77" spans="3:19" x14ac:dyDescent="0.3">
      <c r="C77">
        <v>9</v>
      </c>
      <c r="D77">
        <v>99</v>
      </c>
      <c r="S77">
        <v>487.33675324892346</v>
      </c>
    </row>
    <row r="78" spans="3:19" x14ac:dyDescent="0.3">
      <c r="C78">
        <v>9</v>
      </c>
      <c r="D78">
        <v>101</v>
      </c>
      <c r="E78">
        <v>2</v>
      </c>
      <c r="I78">
        <v>280</v>
      </c>
      <c r="L78">
        <v>20</v>
      </c>
      <c r="Q78">
        <v>135162</v>
      </c>
    </row>
    <row r="79" spans="3:19" x14ac:dyDescent="0.3">
      <c r="C79">
        <v>9</v>
      </c>
      <c r="D79" t="s">
        <v>356</v>
      </c>
      <c r="E79">
        <v>1</v>
      </c>
      <c r="I79">
        <v>152</v>
      </c>
      <c r="O79">
        <v>1500</v>
      </c>
      <c r="P79">
        <v>1500</v>
      </c>
      <c r="Q79">
        <v>38989</v>
      </c>
      <c r="R79">
        <v>500</v>
      </c>
      <c r="S79">
        <v>594.28858385358478</v>
      </c>
    </row>
    <row r="80" spans="3:19" x14ac:dyDescent="0.3">
      <c r="C80">
        <v>9</v>
      </c>
      <c r="D80">
        <v>526</v>
      </c>
      <c r="Q80">
        <v>600</v>
      </c>
      <c r="R80">
        <v>500</v>
      </c>
      <c r="S80">
        <v>594.28858385358478</v>
      </c>
    </row>
    <row r="81" spans="3:19" x14ac:dyDescent="0.3">
      <c r="C81">
        <v>9</v>
      </c>
      <c r="D81">
        <v>528</v>
      </c>
      <c r="E81">
        <v>1</v>
      </c>
      <c r="I81">
        <v>152</v>
      </c>
      <c r="O81">
        <v>1500</v>
      </c>
      <c r="P81">
        <v>1500</v>
      </c>
      <c r="Q81">
        <v>38389</v>
      </c>
    </row>
    <row r="82" spans="3:19" x14ac:dyDescent="0.3">
      <c r="C82">
        <v>9</v>
      </c>
      <c r="D82" t="s">
        <v>357</v>
      </c>
      <c r="E82">
        <v>1</v>
      </c>
      <c r="I82">
        <v>152</v>
      </c>
      <c r="Q82">
        <v>33861</v>
      </c>
    </row>
    <row r="83" spans="3:19" x14ac:dyDescent="0.3">
      <c r="C83">
        <v>9</v>
      </c>
      <c r="D83">
        <v>409</v>
      </c>
      <c r="E83">
        <v>1</v>
      </c>
      <c r="I83">
        <v>152</v>
      </c>
      <c r="Q83">
        <v>33861</v>
      </c>
    </row>
    <row r="84" spans="3:19" x14ac:dyDescent="0.3">
      <c r="C84" t="s">
        <v>366</v>
      </c>
      <c r="E84">
        <v>4</v>
      </c>
      <c r="I84">
        <v>584</v>
      </c>
      <c r="L84">
        <v>20</v>
      </c>
      <c r="O84">
        <v>1500</v>
      </c>
      <c r="P84">
        <v>1500</v>
      </c>
      <c r="Q84">
        <v>208012</v>
      </c>
      <c r="R84">
        <v>500</v>
      </c>
      <c r="S84">
        <v>1081.6253371025082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2018-10-24T13:35:05Z</dcterms:modified>
</cp:coreProperties>
</file>