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31" r:id="rId9"/>
    <sheet name="ON Data" sheetId="432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  <definedName name="Obdobi" localSheetId="9">'ON Data'!$B$3:$B$16</definedName>
    <definedName name="Obdobi" localSheetId="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J9" i="431"/>
  <c r="J13" i="431"/>
  <c r="K13" i="431"/>
  <c r="L13" i="431"/>
  <c r="M13" i="431"/>
  <c r="N13" i="431"/>
  <c r="P9" i="431"/>
  <c r="Q9" i="431"/>
  <c r="Q14" i="431"/>
  <c r="Q15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4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I13" i="431"/>
  <c r="K9" i="431"/>
  <c r="L9" i="431"/>
  <c r="M9" i="431"/>
  <c r="N9" i="431"/>
  <c r="O9" i="431"/>
  <c r="O13" i="431"/>
  <c r="P13" i="431"/>
  <c r="Q13" i="431"/>
  <c r="P10" i="431"/>
  <c r="Q10" i="431"/>
  <c r="O8" i="431"/>
  <c r="J8" i="431"/>
  <c r="G8" i="431"/>
  <c r="P8" i="431"/>
  <c r="E8" i="431"/>
  <c r="F8" i="431"/>
  <c r="M8" i="431"/>
  <c r="K8" i="431"/>
  <c r="D8" i="431"/>
  <c r="H8" i="431"/>
  <c r="N8" i="431"/>
  <c r="Q8" i="431"/>
  <c r="C8" i="431"/>
  <c r="L8" i="431"/>
  <c r="I8" i="431"/>
  <c r="S10" i="431" l="1"/>
  <c r="R10" i="431"/>
  <c r="S13" i="431"/>
  <c r="R13" i="431"/>
  <c r="R16" i="431"/>
  <c r="S16" i="431"/>
  <c r="R12" i="431"/>
  <c r="S12" i="431"/>
  <c r="S11" i="431"/>
  <c r="R11" i="431"/>
  <c r="R15" i="431"/>
  <c r="S15" i="431"/>
  <c r="R14" i="431"/>
  <c r="S14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1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1" i="414" l="1"/>
  <c r="E7" i="414"/>
  <c r="K3" i="403" l="1"/>
  <c r="J3" i="403"/>
  <c r="I3" i="403" s="1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3" i="383"/>
  <c r="A12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<sst xmlns="http://schemas.openxmlformats.org/spreadsheetml/2006/main" count="622" uniqueCount="324">
  <si>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</si>
  <si>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</si>
  <si>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</si>
  <si>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</si>
  <si>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</si>
  <si>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</si>
  <si>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</si>
  <si>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</si>
  <si>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</si>
  <si>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</si>
  <si>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</si>
  <si>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</si>
  <si>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</si>
  <si>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</si>
  <si>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</si>
  <si>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</si>
  <si>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</si>
  <si>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</si>
  <si>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</si>
  <si>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</si>
  <si>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</si>
  <si>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</si>
  <si>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</si>
  <si>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</si>
  <si>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</si>
  <si>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</si>
  <si>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</si>
  <si>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</si>
  <si>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</si>
  <si>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</si>
  <si>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</si>
  <si>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</si>
  <si>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</si>
  <si>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</si>
  <si>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</si>
  <si>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</si>
  <si>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</si>
  <si>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</si>
  <si>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</si>
  <si>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</si>
  <si>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</si>
  <si>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</si>
  <si>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</si>
  <si>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</si>
  <si>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</si>
  <si>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</si>
  <si>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</si>
  <si>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</si>
  <si>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</si>
  <si>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</si>
  <si>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</si>
  <si>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</si>
  <si>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</si>
  <si>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</si>
  <si>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</si>
  <si>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</si>
  <si>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</si>
  <si>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</si>
  <si>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</si>
  <si>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</si>
  <si>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</si>
  <si>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</si>
  <si>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</si>
  <si>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</si>
  <si>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</si>
  <si>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</si>
  <si>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</si>
  <si>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</si>
  <si>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</si>
  <si>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</si>
  <si>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</si>
  <si>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</si>
  <si>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</si>
  <si>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</si>
  <si>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</si>
  <si>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</si>
  <si>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</si>
  <si>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</si>
  <si>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</si>
  <si>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</si>
  <si>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</si>
  <si>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</si>
  <si>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</si>
  <si>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</si>
  <si>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</si>
  <si>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</si>
  <si>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</si>
  <si>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</si>
  <si>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</si>
  <si>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</si>
  <si>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</si>
  <si>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</si>
  <si>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</si>
  <si>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</si>
  <si>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</si>
  <si>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</si>
  <si>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</si>
  <si>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</si>
  <si>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</si>
  <si>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</si>
  <si>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</si>
  <si>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</si>
  <si>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</si>
  <si>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</si>
  <si>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</si>
  <si>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</si>
  <si>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</si>
  <si>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</si>
  <si>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</si>
  <si>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</si>
  <si>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</si>
  <si>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</si>
  <si>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</si>
  <si>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</si>
  <si>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</si>
  <si>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</si>
  <si>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</si>
  <si>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</si>
  <si>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</si>
  <si>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</si>
  <si>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</si>
  <si>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</si>
  <si>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</si>
  <si>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</si>
  <si>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</si>
  <si>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</si>
  <si>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</si>
  <si>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</si>
  <si>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</si>
  <si>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</si>
  <si>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</si>
  <si>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</si>
  <si>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</si>
  <si>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</si>
  <si>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</si>
  <si>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</si>
  <si>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</si>
  <si>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</si>
  <si>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</si>
  <si>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</si>
  <si>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</si>
  <si>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</si>
  <si>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</si>
  <si>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</si>
  <si>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</si>
  <si>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</si>
  <si>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</si>
  <si>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</si>
  <si>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</si>
  <si>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</si>
  <si>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</si>
  <si>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</si>
  <si>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</si>
  <si>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</si>
  <si>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</si>
  <si>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</si>
  <si>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</si>
  <si>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</si>
  <si>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</si>
  <si>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</si>
  <si>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</si>
  <si>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</si>
  <si>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</si>
  <si>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</si>
  <si>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</si>
  <si>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</si>
  <si>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</si>
  <si>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</si>
  <si>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</si>
  <si>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</si>
  <si>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</si>
  <si>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</si>
  <si>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</si>
  <si>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</si>
  <si>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</si>
  <si>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</si>
  <si>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</si>
  <si>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</si>
  <si>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</si>
  <si>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</si>
  <si>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</si>
  <si>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</si>
  <si>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</si>
  <si>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</si>
  <si>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</si>
  <si>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</si>
  <si>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</si>
  <si>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</si>
  <si>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</si>
  <si>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</si>
  <si>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</si>
  <si>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</si>
  <si>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</si>
  <si>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</si>
  <si>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</si>
  <si>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</si>
  <si>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</si>
  <si>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</si>
  <si>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</si>
  <si>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</si>
  <si>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</si>
  <si>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</si>
  <si>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</si>
  <si>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</si>
  <si>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</si>
  <si>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</si>
  <si>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</si>
  <si>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</si>
  <si>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</si>
  <si>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</si>
  <si>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</si>
  <si>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</si>
  <si>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</si>
  <si>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</si>
  <si>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</si>
  <si>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</si>
  <si>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</si>
  <si>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</si>
  <si>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</si>
  <si>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</si>
  <si>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</si>
  <si>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</si>
  <si>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</si>
  <si>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</si>
  <si>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</si>
  <si>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</si>
  <si>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</si>
  <si>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</si>
  <si>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</si>
  <si>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</si>
  <si>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</si>
  <si>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</si>
  <si>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</si>
  <si>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</si>
  <si>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</si>
  <si>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</si>
  <si>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</si>
  <si>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</si>
  <si>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</si>
  <si>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</si>
  <si>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</si>
  <si>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</si>
  <si>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</si>
  <si>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</si>
  <si>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</si>
  <si>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</si>
  <si>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</si>
  <si>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</si>
  <si>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</si>
  <si>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</si>
  <si>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</si>
  <si>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</si>
  <si>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</si>
  <si>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</si>
  <si>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</si>
  <si>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</si>
  <si>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</si>
  <si>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</si>
  <si>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</si>
  <si>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</si>
  <si>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</si>
  <si>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</si>
  <si>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</si>
  <si>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</si>
  <si>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</si>
  <si>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</si>
  <si>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</si>
  <si>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</si>
  <si>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</si>
  <si>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</si>
  <si>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</si>
  <si>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</si>
  <si>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</si>
  <si>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</si>
  <si>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</si>
  <si>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</si>
  <si>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</si>
  <si>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</si>
  <si>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</si>
  <si>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</si>
  <si>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</si>
  <si>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</si>
  <si>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</si>
  <si>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</si>
  <si>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</si>
  <si>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</si>
  <si>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</si>
  <si>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</si>
  <si>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</si>
  <si>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</si>
  <si>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</si>
  <si>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</si>
  <si>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</si>
  <si>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</si>
  <si>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</si>
  <si>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</si>
  <si>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</si>
  <si>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</si>
  <si>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</si>
  <si>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</si>
  <si>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</si>
  <si>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</si>
  <si>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</si>
  <si>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</si>
  <si>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</si>
  <si>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</si>
  <si>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</si>
  <si>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</si>
  <si>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DA999</t>
  </si>
  <si>
    <t>Půda s bromkresolem (kontrola sterility)</t>
  </si>
  <si>
    <t>DD596</t>
  </si>
  <si>
    <t>Sabouraud agar s CMP</t>
  </si>
  <si>
    <t>Spotřeba zdravotnického materiálu - orientační přehled</t>
  </si>
  <si>
    <t>2 VŠ NLZP</t>
  </si>
  <si>
    <t>3 NLZP</t>
  </si>
  <si>
    <t>1 Celkem</t>
  </si>
  <si>
    <t>2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</si>
  <si>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</si>
  <si>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</si>
  <si>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</si>
  <si>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</si>
  <si>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</si>
  <si>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všeobecné sestry bez dohl.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</si>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</sst>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3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3" fontId="33" fillId="10" borderId="92" xfId="0" applyNumberFormat="1" applyFont="1" applyFill="1" applyBorder="1" applyAlignment="1">
      <alignment horizontal="right" vertical="top"/>
    </xf>
    <xf numFmtId="3" fontId="33" fillId="10" borderId="93" xfId="0" applyNumberFormat="1" applyFont="1" applyFill="1" applyBorder="1" applyAlignment="1">
      <alignment horizontal="right" vertical="top"/>
    </xf>
    <xf numFmtId="177" fontId="33" fillId="10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7" fontId="33" fillId="10" borderId="95" xfId="0" applyNumberFormat="1" applyFont="1" applyFill="1" applyBorder="1" applyAlignment="1">
      <alignment horizontal="right" vertical="top"/>
    </xf>
    <xf numFmtId="3" fontId="35" fillId="10" borderId="97" xfId="0" applyNumberFormat="1" applyFont="1" applyFill="1" applyBorder="1" applyAlignment="1">
      <alignment horizontal="right" vertical="top"/>
    </xf>
    <xf numFmtId="3" fontId="35" fillId="10" borderId="98" xfId="0" applyNumberFormat="1" applyFont="1" applyFill="1" applyBorder="1" applyAlignment="1">
      <alignment horizontal="right" vertical="top"/>
    </xf>
    <xf numFmtId="177" fontId="35" fillId="10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10" borderId="100" xfId="0" applyNumberFormat="1" applyFont="1" applyFill="1" applyBorder="1" applyAlignment="1">
      <alignment horizontal="right" vertical="top"/>
    </xf>
    <xf numFmtId="0" fontId="33" fillId="10" borderId="94" xfId="0" applyFont="1" applyFill="1" applyBorder="1" applyAlignment="1">
      <alignment horizontal="right" vertical="top"/>
    </xf>
    <xf numFmtId="0" fontId="33" fillId="10" borderId="95" xfId="0" applyFont="1" applyFill="1" applyBorder="1" applyAlignment="1">
      <alignment horizontal="right" vertical="top"/>
    </xf>
    <xf numFmtId="0" fontId="35" fillId="10" borderId="99" xfId="0" applyFont="1" applyFill="1" applyBorder="1" applyAlignment="1">
      <alignment horizontal="right" vertical="top"/>
    </xf>
    <xf numFmtId="0" fontId="35" fillId="10" borderId="100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7" fillId="11" borderId="91" xfId="0" applyFont="1" applyFill="1" applyBorder="1" applyAlignment="1">
      <alignment vertical="top"/>
    </xf>
    <xf numFmtId="0" fontId="37" fillId="11" borderId="91" xfId="0" applyFont="1" applyFill="1" applyBorder="1" applyAlignment="1">
      <alignment vertical="top" indent="2"/>
    </xf>
    <xf numFmtId="0" fontId="37" fillId="11" borderId="91" xfId="0" applyFont="1" applyFill="1" applyBorder="1" applyAlignment="1">
      <alignment vertical="top" indent="4"/>
    </xf>
    <xf numFmtId="0" fontId="38" fillId="11" borderId="96" xfId="0" applyFont="1" applyFill="1" applyBorder="1" applyAlignment="1">
      <alignment vertical="top" indent="6"/>
    </xf>
    <xf numFmtId="0" fontId="37" fillId="11" borderId="91" xfId="0" applyFont="1" applyFill="1" applyBorder="1" applyAlignment="1">
      <alignment vertical="top" indent="8"/>
    </xf>
    <xf numFmtId="0" fontId="38" fillId="11" borderId="96" xfId="0" applyFont="1" applyFill="1" applyBorder="1" applyAlignment="1">
      <alignment vertical="top" indent="2"/>
    </xf>
    <xf numFmtId="0" fontId="37" fillId="11" borderId="91" xfId="0" applyFont="1" applyFill="1" applyBorder="1" applyAlignment="1">
      <alignment vertical="top" indent="6"/>
    </xf>
    <xf numFmtId="0" fontId="38" fillId="11" borderId="96" xfId="0" applyFont="1" applyFill="1" applyBorder="1" applyAlignment="1">
      <alignment vertical="top" indent="4"/>
    </xf>
    <xf numFmtId="0" fontId="32" fillId="11" borderId="91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1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bulka" displayName="Tabulka" ref="A7:S16" totalsRowShown="0" headerRowDxfId="70" tableBorderDxfId="6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8"/>
    <tableColumn id="2" name="popis" dataDxfId="67"/>
    <tableColumn id="3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1">
      <calculatedColumnFormula>IF(Tabulka[[#This Row],[15_vzpl]]=0,"",Tabulka[[#This Row],[14_vzsk]]/Tabulka[[#This Row],[15_vzpl]])</calculatedColumnFormula>
    </tableColumn>
    <tableColumn id="20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2" totalsRowShown="0">
  <autoFilter ref="C3:S2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42" t="s">
        <v>58</v>
      </c>
      <c r="B1" s="242"/>
    </row>
    <row r="2" spans="1:3" ht="14.4" customHeight="1" thickBot="1" x14ac:dyDescent="0.35">
      <c r="A2" s="169" t="s">
        <v>174</v>
      </c>
      <c r="B2" s="41"/>
    </row>
    <row r="3" spans="1:3" ht="14.4" customHeight="1" thickBot="1" x14ac:dyDescent="0.35">
      <c r="A3" s="238" t="s">
        <v>73</v>
      </c>
      <c r="B3" s="239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09" t="str">
        <f t="shared" si="0"/>
        <v>HI</v>
      </c>
      <c r="B5" s="62" t="s">
        <v>70</v>
      </c>
      <c r="C5" s="42" t="s">
        <v>61</v>
      </c>
    </row>
    <row r="6" spans="1:3" ht="14.4" customHeight="1" x14ac:dyDescent="0.3">
      <c r="A6" s="110" t="str">
        <f t="shared" si="0"/>
        <v>Man Tab</v>
      </c>
      <c r="B6" s="63" t="s">
        <v>176</v>
      </c>
      <c r="C6" s="42" t="s">
        <v>62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0" t="s">
        <v>59</v>
      </c>
      <c r="B9" s="239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" customHeight="1" x14ac:dyDescent="0.3">
      <c r="A11" s="112" t="str">
        <f t="shared" ref="A11" si="2">HYPERLINK("#'"&amp;C11&amp;"'!A1",C11)</f>
        <v>Materiál Žádanky</v>
      </c>
      <c r="B11" s="63" t="s">
        <v>72</v>
      </c>
      <c r="C11" s="42" t="s">
        <v>64</v>
      </c>
    </row>
    <row r="12" spans="1:3" ht="14.4" customHeight="1" x14ac:dyDescent="0.3">
      <c r="A12" s="110" t="str">
        <f t="shared" ref="A12:A13" si="3">HYPERLINK("#'"&amp;C12&amp;"'!A1",C12)</f>
        <v>MŽ Detail</v>
      </c>
      <c r="B12" s="63" t="s">
        <v>312</v>
      </c>
      <c r="C12" s="42" t="s">
        <v>65</v>
      </c>
    </row>
    <row r="13" spans="1:3" ht="14.4" customHeight="1" thickBot="1" x14ac:dyDescent="0.35">
      <c r="A13" s="112" t="str">
        <f t="shared" si="3"/>
        <v>Osobní náklady</v>
      </c>
      <c r="B13" s="63" t="s">
        <v>56</v>
      </c>
      <c r="C13" s="42" t="s">
        <v>66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41" t="s">
        <v>60</v>
      </c>
      <c r="B15" s="23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42" t="s">
        <v>67</v>
      </c>
      <c r="B1" s="242"/>
      <c r="C1" s="243"/>
      <c r="D1" s="243"/>
      <c r="E1" s="243"/>
    </row>
    <row r="2" spans="1:5" ht="14.4" customHeight="1" thickBot="1" x14ac:dyDescent="0.35">
      <c r="A2" s="169" t="s">
        <v>174</v>
      </c>
      <c r="B2" s="114"/>
    </row>
    <row r="3" spans="1:5" ht="14.4" customHeight="1" thickBot="1" x14ac:dyDescent="0.35">
      <c r="A3" s="117"/>
      <c r="C3" s="118" t="s">
        <v>57</v>
      </c>
      <c r="D3" s="119" t="s">
        <v>50</v>
      </c>
      <c r="E3" s="120" t="s">
        <v>52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670.42396611738207</v>
      </c>
      <c r="D4" s="123">
        <f ca="1">IF(ISERROR(VLOOKUP("Náklady celkem",INDIRECT("HI!$A:$G"),5,0)),0,VLOOKUP("Náklady celkem",INDIRECT("HI!$A:$G"),5,0))</f>
        <v>639.98576999999989</v>
      </c>
      <c r="E4" s="124">
        <f ca="1">IF(C4=0,0,D4/C4)</f>
        <v>0.9545985858863929</v>
      </c>
    </row>
    <row r="5" spans="1:5" ht="14.4" customHeight="1" x14ac:dyDescent="0.3">
      <c r="A5" s="125" t="s">
        <v>76</v>
      </c>
      <c r="B5" s="126"/>
      <c r="C5" s="127"/>
      <c r="D5" s="127"/>
      <c r="E5" s="128"/>
    </row>
    <row r="6" spans="1:5" ht="14.4" customHeight="1" x14ac:dyDescent="0.3">
      <c r="A6" s="129" t="s">
        <v>81</v>
      </c>
      <c r="B6" s="130"/>
      <c r="C6" s="131"/>
      <c r="D6" s="131"/>
      <c r="E6" s="128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0.83333331298828128</v>
      </c>
      <c r="D7" s="131">
        <f>IF(ISERROR(HI!E5),"",HI!E5)</f>
        <v>0</v>
      </c>
      <c r="E7" s="128">
        <f t="shared" ref="E7:E11" si="0">IF(C7=0,0,D7/C7)</f>
        <v>0</v>
      </c>
    </row>
    <row r="8" spans="1:5" ht="14.4" customHeight="1" x14ac:dyDescent="0.3">
      <c r="A8" s="132" t="s">
        <v>77</v>
      </c>
      <c r="B8" s="130"/>
      <c r="C8" s="131"/>
      <c r="D8" s="131"/>
      <c r="E8" s="128"/>
    </row>
    <row r="9" spans="1:5" ht="14.4" customHeight="1" x14ac:dyDescent="0.3">
      <c r="A9" s="132" t="s">
        <v>78</v>
      </c>
      <c r="B9" s="130"/>
      <c r="C9" s="131"/>
      <c r="D9" s="131"/>
      <c r="E9" s="128"/>
    </row>
    <row r="10" spans="1:5" ht="14.4" customHeight="1" x14ac:dyDescent="0.3">
      <c r="A10" s="133" t="s">
        <v>82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61</v>
      </c>
      <c r="C11" s="131">
        <f>IF(ISERROR(HI!F6),"",HI!F6)</f>
        <v>11.046860111236573</v>
      </c>
      <c r="D11" s="131">
        <f>IF(ISERROR(HI!E6),"",HI!E6)</f>
        <v>6.742</v>
      </c>
      <c r="E11" s="128">
        <f t="shared" si="0"/>
        <v>0.61030916768306109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542.389749206543</v>
      </c>
      <c r="D12" s="127">
        <f ca="1">IF(ISERROR(VLOOKUP("Osobní náklady (Kč) *",INDIRECT("HI!$A:$G"),5,0)),0,VLOOKUP("Osobní náklady (Kč) *",INDIRECT("HI!$A:$G"),5,0))</f>
        <v>482.17063000000002</v>
      </c>
      <c r="E12" s="128">
        <f ca="1">IF(C12=0,0,D12/C12)</f>
        <v>0.88897445186853741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79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80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53" t="s">
        <v>70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ht="14.4" customHeight="1" thickBot="1" x14ac:dyDescent="0.35">
      <c r="A2" s="169" t="s">
        <v>174</v>
      </c>
      <c r="B2" s="77"/>
      <c r="C2" s="77"/>
      <c r="D2" s="77"/>
      <c r="E2" s="77"/>
      <c r="F2" s="77"/>
    </row>
    <row r="3" spans="1:10" ht="14.4" customHeight="1" x14ac:dyDescent="0.3">
      <c r="A3" s="244"/>
      <c r="B3" s="73">
        <v>2015</v>
      </c>
      <c r="C3" s="40">
        <v>2017</v>
      </c>
      <c r="D3" s="7"/>
      <c r="E3" s="248">
        <v>2018</v>
      </c>
      <c r="F3" s="249"/>
      <c r="G3" s="249"/>
      <c r="H3" s="250"/>
      <c r="I3" s="251">
        <v>2017</v>
      </c>
      <c r="J3" s="252"/>
    </row>
    <row r="4" spans="1:10" ht="14.4" customHeight="1" thickBot="1" x14ac:dyDescent="0.35">
      <c r="A4" s="245"/>
      <c r="B4" s="246" t="s">
        <v>50</v>
      </c>
      <c r="C4" s="247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85" t="s">
        <v>118</v>
      </c>
      <c r="J4" s="186" t="s">
        <v>119</v>
      </c>
    </row>
    <row r="5" spans="1:10" ht="14.4" customHeight="1" x14ac:dyDescent="0.3">
      <c r="A5" s="78" t="str">
        <f>HYPERLINK("#'Léky Žádanky'!A1","Léky (Kč)")</f>
        <v>Léky (Kč)</v>
      </c>
      <c r="B5" s="27">
        <v>0.15182999999999999</v>
      </c>
      <c r="C5" s="29">
        <v>0.41960000000000003</v>
      </c>
      <c r="D5" s="8"/>
      <c r="E5" s="83">
        <v>0</v>
      </c>
      <c r="F5" s="28">
        <v>0.83333331298828128</v>
      </c>
      <c r="G5" s="82">
        <f>E5-F5</f>
        <v>-0.83333331298828128</v>
      </c>
      <c r="H5" s="88">
        <f>IF(F5&lt;0.00000001,"",E5/F5)</f>
        <v>0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8.7509599999999992</v>
      </c>
      <c r="C6" s="31">
        <v>10.79599</v>
      </c>
      <c r="D6" s="8"/>
      <c r="E6" s="84">
        <v>6.742</v>
      </c>
      <c r="F6" s="30">
        <v>11.046860111236573</v>
      </c>
      <c r="G6" s="85">
        <f>E6-F6</f>
        <v>-4.3048601112365725</v>
      </c>
      <c r="H6" s="89">
        <f>IF(F6&lt;0.00000001,"",E6/F6)</f>
        <v>0.61030916768306109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454.75262000000004</v>
      </c>
      <c r="C7" s="31">
        <v>505.2396</v>
      </c>
      <c r="D7" s="8"/>
      <c r="E7" s="84">
        <v>482.17063000000002</v>
      </c>
      <c r="F7" s="30">
        <v>542.389749206543</v>
      </c>
      <c r="G7" s="85">
        <f>E7-F7</f>
        <v>-60.219119206542985</v>
      </c>
      <c r="H7" s="89">
        <f>IF(F7&lt;0.00000001,"",E7/F7)</f>
        <v>0.88897445186853741</v>
      </c>
    </row>
    <row r="8" spans="1:10" ht="14.4" customHeight="1" thickBot="1" x14ac:dyDescent="0.35">
      <c r="A8" s="1" t="s">
        <v>53</v>
      </c>
      <c r="B8" s="11">
        <v>99.762339999999909</v>
      </c>
      <c r="C8" s="33">
        <v>75.954839999999777</v>
      </c>
      <c r="D8" s="8"/>
      <c r="E8" s="86">
        <v>151.07313999999988</v>
      </c>
      <c r="F8" s="32">
        <v>116.15402348661421</v>
      </c>
      <c r="G8" s="87">
        <f>E8-F8</f>
        <v>34.919116513385674</v>
      </c>
      <c r="H8" s="90">
        <f>IF(F8&lt;0.00000001,"",E8/F8)</f>
        <v>1.3006276964431611</v>
      </c>
    </row>
    <row r="9" spans="1:10" ht="14.4" customHeight="1" thickBot="1" x14ac:dyDescent="0.35">
      <c r="A9" s="2" t="s">
        <v>54</v>
      </c>
      <c r="B9" s="3">
        <v>563.41774999999996</v>
      </c>
      <c r="C9" s="35">
        <v>592.41002999999978</v>
      </c>
      <c r="D9" s="8"/>
      <c r="E9" s="3">
        <v>639.98576999999989</v>
      </c>
      <c r="F9" s="34">
        <v>670.42396611738207</v>
      </c>
      <c r="G9" s="34">
        <f>E9-F9</f>
        <v>-30.438196117382176</v>
      </c>
      <c r="H9" s="91">
        <f>IF(F9&lt;0.00000001,"",E9/F9)</f>
        <v>0.9545985858863929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84</v>
      </c>
    </row>
    <row r="18" spans="1:8" ht="14.4" customHeight="1" x14ac:dyDescent="0.3">
      <c r="A18" s="172" t="s">
        <v>109</v>
      </c>
      <c r="B18" s="173"/>
      <c r="C18" s="173"/>
      <c r="D18" s="173"/>
      <c r="E18" s="173"/>
      <c r="F18" s="173"/>
      <c r="G18" s="173"/>
      <c r="H18" s="173"/>
    </row>
    <row r="19" spans="1:8" x14ac:dyDescent="0.3">
      <c r="A19" s="171" t="s">
        <v>108</v>
      </c>
      <c r="B19" s="173"/>
      <c r="C19" s="173"/>
      <c r="D19" s="173"/>
      <c r="E19" s="173"/>
      <c r="F19" s="173"/>
      <c r="G19" s="173"/>
      <c r="H19" s="173"/>
    </row>
    <row r="20" spans="1:8" ht="14.4" customHeight="1" x14ac:dyDescent="0.3">
      <c r="A20" s="80" t="s">
        <v>117</v>
      </c>
    </row>
    <row r="21" spans="1:8" ht="14.4" customHeight="1" x14ac:dyDescent="0.3">
      <c r="A21" s="80" t="s">
        <v>85</v>
      </c>
    </row>
    <row r="22" spans="1:8" ht="14.4" customHeight="1" x14ac:dyDescent="0.3">
      <c r="A22" s="81" t="s">
        <v>152</v>
      </c>
    </row>
    <row r="23" spans="1:8" ht="14.4" customHeight="1" x14ac:dyDescent="0.3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54" t="s">
        <v>176</v>
      </c>
      <c r="B1" s="254"/>
      <c r="C1" s="254"/>
      <c r="D1" s="254"/>
      <c r="E1" s="254"/>
      <c r="F1" s="254"/>
      <c r="G1" s="254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s="158" customFormat="1" ht="14.4" customHeight="1" thickBot="1" x14ac:dyDescent="0.3">
      <c r="A2" s="169" t="s">
        <v>174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55" t="s">
        <v>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103"/>
      <c r="Q3" s="105"/>
    </row>
    <row r="4" spans="1:17" ht="14.4" customHeight="1" x14ac:dyDescent="0.3">
      <c r="A4" s="59"/>
      <c r="B4" s="20">
        <v>2018</v>
      </c>
      <c r="C4" s="104" t="s">
        <v>10</v>
      </c>
      <c r="D4" s="184" t="s">
        <v>153</v>
      </c>
      <c r="E4" s="184" t="s">
        <v>154</v>
      </c>
      <c r="F4" s="184" t="s">
        <v>155</v>
      </c>
      <c r="G4" s="184" t="s">
        <v>156</v>
      </c>
      <c r="H4" s="184" t="s">
        <v>157</v>
      </c>
      <c r="I4" s="184" t="s">
        <v>158</v>
      </c>
      <c r="J4" s="184" t="s">
        <v>159</v>
      </c>
      <c r="K4" s="184" t="s">
        <v>160</v>
      </c>
      <c r="L4" s="184" t="s">
        <v>161</v>
      </c>
      <c r="M4" s="184" t="s">
        <v>162</v>
      </c>
      <c r="N4" s="184" t="s">
        <v>163</v>
      </c>
      <c r="O4" s="184" t="s">
        <v>164</v>
      </c>
      <c r="P4" s="257" t="s">
        <v>2</v>
      </c>
      <c r="Q4" s="258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175</v>
      </c>
    </row>
    <row r="7" spans="1:17" ht="14.4" customHeight="1" x14ac:dyDescent="0.3">
      <c r="A7" s="15" t="s">
        <v>15</v>
      </c>
      <c r="B7" s="46">
        <v>5</v>
      </c>
      <c r="C7" s="47">
        <v>0.416666666666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>
        <v>0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175</v>
      </c>
    </row>
    <row r="9" spans="1:17" ht="14.4" customHeight="1" x14ac:dyDescent="0.3">
      <c r="A9" s="15" t="s">
        <v>17</v>
      </c>
      <c r="B9" s="46">
        <v>66.281160671595998</v>
      </c>
      <c r="C9" s="47">
        <v>5.5234300559660001</v>
      </c>
      <c r="D9" s="47">
        <v>2.7879999999999998</v>
      </c>
      <c r="E9" s="47">
        <v>3.9540000000000002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6.742</v>
      </c>
      <c r="Q9" s="68">
        <v>0.61030916764400001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175</v>
      </c>
    </row>
    <row r="11" spans="1:17" ht="14.4" customHeight="1" x14ac:dyDescent="0.3">
      <c r="A11" s="15" t="s">
        <v>19</v>
      </c>
      <c r="B11" s="46">
        <v>209.611080693155</v>
      </c>
      <c r="C11" s="47">
        <v>17.467590057761999</v>
      </c>
      <c r="D11" s="47">
        <v>41.685000000000002</v>
      </c>
      <c r="E11" s="47">
        <v>7.4875499999999997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49.172550000000001</v>
      </c>
      <c r="Q11" s="68">
        <v>1.4075367534209999</v>
      </c>
    </row>
    <row r="12" spans="1:17" ht="14.4" customHeight="1" x14ac:dyDescent="0.3">
      <c r="A12" s="15" t="s">
        <v>20</v>
      </c>
      <c r="B12" s="46">
        <v>0.15280865179899999</v>
      </c>
      <c r="C12" s="47">
        <v>1.2734054316E-2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21</v>
      </c>
      <c r="B13" s="46">
        <v>0</v>
      </c>
      <c r="C13" s="47">
        <v>0</v>
      </c>
      <c r="D13" s="47">
        <v>1.9033500000000001</v>
      </c>
      <c r="E13" s="47">
        <v>0.31222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2.21557</v>
      </c>
      <c r="Q13" s="68" t="s">
        <v>175</v>
      </c>
    </row>
    <row r="14" spans="1:17" ht="14.4" customHeight="1" x14ac:dyDescent="0.3">
      <c r="A14" s="15" t="s">
        <v>22</v>
      </c>
      <c r="B14" s="46">
        <v>46.941117636765</v>
      </c>
      <c r="C14" s="47">
        <v>3.9117598030630001</v>
      </c>
      <c r="D14" s="47">
        <v>4.1769999999999996</v>
      </c>
      <c r="E14" s="47">
        <v>3.641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7.8179999999999996</v>
      </c>
      <c r="Q14" s="68">
        <v>0.99929448555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175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175</v>
      </c>
    </row>
    <row r="17" spans="1:17" ht="14.4" customHeight="1" x14ac:dyDescent="0.3">
      <c r="A17" s="15" t="s">
        <v>25</v>
      </c>
      <c r="B17" s="46">
        <v>37.543890881556997</v>
      </c>
      <c r="C17" s="47">
        <v>3.1286575734630002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0.83199999999999996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0.83199999999999996</v>
      </c>
      <c r="Q18" s="68" t="s">
        <v>175</v>
      </c>
    </row>
    <row r="19" spans="1:17" ht="14.4" customHeight="1" x14ac:dyDescent="0.3">
      <c r="A19" s="15" t="s">
        <v>27</v>
      </c>
      <c r="B19" s="46">
        <v>311.87435755195202</v>
      </c>
      <c r="C19" s="47">
        <v>25.989529795995999</v>
      </c>
      <c r="D19" s="47">
        <v>9.4400899999999996</v>
      </c>
      <c r="E19" s="47">
        <v>69.000929999999997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78.441019999999995</v>
      </c>
      <c r="Q19" s="68">
        <v>1.5090888641639999</v>
      </c>
    </row>
    <row r="20" spans="1:17" ht="14.4" customHeight="1" x14ac:dyDescent="0.3">
      <c r="A20" s="15" t="s">
        <v>28</v>
      </c>
      <c r="B20" s="46">
        <v>3254.3385735004199</v>
      </c>
      <c r="C20" s="47">
        <v>271.19488112503501</v>
      </c>
      <c r="D20" s="47">
        <v>234.44158999999999</v>
      </c>
      <c r="E20" s="47">
        <v>247.72904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482.17063000000002</v>
      </c>
      <c r="Q20" s="68">
        <v>0.88897443049000002</v>
      </c>
    </row>
    <row r="21" spans="1:17" ht="14.4" customHeight="1" x14ac:dyDescent="0.3">
      <c r="A21" s="16" t="s">
        <v>29</v>
      </c>
      <c r="B21" s="46">
        <v>76.268684716829</v>
      </c>
      <c r="C21" s="47">
        <v>6.3557237264020001</v>
      </c>
      <c r="D21" s="47">
        <v>5.8369999999999997</v>
      </c>
      <c r="E21" s="47">
        <v>5.8369999999999997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11.673999999999999</v>
      </c>
      <c r="Q21" s="68">
        <v>0.91838479003600004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175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175</v>
      </c>
    </row>
    <row r="24" spans="1:17" ht="14.4" customHeight="1" x14ac:dyDescent="0.3">
      <c r="A24" s="16" t="s">
        <v>32</v>
      </c>
      <c r="B24" s="46">
        <v>14.532203500214999</v>
      </c>
      <c r="C24" s="47">
        <v>1.211016958351</v>
      </c>
      <c r="D24" s="47">
        <v>0.22</v>
      </c>
      <c r="E24" s="47">
        <v>0.69999999999899998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0.92</v>
      </c>
      <c r="Q24" s="68"/>
    </row>
    <row r="25" spans="1:17" ht="14.4" customHeight="1" x14ac:dyDescent="0.3">
      <c r="A25" s="17" t="s">
        <v>33</v>
      </c>
      <c r="B25" s="49">
        <v>4022.5438778042899</v>
      </c>
      <c r="C25" s="50">
        <v>335.21198981702503</v>
      </c>
      <c r="D25" s="50">
        <v>301.32402999999999</v>
      </c>
      <c r="E25" s="50">
        <v>338.66174000000001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639.98577</v>
      </c>
      <c r="Q25" s="69">
        <v>0.95459856663999998</v>
      </c>
    </row>
    <row r="26" spans="1:17" ht="14.4" customHeight="1" x14ac:dyDescent="0.3">
      <c r="A26" s="15" t="s">
        <v>34</v>
      </c>
      <c r="B26" s="46">
        <v>0</v>
      </c>
      <c r="C26" s="47">
        <v>0</v>
      </c>
      <c r="D26" s="47">
        <v>40.744970000000002</v>
      </c>
      <c r="E26" s="47">
        <v>35.564360000000001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76.309330000000003</v>
      </c>
      <c r="Q26" s="68" t="s">
        <v>175</v>
      </c>
    </row>
    <row r="27" spans="1:17" ht="14.4" customHeight="1" x14ac:dyDescent="0.3">
      <c r="A27" s="18" t="s">
        <v>35</v>
      </c>
      <c r="B27" s="49">
        <v>4022.5438778042899</v>
      </c>
      <c r="C27" s="50">
        <v>335.21198981702503</v>
      </c>
      <c r="D27" s="50">
        <v>342.06900000000002</v>
      </c>
      <c r="E27" s="50">
        <v>374.22609999999997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716.29510000000005</v>
      </c>
      <c r="Q27" s="69">
        <v>1.0684210615359999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175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175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173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54" t="s">
        <v>41</v>
      </c>
      <c r="B1" s="254"/>
      <c r="C1" s="254"/>
      <c r="D1" s="254"/>
      <c r="E1" s="254"/>
      <c r="F1" s="254"/>
      <c r="G1" s="254"/>
      <c r="H1" s="259"/>
      <c r="I1" s="259"/>
      <c r="J1" s="259"/>
      <c r="K1" s="259"/>
    </row>
    <row r="2" spans="1:11" s="55" customFormat="1" ht="14.4" customHeight="1" thickBot="1" x14ac:dyDescent="0.35">
      <c r="A2" s="169" t="s">
        <v>174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5" t="s">
        <v>42</v>
      </c>
      <c r="C3" s="256"/>
      <c r="D3" s="256"/>
      <c r="E3" s="256"/>
      <c r="F3" s="262" t="s">
        <v>43</v>
      </c>
      <c r="G3" s="256"/>
      <c r="H3" s="256"/>
      <c r="I3" s="256"/>
      <c r="J3" s="256"/>
      <c r="K3" s="263"/>
    </row>
    <row r="4" spans="1:11" ht="14.4" customHeight="1" x14ac:dyDescent="0.3">
      <c r="A4" s="59"/>
      <c r="B4" s="260"/>
      <c r="C4" s="261"/>
      <c r="D4" s="261"/>
      <c r="E4" s="261"/>
      <c r="F4" s="264" t="s">
        <v>169</v>
      </c>
      <c r="G4" s="266" t="s">
        <v>44</v>
      </c>
      <c r="H4" s="106" t="s">
        <v>74</v>
      </c>
      <c r="I4" s="264" t="s">
        <v>45</v>
      </c>
      <c r="J4" s="266" t="s">
        <v>171</v>
      </c>
      <c r="K4" s="267" t="s">
        <v>172</v>
      </c>
    </row>
    <row r="5" spans="1:11" ht="42" thickBot="1" x14ac:dyDescent="0.35">
      <c r="A5" s="60"/>
      <c r="B5" s="24" t="s">
        <v>165</v>
      </c>
      <c r="C5" s="25" t="s">
        <v>166</v>
      </c>
      <c r="D5" s="26" t="s">
        <v>167</v>
      </c>
      <c r="E5" s="26" t="s">
        <v>168</v>
      </c>
      <c r="F5" s="265"/>
      <c r="G5" s="265"/>
      <c r="H5" s="25" t="s">
        <v>170</v>
      </c>
      <c r="I5" s="265"/>
      <c r="J5" s="265"/>
      <c r="K5" s="268"/>
    </row>
    <row r="6" spans="1:11" ht="14.4" customHeight="1" thickBot="1" x14ac:dyDescent="0.35">
      <c r="A6" s="335" t="s">
        <v>177</v>
      </c>
      <c r="B6" s="317">
        <v>3486.3086026082101</v>
      </c>
      <c r="C6" s="317">
        <v>3960.2467999999999</v>
      </c>
      <c r="D6" s="318">
        <v>473.93819739179003</v>
      </c>
      <c r="E6" s="319">
        <v>1.1359426979689999</v>
      </c>
      <c r="F6" s="317">
        <v>4022.5438778042899</v>
      </c>
      <c r="G6" s="318">
        <v>670.42397963404903</v>
      </c>
      <c r="H6" s="320">
        <v>338.66174000000001</v>
      </c>
      <c r="I6" s="317">
        <v>639.98577</v>
      </c>
      <c r="J6" s="318">
        <v>-30.438209634048999</v>
      </c>
      <c r="K6" s="321">
        <v>0.15909976110599999</v>
      </c>
    </row>
    <row r="7" spans="1:11" ht="14.4" customHeight="1" thickBot="1" x14ac:dyDescent="0.35">
      <c r="A7" s="336" t="s">
        <v>178</v>
      </c>
      <c r="B7" s="317">
        <v>332.23187640116601</v>
      </c>
      <c r="C7" s="317">
        <v>316.08566000000002</v>
      </c>
      <c r="D7" s="318">
        <v>-16.146216401166001</v>
      </c>
      <c r="E7" s="319">
        <v>0.95140076089000003</v>
      </c>
      <c r="F7" s="317">
        <v>327.98616765331701</v>
      </c>
      <c r="G7" s="318">
        <v>54.664361275551997</v>
      </c>
      <c r="H7" s="320">
        <v>15.394769999999999</v>
      </c>
      <c r="I7" s="317">
        <v>65.948120000000003</v>
      </c>
      <c r="J7" s="318">
        <v>11.283758724447001</v>
      </c>
      <c r="K7" s="321">
        <v>0.20106982093699999</v>
      </c>
    </row>
    <row r="8" spans="1:11" ht="14.4" customHeight="1" thickBot="1" x14ac:dyDescent="0.35">
      <c r="A8" s="337" t="s">
        <v>179</v>
      </c>
      <c r="B8" s="317">
        <v>265.36321684650801</v>
      </c>
      <c r="C8" s="317">
        <v>269.14566000000002</v>
      </c>
      <c r="D8" s="318">
        <v>3.7824431534920002</v>
      </c>
      <c r="E8" s="319">
        <v>1.0142538336639999</v>
      </c>
      <c r="F8" s="317">
        <v>281.04505001655099</v>
      </c>
      <c r="G8" s="318">
        <v>46.840841669424996</v>
      </c>
      <c r="H8" s="320">
        <v>11.753769999999999</v>
      </c>
      <c r="I8" s="317">
        <v>58.130119999999998</v>
      </c>
      <c r="J8" s="318">
        <v>11.289278330574</v>
      </c>
      <c r="K8" s="321">
        <v>0.20683559449399999</v>
      </c>
    </row>
    <row r="9" spans="1:11" ht="14.4" customHeight="1" thickBot="1" x14ac:dyDescent="0.35">
      <c r="A9" s="338" t="s">
        <v>180</v>
      </c>
      <c r="B9" s="322">
        <v>5</v>
      </c>
      <c r="C9" s="322">
        <v>0.73538999999999999</v>
      </c>
      <c r="D9" s="323">
        <v>-4.2646100000000002</v>
      </c>
      <c r="E9" s="324">
        <v>0.14707799999999999</v>
      </c>
      <c r="F9" s="322">
        <v>5</v>
      </c>
      <c r="G9" s="323">
        <v>0.83333333333299997</v>
      </c>
      <c r="H9" s="325">
        <v>0</v>
      </c>
      <c r="I9" s="322">
        <v>0</v>
      </c>
      <c r="J9" s="323">
        <v>-0.83333333333299997</v>
      </c>
      <c r="K9" s="326">
        <v>0</v>
      </c>
    </row>
    <row r="10" spans="1:11" ht="14.4" customHeight="1" thickBot="1" x14ac:dyDescent="0.35">
      <c r="A10" s="339" t="s">
        <v>181</v>
      </c>
      <c r="B10" s="317">
        <v>5</v>
      </c>
      <c r="C10" s="317">
        <v>0.73538999999999999</v>
      </c>
      <c r="D10" s="318">
        <v>-4.2646100000000002</v>
      </c>
      <c r="E10" s="319">
        <v>0.14707799999999999</v>
      </c>
      <c r="F10" s="317">
        <v>5</v>
      </c>
      <c r="G10" s="318">
        <v>0.83333333333299997</v>
      </c>
      <c r="H10" s="320">
        <v>0</v>
      </c>
      <c r="I10" s="317">
        <v>0</v>
      </c>
      <c r="J10" s="318">
        <v>-0.83333333333299997</v>
      </c>
      <c r="K10" s="321">
        <v>0</v>
      </c>
    </row>
    <row r="11" spans="1:11" ht="14.4" customHeight="1" thickBot="1" x14ac:dyDescent="0.35">
      <c r="A11" s="338" t="s">
        <v>182</v>
      </c>
      <c r="B11" s="322">
        <v>64</v>
      </c>
      <c r="C11" s="322">
        <v>60.14237</v>
      </c>
      <c r="D11" s="323">
        <v>-3.8576299999989998</v>
      </c>
      <c r="E11" s="324">
        <v>0.93972453124999999</v>
      </c>
      <c r="F11" s="322">
        <v>66.281160671595998</v>
      </c>
      <c r="G11" s="323">
        <v>11.046860111932</v>
      </c>
      <c r="H11" s="325">
        <v>3.9540000000000002</v>
      </c>
      <c r="I11" s="322">
        <v>6.742</v>
      </c>
      <c r="J11" s="323">
        <v>-4.3048601119320002</v>
      </c>
      <c r="K11" s="326">
        <v>0.101718194607</v>
      </c>
    </row>
    <row r="12" spans="1:11" ht="14.4" customHeight="1" thickBot="1" x14ac:dyDescent="0.35">
      <c r="A12" s="339" t="s">
        <v>183</v>
      </c>
      <c r="B12" s="317">
        <v>60</v>
      </c>
      <c r="C12" s="317">
        <v>57.446370000000002</v>
      </c>
      <c r="D12" s="318">
        <v>-2.5536300000000001</v>
      </c>
      <c r="E12" s="319">
        <v>0.9574395</v>
      </c>
      <c r="F12" s="317">
        <v>63</v>
      </c>
      <c r="G12" s="318">
        <v>10.5</v>
      </c>
      <c r="H12" s="320">
        <v>3.9540000000000002</v>
      </c>
      <c r="I12" s="317">
        <v>6.742</v>
      </c>
      <c r="J12" s="318">
        <v>-3.758</v>
      </c>
      <c r="K12" s="321">
        <v>0.107015873015</v>
      </c>
    </row>
    <row r="13" spans="1:11" ht="14.4" customHeight="1" thickBot="1" x14ac:dyDescent="0.35">
      <c r="A13" s="339" t="s">
        <v>184</v>
      </c>
      <c r="B13" s="317">
        <v>4</v>
      </c>
      <c r="C13" s="317">
        <v>2.42</v>
      </c>
      <c r="D13" s="318">
        <v>-1.58</v>
      </c>
      <c r="E13" s="319">
        <v>0.60499999999999998</v>
      </c>
      <c r="F13" s="317">
        <v>3</v>
      </c>
      <c r="G13" s="318">
        <v>0.5</v>
      </c>
      <c r="H13" s="320">
        <v>0</v>
      </c>
      <c r="I13" s="317">
        <v>0</v>
      </c>
      <c r="J13" s="318">
        <v>-0.5</v>
      </c>
      <c r="K13" s="321">
        <v>0</v>
      </c>
    </row>
    <row r="14" spans="1:11" ht="14.4" customHeight="1" thickBot="1" x14ac:dyDescent="0.35">
      <c r="A14" s="339" t="s">
        <v>185</v>
      </c>
      <c r="B14" s="317">
        <v>0</v>
      </c>
      <c r="C14" s="317">
        <v>0.27600000000000002</v>
      </c>
      <c r="D14" s="318">
        <v>0.27600000000000002</v>
      </c>
      <c r="E14" s="327" t="s">
        <v>186</v>
      </c>
      <c r="F14" s="317">
        <v>0.281160671596</v>
      </c>
      <c r="G14" s="318">
        <v>4.6860111932000001E-2</v>
      </c>
      <c r="H14" s="320">
        <v>0</v>
      </c>
      <c r="I14" s="317">
        <v>0</v>
      </c>
      <c r="J14" s="318">
        <v>-4.6860111932000001E-2</v>
      </c>
      <c r="K14" s="321">
        <v>0</v>
      </c>
    </row>
    <row r="15" spans="1:11" ht="14.4" customHeight="1" thickBot="1" x14ac:dyDescent="0.35">
      <c r="A15" s="338" t="s">
        <v>187</v>
      </c>
      <c r="B15" s="322">
        <v>196.08063025581299</v>
      </c>
      <c r="C15" s="322">
        <v>206.45649</v>
      </c>
      <c r="D15" s="323">
        <v>10.375859744186</v>
      </c>
      <c r="E15" s="324">
        <v>1.0529162912750001</v>
      </c>
      <c r="F15" s="322">
        <v>209.611080693155</v>
      </c>
      <c r="G15" s="323">
        <v>34.935180115525</v>
      </c>
      <c r="H15" s="325">
        <v>7.4875499999999997</v>
      </c>
      <c r="I15" s="322">
        <v>49.172550000000001</v>
      </c>
      <c r="J15" s="323">
        <v>14.237369884474001</v>
      </c>
      <c r="K15" s="326">
        <v>0.23458945890300001</v>
      </c>
    </row>
    <row r="16" spans="1:11" ht="14.4" customHeight="1" thickBot="1" x14ac:dyDescent="0.35">
      <c r="A16" s="339" t="s">
        <v>188</v>
      </c>
      <c r="B16" s="317">
        <v>0</v>
      </c>
      <c r="C16" s="317">
        <v>3.0249999999999999</v>
      </c>
      <c r="D16" s="318">
        <v>3.0249999999999999</v>
      </c>
      <c r="E16" s="327" t="s">
        <v>186</v>
      </c>
      <c r="F16" s="317">
        <v>0</v>
      </c>
      <c r="G16" s="318">
        <v>0</v>
      </c>
      <c r="H16" s="320">
        <v>0</v>
      </c>
      <c r="I16" s="317">
        <v>0</v>
      </c>
      <c r="J16" s="318">
        <v>0</v>
      </c>
      <c r="K16" s="328" t="s">
        <v>175</v>
      </c>
    </row>
    <row r="17" spans="1:11" ht="14.4" customHeight="1" thickBot="1" x14ac:dyDescent="0.35">
      <c r="A17" s="339" t="s">
        <v>189</v>
      </c>
      <c r="B17" s="317">
        <v>0</v>
      </c>
      <c r="C17" s="317">
        <v>3.9638599999999999</v>
      </c>
      <c r="D17" s="318">
        <v>3.9638599999999999</v>
      </c>
      <c r="E17" s="327" t="s">
        <v>175</v>
      </c>
      <c r="F17" s="317">
        <v>5</v>
      </c>
      <c r="G17" s="318">
        <v>0.83333333333299997</v>
      </c>
      <c r="H17" s="320">
        <v>1.5129999999999999E-2</v>
      </c>
      <c r="I17" s="317">
        <v>1.5129999999999999E-2</v>
      </c>
      <c r="J17" s="318">
        <v>-0.81820333333299999</v>
      </c>
      <c r="K17" s="321">
        <v>3.026E-3</v>
      </c>
    </row>
    <row r="18" spans="1:11" ht="14.4" customHeight="1" thickBot="1" x14ac:dyDescent="0.35">
      <c r="A18" s="339" t="s">
        <v>190</v>
      </c>
      <c r="B18" s="317">
        <v>6.0605417942940001</v>
      </c>
      <c r="C18" s="317">
        <v>5.9874099999999997</v>
      </c>
      <c r="D18" s="318">
        <v>-7.3131794294000005E-2</v>
      </c>
      <c r="E18" s="319">
        <v>0.98793312598500005</v>
      </c>
      <c r="F18" s="317">
        <v>5.7579705791620004</v>
      </c>
      <c r="G18" s="318">
        <v>0.95966176319300001</v>
      </c>
      <c r="H18" s="320">
        <v>0</v>
      </c>
      <c r="I18" s="317">
        <v>0</v>
      </c>
      <c r="J18" s="318">
        <v>-0.95966176319300001</v>
      </c>
      <c r="K18" s="321">
        <v>0</v>
      </c>
    </row>
    <row r="19" spans="1:11" ht="14.4" customHeight="1" thickBot="1" x14ac:dyDescent="0.35">
      <c r="A19" s="339" t="s">
        <v>191</v>
      </c>
      <c r="B19" s="317">
        <v>5</v>
      </c>
      <c r="C19" s="317">
        <v>6.8692599999999997</v>
      </c>
      <c r="D19" s="318">
        <v>1.8692599999999999</v>
      </c>
      <c r="E19" s="319">
        <v>1.3738520000000001</v>
      </c>
      <c r="F19" s="317">
        <v>7</v>
      </c>
      <c r="G19" s="318">
        <v>1.1666666666659999</v>
      </c>
      <c r="H19" s="320">
        <v>0.14041999999999999</v>
      </c>
      <c r="I19" s="317">
        <v>0.14041999999999999</v>
      </c>
      <c r="J19" s="318">
        <v>-1.026246666666</v>
      </c>
      <c r="K19" s="321">
        <v>2.0060000000000001E-2</v>
      </c>
    </row>
    <row r="20" spans="1:11" ht="14.4" customHeight="1" thickBot="1" x14ac:dyDescent="0.35">
      <c r="A20" s="339" t="s">
        <v>192</v>
      </c>
      <c r="B20" s="317">
        <v>0</v>
      </c>
      <c r="C20" s="317">
        <v>6.4100000000000004E-2</v>
      </c>
      <c r="D20" s="318">
        <v>6.4100000000000004E-2</v>
      </c>
      <c r="E20" s="327" t="s">
        <v>186</v>
      </c>
      <c r="F20" s="317">
        <v>5.7947593859000002E-2</v>
      </c>
      <c r="G20" s="318">
        <v>9.6579323090000002E-3</v>
      </c>
      <c r="H20" s="320">
        <v>0</v>
      </c>
      <c r="I20" s="317">
        <v>0</v>
      </c>
      <c r="J20" s="318">
        <v>-9.6579323090000002E-3</v>
      </c>
      <c r="K20" s="321">
        <v>0</v>
      </c>
    </row>
    <row r="21" spans="1:11" ht="14.4" customHeight="1" thickBot="1" x14ac:dyDescent="0.35">
      <c r="A21" s="339" t="s">
        <v>193</v>
      </c>
      <c r="B21" s="317">
        <v>176.485181920347</v>
      </c>
      <c r="C21" s="317">
        <v>165.82302999999999</v>
      </c>
      <c r="D21" s="318">
        <v>-10.662151920347</v>
      </c>
      <c r="E21" s="319">
        <v>0.93958613519599998</v>
      </c>
      <c r="F21" s="317">
        <v>170</v>
      </c>
      <c r="G21" s="318">
        <v>28.333333333333002</v>
      </c>
      <c r="H21" s="320">
        <v>7.3319999999999999</v>
      </c>
      <c r="I21" s="317">
        <v>47.598999999999997</v>
      </c>
      <c r="J21" s="318">
        <v>19.265666666666</v>
      </c>
      <c r="K21" s="321">
        <v>0.279994117647</v>
      </c>
    </row>
    <row r="22" spans="1:11" ht="14.4" customHeight="1" thickBot="1" x14ac:dyDescent="0.35">
      <c r="A22" s="339" t="s">
        <v>194</v>
      </c>
      <c r="B22" s="317">
        <v>6.5349065411709999</v>
      </c>
      <c r="C22" s="317">
        <v>13.84089</v>
      </c>
      <c r="D22" s="318">
        <v>7.3059834588279999</v>
      </c>
      <c r="E22" s="319">
        <v>2.1179935646820001</v>
      </c>
      <c r="F22" s="317">
        <v>17.795162520131999</v>
      </c>
      <c r="G22" s="318">
        <v>2.965860420022</v>
      </c>
      <c r="H22" s="320">
        <v>0</v>
      </c>
      <c r="I22" s="317">
        <v>0</v>
      </c>
      <c r="J22" s="318">
        <v>-2.965860420022</v>
      </c>
      <c r="K22" s="321">
        <v>0</v>
      </c>
    </row>
    <row r="23" spans="1:11" ht="14.4" customHeight="1" thickBot="1" x14ac:dyDescent="0.35">
      <c r="A23" s="339" t="s">
        <v>195</v>
      </c>
      <c r="B23" s="317">
        <v>0</v>
      </c>
      <c r="C23" s="317">
        <v>2.7578999999999998</v>
      </c>
      <c r="D23" s="318">
        <v>2.7578999999999998</v>
      </c>
      <c r="E23" s="327" t="s">
        <v>186</v>
      </c>
      <c r="F23" s="317">
        <v>0</v>
      </c>
      <c r="G23" s="318">
        <v>0</v>
      </c>
      <c r="H23" s="320">
        <v>0</v>
      </c>
      <c r="I23" s="317">
        <v>0</v>
      </c>
      <c r="J23" s="318">
        <v>0</v>
      </c>
      <c r="K23" s="328" t="s">
        <v>175</v>
      </c>
    </row>
    <row r="24" spans="1:11" ht="14.4" customHeight="1" thickBot="1" x14ac:dyDescent="0.35">
      <c r="A24" s="339" t="s">
        <v>196</v>
      </c>
      <c r="B24" s="317">
        <v>2</v>
      </c>
      <c r="C24" s="317">
        <v>3.5926399999999998</v>
      </c>
      <c r="D24" s="318">
        <v>1.5926400000000001</v>
      </c>
      <c r="E24" s="319">
        <v>1.7963199999999999</v>
      </c>
      <c r="F24" s="317">
        <v>4</v>
      </c>
      <c r="G24" s="318">
        <v>0.66666666666600005</v>
      </c>
      <c r="H24" s="320">
        <v>0</v>
      </c>
      <c r="I24" s="317">
        <v>1.4179999999999999</v>
      </c>
      <c r="J24" s="318">
        <v>0.75133333333300001</v>
      </c>
      <c r="K24" s="321">
        <v>0.35449999999999998</v>
      </c>
    </row>
    <row r="25" spans="1:11" ht="14.4" customHeight="1" thickBot="1" x14ac:dyDescent="0.35">
      <c r="A25" s="339" t="s">
        <v>197</v>
      </c>
      <c r="B25" s="317">
        <v>0</v>
      </c>
      <c r="C25" s="317">
        <v>0.53239999999999998</v>
      </c>
      <c r="D25" s="318">
        <v>0.53239999999999998</v>
      </c>
      <c r="E25" s="327" t="s">
        <v>186</v>
      </c>
      <c r="F25" s="317">
        <v>0</v>
      </c>
      <c r="G25" s="318">
        <v>0</v>
      </c>
      <c r="H25" s="320">
        <v>0</v>
      </c>
      <c r="I25" s="317">
        <v>0</v>
      </c>
      <c r="J25" s="318">
        <v>0</v>
      </c>
      <c r="K25" s="328" t="s">
        <v>175</v>
      </c>
    </row>
    <row r="26" spans="1:11" ht="14.4" customHeight="1" thickBot="1" x14ac:dyDescent="0.35">
      <c r="A26" s="338" t="s">
        <v>198</v>
      </c>
      <c r="B26" s="322">
        <v>0.28258659069399999</v>
      </c>
      <c r="C26" s="322">
        <v>0.1646</v>
      </c>
      <c r="D26" s="323">
        <v>-0.117986590694</v>
      </c>
      <c r="E26" s="324">
        <v>0.58247632909699998</v>
      </c>
      <c r="F26" s="322">
        <v>0.15280865179899999</v>
      </c>
      <c r="G26" s="323">
        <v>2.5468108632999999E-2</v>
      </c>
      <c r="H26" s="325">
        <v>0</v>
      </c>
      <c r="I26" s="322">
        <v>0</v>
      </c>
      <c r="J26" s="323">
        <v>-2.5468108632999999E-2</v>
      </c>
      <c r="K26" s="326">
        <v>0</v>
      </c>
    </row>
    <row r="27" spans="1:11" ht="14.4" customHeight="1" thickBot="1" x14ac:dyDescent="0.35">
      <c r="A27" s="339" t="s">
        <v>199</v>
      </c>
      <c r="B27" s="317">
        <v>0.28258659069399999</v>
      </c>
      <c r="C27" s="317">
        <v>0.1646</v>
      </c>
      <c r="D27" s="318">
        <v>-0.117986590694</v>
      </c>
      <c r="E27" s="319">
        <v>0.58247632909699998</v>
      </c>
      <c r="F27" s="317">
        <v>0.15280865179899999</v>
      </c>
      <c r="G27" s="318">
        <v>2.5468108632999999E-2</v>
      </c>
      <c r="H27" s="320">
        <v>0</v>
      </c>
      <c r="I27" s="317">
        <v>0</v>
      </c>
      <c r="J27" s="318">
        <v>-2.5468108632999999E-2</v>
      </c>
      <c r="K27" s="321">
        <v>0</v>
      </c>
    </row>
    <row r="28" spans="1:11" ht="14.4" customHeight="1" thickBot="1" x14ac:dyDescent="0.35">
      <c r="A28" s="338" t="s">
        <v>200</v>
      </c>
      <c r="B28" s="322">
        <v>0</v>
      </c>
      <c r="C28" s="322">
        <v>1.6468100000000001</v>
      </c>
      <c r="D28" s="323">
        <v>1.6468100000000001</v>
      </c>
      <c r="E28" s="329" t="s">
        <v>175</v>
      </c>
      <c r="F28" s="322">
        <v>0</v>
      </c>
      <c r="G28" s="323">
        <v>0</v>
      </c>
      <c r="H28" s="325">
        <v>0.31222</v>
      </c>
      <c r="I28" s="322">
        <v>2.21557</v>
      </c>
      <c r="J28" s="323">
        <v>2.21557</v>
      </c>
      <c r="K28" s="330" t="s">
        <v>175</v>
      </c>
    </row>
    <row r="29" spans="1:11" ht="14.4" customHeight="1" thickBot="1" x14ac:dyDescent="0.35">
      <c r="A29" s="339" t="s">
        <v>201</v>
      </c>
      <c r="B29" s="317">
        <v>0</v>
      </c>
      <c r="C29" s="317">
        <v>1.6468100000000001</v>
      </c>
      <c r="D29" s="318">
        <v>1.6468100000000001</v>
      </c>
      <c r="E29" s="327" t="s">
        <v>175</v>
      </c>
      <c r="F29" s="317">
        <v>0</v>
      </c>
      <c r="G29" s="318">
        <v>0</v>
      </c>
      <c r="H29" s="320">
        <v>0.31222</v>
      </c>
      <c r="I29" s="317">
        <v>2.21557</v>
      </c>
      <c r="J29" s="318">
        <v>2.21557</v>
      </c>
      <c r="K29" s="328" t="s">
        <v>175</v>
      </c>
    </row>
    <row r="30" spans="1:11" ht="14.4" customHeight="1" thickBot="1" x14ac:dyDescent="0.35">
      <c r="A30" s="337" t="s">
        <v>22</v>
      </c>
      <c r="B30" s="317">
        <v>66.868659554657995</v>
      </c>
      <c r="C30" s="317">
        <v>46.94</v>
      </c>
      <c r="D30" s="318">
        <v>-19.928659554658001</v>
      </c>
      <c r="E30" s="319">
        <v>0.70197309640399996</v>
      </c>
      <c r="F30" s="317">
        <v>46.941117636765</v>
      </c>
      <c r="G30" s="318">
        <v>7.8235196061270003</v>
      </c>
      <c r="H30" s="320">
        <v>3.641</v>
      </c>
      <c r="I30" s="317">
        <v>7.8179999999999996</v>
      </c>
      <c r="J30" s="318">
        <v>-5.5196061269999997E-3</v>
      </c>
      <c r="K30" s="321">
        <v>0.16654908092500001</v>
      </c>
    </row>
    <row r="31" spans="1:11" ht="14.4" customHeight="1" thickBot="1" x14ac:dyDescent="0.35">
      <c r="A31" s="338" t="s">
        <v>202</v>
      </c>
      <c r="B31" s="322">
        <v>66.868659554657995</v>
      </c>
      <c r="C31" s="322">
        <v>46.94</v>
      </c>
      <c r="D31" s="323">
        <v>-19.928659554658001</v>
      </c>
      <c r="E31" s="324">
        <v>0.70197309640399996</v>
      </c>
      <c r="F31" s="322">
        <v>46.941117636765</v>
      </c>
      <c r="G31" s="323">
        <v>7.8235196061270003</v>
      </c>
      <c r="H31" s="325">
        <v>3.641</v>
      </c>
      <c r="I31" s="322">
        <v>7.8179999999999996</v>
      </c>
      <c r="J31" s="323">
        <v>-5.5196061269999997E-3</v>
      </c>
      <c r="K31" s="326">
        <v>0.16654908092500001</v>
      </c>
    </row>
    <row r="32" spans="1:11" ht="14.4" customHeight="1" thickBot="1" x14ac:dyDescent="0.35">
      <c r="A32" s="339" t="s">
        <v>203</v>
      </c>
      <c r="B32" s="317">
        <v>38.999999999998998</v>
      </c>
      <c r="C32" s="317">
        <v>39.78</v>
      </c>
      <c r="D32" s="318">
        <v>0.78</v>
      </c>
      <c r="E32" s="319">
        <v>1.02</v>
      </c>
      <c r="F32" s="317">
        <v>39.326822122476003</v>
      </c>
      <c r="G32" s="318">
        <v>6.5544703537459998</v>
      </c>
      <c r="H32" s="320">
        <v>3.0779999999999998</v>
      </c>
      <c r="I32" s="317">
        <v>6.4269999999999996</v>
      </c>
      <c r="J32" s="318">
        <v>-0.12747035374599999</v>
      </c>
      <c r="K32" s="321">
        <v>0.16342535839700001</v>
      </c>
    </row>
    <row r="33" spans="1:11" ht="14.4" customHeight="1" thickBot="1" x14ac:dyDescent="0.35">
      <c r="A33" s="339" t="s">
        <v>204</v>
      </c>
      <c r="B33" s="317">
        <v>7.8686595546579996</v>
      </c>
      <c r="C33" s="317">
        <v>7.16</v>
      </c>
      <c r="D33" s="318">
        <v>-0.70865955465800001</v>
      </c>
      <c r="E33" s="319">
        <v>0.90993897375499999</v>
      </c>
      <c r="F33" s="317">
        <v>7.614295514288</v>
      </c>
      <c r="G33" s="318">
        <v>1.269049252381</v>
      </c>
      <c r="H33" s="320">
        <v>0.56299999999999994</v>
      </c>
      <c r="I33" s="317">
        <v>1.391</v>
      </c>
      <c r="J33" s="318">
        <v>0.121950747618</v>
      </c>
      <c r="K33" s="321">
        <v>0.18268269170599999</v>
      </c>
    </row>
    <row r="34" spans="1:11" ht="14.4" customHeight="1" thickBot="1" x14ac:dyDescent="0.35">
      <c r="A34" s="339" t="s">
        <v>205</v>
      </c>
      <c r="B34" s="317">
        <v>19.999999999999002</v>
      </c>
      <c r="C34" s="317">
        <v>0</v>
      </c>
      <c r="D34" s="318">
        <v>-19.999999999999002</v>
      </c>
      <c r="E34" s="319">
        <v>0</v>
      </c>
      <c r="F34" s="317">
        <v>0</v>
      </c>
      <c r="G34" s="318">
        <v>0</v>
      </c>
      <c r="H34" s="320">
        <v>0</v>
      </c>
      <c r="I34" s="317">
        <v>0</v>
      </c>
      <c r="J34" s="318">
        <v>0</v>
      </c>
      <c r="K34" s="321">
        <v>2</v>
      </c>
    </row>
    <row r="35" spans="1:11" ht="14.4" customHeight="1" thickBot="1" x14ac:dyDescent="0.35">
      <c r="A35" s="340" t="s">
        <v>206</v>
      </c>
      <c r="B35" s="322">
        <v>125.076726207043</v>
      </c>
      <c r="C35" s="322">
        <v>212.09439</v>
      </c>
      <c r="D35" s="323">
        <v>87.017663792956</v>
      </c>
      <c r="E35" s="324">
        <v>1.6957142742039999</v>
      </c>
      <c r="F35" s="322">
        <v>349.41824843350997</v>
      </c>
      <c r="G35" s="323">
        <v>58.236374738918002</v>
      </c>
      <c r="H35" s="325">
        <v>69.000929999999997</v>
      </c>
      <c r="I35" s="322">
        <v>79.273020000000002</v>
      </c>
      <c r="J35" s="323">
        <v>21.036645261080999</v>
      </c>
      <c r="K35" s="326">
        <v>0.22687143661</v>
      </c>
    </row>
    <row r="36" spans="1:11" ht="14.4" customHeight="1" thickBot="1" x14ac:dyDescent="0.35">
      <c r="A36" s="337" t="s">
        <v>25</v>
      </c>
      <c r="B36" s="317">
        <v>2.517552208528</v>
      </c>
      <c r="C36" s="317">
        <v>44.20035</v>
      </c>
      <c r="D36" s="318">
        <v>41.682797791471003</v>
      </c>
      <c r="E36" s="319">
        <v>17.556875225969002</v>
      </c>
      <c r="F36" s="317">
        <v>37.543890881556997</v>
      </c>
      <c r="G36" s="318">
        <v>6.2573151469260004</v>
      </c>
      <c r="H36" s="320">
        <v>0</v>
      </c>
      <c r="I36" s="317">
        <v>0</v>
      </c>
      <c r="J36" s="318">
        <v>-6.2573151469260004</v>
      </c>
      <c r="K36" s="321">
        <v>0</v>
      </c>
    </row>
    <row r="37" spans="1:11" ht="14.4" customHeight="1" thickBot="1" x14ac:dyDescent="0.35">
      <c r="A37" s="341" t="s">
        <v>207</v>
      </c>
      <c r="B37" s="317">
        <v>2.517552208528</v>
      </c>
      <c r="C37" s="317">
        <v>44.20035</v>
      </c>
      <c r="D37" s="318">
        <v>41.682797791471003</v>
      </c>
      <c r="E37" s="319">
        <v>17.556875225969002</v>
      </c>
      <c r="F37" s="317">
        <v>37.543890881556997</v>
      </c>
      <c r="G37" s="318">
        <v>6.2573151469260004</v>
      </c>
      <c r="H37" s="320">
        <v>0</v>
      </c>
      <c r="I37" s="317">
        <v>0</v>
      </c>
      <c r="J37" s="318">
        <v>-6.2573151469260004</v>
      </c>
      <c r="K37" s="321">
        <v>0</v>
      </c>
    </row>
    <row r="38" spans="1:11" ht="14.4" customHeight="1" thickBot="1" x14ac:dyDescent="0.35">
      <c r="A38" s="339" t="s">
        <v>208</v>
      </c>
      <c r="B38" s="317">
        <v>0</v>
      </c>
      <c r="C38" s="317">
        <v>41.460650000000001</v>
      </c>
      <c r="D38" s="318">
        <v>41.460650000000001</v>
      </c>
      <c r="E38" s="327" t="s">
        <v>186</v>
      </c>
      <c r="F38" s="317">
        <v>34.327573539866997</v>
      </c>
      <c r="G38" s="318">
        <v>5.7212622566439997</v>
      </c>
      <c r="H38" s="320">
        <v>0</v>
      </c>
      <c r="I38" s="317">
        <v>0</v>
      </c>
      <c r="J38" s="318">
        <v>-5.7212622566439997</v>
      </c>
      <c r="K38" s="321">
        <v>0</v>
      </c>
    </row>
    <row r="39" spans="1:11" ht="14.4" customHeight="1" thickBot="1" x14ac:dyDescent="0.35">
      <c r="A39" s="339" t="s">
        <v>209</v>
      </c>
      <c r="B39" s="317">
        <v>2.517552208528</v>
      </c>
      <c r="C39" s="317">
        <v>1.7508699999999999</v>
      </c>
      <c r="D39" s="318">
        <v>-0.76668220852799995</v>
      </c>
      <c r="E39" s="319">
        <v>0.69546521977499998</v>
      </c>
      <c r="F39" s="317">
        <v>2.0248294833360001</v>
      </c>
      <c r="G39" s="318">
        <v>0.33747158055600002</v>
      </c>
      <c r="H39" s="320">
        <v>0</v>
      </c>
      <c r="I39" s="317">
        <v>0</v>
      </c>
      <c r="J39" s="318">
        <v>-0.33747158055600002</v>
      </c>
      <c r="K39" s="321">
        <v>0</v>
      </c>
    </row>
    <row r="40" spans="1:11" ht="14.4" customHeight="1" thickBot="1" x14ac:dyDescent="0.35">
      <c r="A40" s="339" t="s">
        <v>210</v>
      </c>
      <c r="B40" s="317">
        <v>0</v>
      </c>
      <c r="C40" s="317">
        <v>0.98882999999900001</v>
      </c>
      <c r="D40" s="318">
        <v>0.98882999999900001</v>
      </c>
      <c r="E40" s="327" t="s">
        <v>175</v>
      </c>
      <c r="F40" s="317">
        <v>1.191487858353</v>
      </c>
      <c r="G40" s="318">
        <v>0.19858130972499999</v>
      </c>
      <c r="H40" s="320">
        <v>0</v>
      </c>
      <c r="I40" s="317">
        <v>0</v>
      </c>
      <c r="J40" s="318">
        <v>-0.19858130972499999</v>
      </c>
      <c r="K40" s="321">
        <v>0</v>
      </c>
    </row>
    <row r="41" spans="1:11" ht="14.4" customHeight="1" thickBot="1" x14ac:dyDescent="0.35">
      <c r="A41" s="342" t="s">
        <v>26</v>
      </c>
      <c r="B41" s="322">
        <v>0</v>
      </c>
      <c r="C41" s="322">
        <v>18.071999999999999</v>
      </c>
      <c r="D41" s="323">
        <v>18.071999999999999</v>
      </c>
      <c r="E41" s="329" t="s">
        <v>175</v>
      </c>
      <c r="F41" s="322">
        <v>0</v>
      </c>
      <c r="G41" s="323">
        <v>0</v>
      </c>
      <c r="H41" s="325">
        <v>0</v>
      </c>
      <c r="I41" s="322">
        <v>0.83199999999999996</v>
      </c>
      <c r="J41" s="323">
        <v>0.83199999999999996</v>
      </c>
      <c r="K41" s="330" t="s">
        <v>175</v>
      </c>
    </row>
    <row r="42" spans="1:11" ht="14.4" customHeight="1" thickBot="1" x14ac:dyDescent="0.35">
      <c r="A42" s="338" t="s">
        <v>211</v>
      </c>
      <c r="B42" s="322">
        <v>0</v>
      </c>
      <c r="C42" s="322">
        <v>18.071999999999999</v>
      </c>
      <c r="D42" s="323">
        <v>18.071999999999999</v>
      </c>
      <c r="E42" s="329" t="s">
        <v>175</v>
      </c>
      <c r="F42" s="322">
        <v>0</v>
      </c>
      <c r="G42" s="323">
        <v>0</v>
      </c>
      <c r="H42" s="325">
        <v>0</v>
      </c>
      <c r="I42" s="322">
        <v>0.83199999999999996</v>
      </c>
      <c r="J42" s="323">
        <v>0.83199999999999996</v>
      </c>
      <c r="K42" s="330" t="s">
        <v>175</v>
      </c>
    </row>
    <row r="43" spans="1:11" ht="14.4" customHeight="1" thickBot="1" x14ac:dyDescent="0.35">
      <c r="A43" s="339" t="s">
        <v>212</v>
      </c>
      <c r="B43" s="317">
        <v>0</v>
      </c>
      <c r="C43" s="317">
        <v>13.922000000000001</v>
      </c>
      <c r="D43" s="318">
        <v>13.922000000000001</v>
      </c>
      <c r="E43" s="327" t="s">
        <v>175</v>
      </c>
      <c r="F43" s="317">
        <v>0</v>
      </c>
      <c r="G43" s="318">
        <v>0</v>
      </c>
      <c r="H43" s="320">
        <v>0</v>
      </c>
      <c r="I43" s="317">
        <v>0.83199999999999996</v>
      </c>
      <c r="J43" s="318">
        <v>0.83199999999999996</v>
      </c>
      <c r="K43" s="328" t="s">
        <v>175</v>
      </c>
    </row>
    <row r="44" spans="1:11" ht="14.4" customHeight="1" thickBot="1" x14ac:dyDescent="0.35">
      <c r="A44" s="339" t="s">
        <v>213</v>
      </c>
      <c r="B44" s="317">
        <v>0</v>
      </c>
      <c r="C44" s="317">
        <v>4.1500000000000004</v>
      </c>
      <c r="D44" s="318">
        <v>4.1500000000000004</v>
      </c>
      <c r="E44" s="327" t="s">
        <v>175</v>
      </c>
      <c r="F44" s="317">
        <v>0</v>
      </c>
      <c r="G44" s="318">
        <v>0</v>
      </c>
      <c r="H44" s="320">
        <v>0</v>
      </c>
      <c r="I44" s="317">
        <v>0</v>
      </c>
      <c r="J44" s="318">
        <v>0</v>
      </c>
      <c r="K44" s="328" t="s">
        <v>175</v>
      </c>
    </row>
    <row r="45" spans="1:11" ht="14.4" customHeight="1" thickBot="1" x14ac:dyDescent="0.35">
      <c r="A45" s="337" t="s">
        <v>27</v>
      </c>
      <c r="B45" s="317">
        <v>122.55917399851501</v>
      </c>
      <c r="C45" s="317">
        <v>149.82203999999999</v>
      </c>
      <c r="D45" s="318">
        <v>27.262866001485001</v>
      </c>
      <c r="E45" s="319">
        <v>1.2224465546879999</v>
      </c>
      <c r="F45" s="317">
        <v>311.87435755195202</v>
      </c>
      <c r="G45" s="318">
        <v>51.979059591991998</v>
      </c>
      <c r="H45" s="320">
        <v>69.000929999999997</v>
      </c>
      <c r="I45" s="317">
        <v>78.441019999999995</v>
      </c>
      <c r="J45" s="318">
        <v>26.461960408008</v>
      </c>
      <c r="K45" s="321">
        <v>0.251514810694</v>
      </c>
    </row>
    <row r="46" spans="1:11" ht="14.4" customHeight="1" thickBot="1" x14ac:dyDescent="0.35">
      <c r="A46" s="338" t="s">
        <v>214</v>
      </c>
      <c r="B46" s="322">
        <v>11.046915470491999</v>
      </c>
      <c r="C46" s="322">
        <v>7.41737</v>
      </c>
      <c r="D46" s="323">
        <v>-3.6295454704919998</v>
      </c>
      <c r="E46" s="324">
        <v>0.67144263209099997</v>
      </c>
      <c r="F46" s="322">
        <v>7.6001388284129998</v>
      </c>
      <c r="G46" s="323">
        <v>1.2666898047349999</v>
      </c>
      <c r="H46" s="325">
        <v>0.57935999999999999</v>
      </c>
      <c r="I46" s="322">
        <v>1.28023</v>
      </c>
      <c r="J46" s="323">
        <v>1.3540195264E-2</v>
      </c>
      <c r="K46" s="326">
        <v>0.16844823876199999</v>
      </c>
    </row>
    <row r="47" spans="1:11" ht="14.4" customHeight="1" thickBot="1" x14ac:dyDescent="0.35">
      <c r="A47" s="339" t="s">
        <v>215</v>
      </c>
      <c r="B47" s="317">
        <v>0.227604475232</v>
      </c>
      <c r="C47" s="317">
        <v>2.6599999999999999E-2</v>
      </c>
      <c r="D47" s="318">
        <v>-0.20100447523199999</v>
      </c>
      <c r="E47" s="319">
        <v>0.116869406776</v>
      </c>
      <c r="F47" s="317">
        <v>2.5266271319999999E-2</v>
      </c>
      <c r="G47" s="318">
        <v>4.2110452200000001E-3</v>
      </c>
      <c r="H47" s="320">
        <v>0</v>
      </c>
      <c r="I47" s="317">
        <v>0</v>
      </c>
      <c r="J47" s="318">
        <v>-4.2110452200000001E-3</v>
      </c>
      <c r="K47" s="321">
        <v>0</v>
      </c>
    </row>
    <row r="48" spans="1:11" ht="14.4" customHeight="1" thickBot="1" x14ac:dyDescent="0.35">
      <c r="A48" s="339" t="s">
        <v>216</v>
      </c>
      <c r="B48" s="317">
        <v>10.81931099526</v>
      </c>
      <c r="C48" s="317">
        <v>7.3907699999999998</v>
      </c>
      <c r="D48" s="318">
        <v>-3.4285409952600001</v>
      </c>
      <c r="E48" s="319">
        <v>0.68310911880000003</v>
      </c>
      <c r="F48" s="317">
        <v>7.5748725570920001</v>
      </c>
      <c r="G48" s="318">
        <v>1.262478759515</v>
      </c>
      <c r="H48" s="320">
        <v>0.57935999999999999</v>
      </c>
      <c r="I48" s="317">
        <v>1.28023</v>
      </c>
      <c r="J48" s="318">
        <v>1.7751240484000001E-2</v>
      </c>
      <c r="K48" s="321">
        <v>0.16901010417599999</v>
      </c>
    </row>
    <row r="49" spans="1:11" ht="14.4" customHeight="1" thickBot="1" x14ac:dyDescent="0.35">
      <c r="A49" s="338" t="s">
        <v>217</v>
      </c>
      <c r="B49" s="322">
        <v>1</v>
      </c>
      <c r="C49" s="322">
        <v>0.54</v>
      </c>
      <c r="D49" s="323">
        <v>-0.46</v>
      </c>
      <c r="E49" s="324">
        <v>0.53999999999899995</v>
      </c>
      <c r="F49" s="322">
        <v>0.56788732394300001</v>
      </c>
      <c r="G49" s="323">
        <v>9.4647887323000002E-2</v>
      </c>
      <c r="H49" s="325">
        <v>0</v>
      </c>
      <c r="I49" s="322">
        <v>0.13500000000000001</v>
      </c>
      <c r="J49" s="323">
        <v>4.0352112676000002E-2</v>
      </c>
      <c r="K49" s="326">
        <v>0.23772321428500001</v>
      </c>
    </row>
    <row r="50" spans="1:11" ht="14.4" customHeight="1" thickBot="1" x14ac:dyDescent="0.35">
      <c r="A50" s="339" t="s">
        <v>218</v>
      </c>
      <c r="B50" s="317">
        <v>1</v>
      </c>
      <c r="C50" s="317">
        <v>0.54</v>
      </c>
      <c r="D50" s="318">
        <v>-0.46</v>
      </c>
      <c r="E50" s="319">
        <v>0.53999999999899995</v>
      </c>
      <c r="F50" s="317">
        <v>0.56788732394300001</v>
      </c>
      <c r="G50" s="318">
        <v>9.4647887323000002E-2</v>
      </c>
      <c r="H50" s="320">
        <v>0</v>
      </c>
      <c r="I50" s="317">
        <v>0.13500000000000001</v>
      </c>
      <c r="J50" s="318">
        <v>4.0352112676000002E-2</v>
      </c>
      <c r="K50" s="321">
        <v>0.23772321428500001</v>
      </c>
    </row>
    <row r="51" spans="1:11" ht="14.4" customHeight="1" thickBot="1" x14ac:dyDescent="0.35">
      <c r="A51" s="338" t="s">
        <v>219</v>
      </c>
      <c r="B51" s="322">
        <v>18.134994819422001</v>
      </c>
      <c r="C51" s="322">
        <v>31.235589999999998</v>
      </c>
      <c r="D51" s="323">
        <v>13.100595180577001</v>
      </c>
      <c r="E51" s="324">
        <v>1.7223931030040001</v>
      </c>
      <c r="F51" s="322">
        <v>33.598887443980999</v>
      </c>
      <c r="G51" s="323">
        <v>5.5998145739960004</v>
      </c>
      <c r="H51" s="325">
        <v>2.4952100000000002</v>
      </c>
      <c r="I51" s="322">
        <v>5.0494300000000001</v>
      </c>
      <c r="J51" s="323">
        <v>-0.55038457399600005</v>
      </c>
      <c r="K51" s="326">
        <v>0.15028563098700001</v>
      </c>
    </row>
    <row r="52" spans="1:11" ht="14.4" customHeight="1" thickBot="1" x14ac:dyDescent="0.35">
      <c r="A52" s="339" t="s">
        <v>220</v>
      </c>
      <c r="B52" s="317">
        <v>0</v>
      </c>
      <c r="C52" s="317">
        <v>15.49076</v>
      </c>
      <c r="D52" s="318">
        <v>15.49076</v>
      </c>
      <c r="E52" s="327" t="s">
        <v>175</v>
      </c>
      <c r="F52" s="317">
        <v>17.625173828792999</v>
      </c>
      <c r="G52" s="318">
        <v>2.9375289714649999</v>
      </c>
      <c r="H52" s="320">
        <v>1.3105500000000001</v>
      </c>
      <c r="I52" s="317">
        <v>2.6211000000000002</v>
      </c>
      <c r="J52" s="318">
        <v>-0.31642897146499999</v>
      </c>
      <c r="K52" s="321">
        <v>0.14871342691200001</v>
      </c>
    </row>
    <row r="53" spans="1:11" ht="14.4" customHeight="1" thickBot="1" x14ac:dyDescent="0.35">
      <c r="A53" s="339" t="s">
        <v>221</v>
      </c>
      <c r="B53" s="317">
        <v>18.134994819422001</v>
      </c>
      <c r="C53" s="317">
        <v>15.74483</v>
      </c>
      <c r="D53" s="318">
        <v>-2.390164819422</v>
      </c>
      <c r="E53" s="319">
        <v>0.86820151628200004</v>
      </c>
      <c r="F53" s="317">
        <v>15.973713615187</v>
      </c>
      <c r="G53" s="318">
        <v>2.662285602531</v>
      </c>
      <c r="H53" s="320">
        <v>1.18466</v>
      </c>
      <c r="I53" s="317">
        <v>2.4283299999999999</v>
      </c>
      <c r="J53" s="318">
        <v>-0.23395560253100001</v>
      </c>
      <c r="K53" s="321">
        <v>0.152020379136</v>
      </c>
    </row>
    <row r="54" spans="1:11" ht="14.4" customHeight="1" thickBot="1" x14ac:dyDescent="0.35">
      <c r="A54" s="338" t="s">
        <v>222</v>
      </c>
      <c r="B54" s="322">
        <v>91.502317430000005</v>
      </c>
      <c r="C54" s="322">
        <v>48.542580000000001</v>
      </c>
      <c r="D54" s="323">
        <v>-42.959737429999997</v>
      </c>
      <c r="E54" s="324">
        <v>0.53050656380500005</v>
      </c>
      <c r="F54" s="322">
        <v>45.779863323813998</v>
      </c>
      <c r="G54" s="323">
        <v>7.6299772206350003</v>
      </c>
      <c r="H54" s="325">
        <v>64.126360000000005</v>
      </c>
      <c r="I54" s="322">
        <v>70.176360000000003</v>
      </c>
      <c r="J54" s="323">
        <v>62.546382779364002</v>
      </c>
      <c r="K54" s="326">
        <v>1.5329089015320001</v>
      </c>
    </row>
    <row r="55" spans="1:11" ht="14.4" customHeight="1" thickBot="1" x14ac:dyDescent="0.35">
      <c r="A55" s="339" t="s">
        <v>223</v>
      </c>
      <c r="B55" s="317">
        <v>0</v>
      </c>
      <c r="C55" s="317">
        <v>1.5336700000000001</v>
      </c>
      <c r="D55" s="318">
        <v>1.5336700000000001</v>
      </c>
      <c r="E55" s="327" t="s">
        <v>186</v>
      </c>
      <c r="F55" s="317">
        <v>1.970088798958</v>
      </c>
      <c r="G55" s="318">
        <v>0.32834813315900002</v>
      </c>
      <c r="H55" s="320">
        <v>0</v>
      </c>
      <c r="I55" s="317">
        <v>0</v>
      </c>
      <c r="J55" s="318">
        <v>-0.32834813315900002</v>
      </c>
      <c r="K55" s="321">
        <v>0</v>
      </c>
    </row>
    <row r="56" spans="1:11" ht="14.4" customHeight="1" thickBot="1" x14ac:dyDescent="0.35">
      <c r="A56" s="339" t="s">
        <v>224</v>
      </c>
      <c r="B56" s="317">
        <v>15.387200494781</v>
      </c>
      <c r="C56" s="317">
        <v>6.5430000000000001</v>
      </c>
      <c r="D56" s="318">
        <v>-8.8442004947809991</v>
      </c>
      <c r="E56" s="319">
        <v>0.425223548768</v>
      </c>
      <c r="F56" s="317">
        <v>6.2969855706429998</v>
      </c>
      <c r="G56" s="318">
        <v>1.049497595107</v>
      </c>
      <c r="H56" s="320">
        <v>7.4538000000000002</v>
      </c>
      <c r="I56" s="317">
        <v>13.5038</v>
      </c>
      <c r="J56" s="318">
        <v>12.454302404891999</v>
      </c>
      <c r="K56" s="321">
        <v>2.1444864131419998</v>
      </c>
    </row>
    <row r="57" spans="1:11" ht="14.4" customHeight="1" thickBot="1" x14ac:dyDescent="0.35">
      <c r="A57" s="339" t="s">
        <v>225</v>
      </c>
      <c r="B57" s="317">
        <v>76.115116935217998</v>
      </c>
      <c r="C57" s="317">
        <v>40.465910000000001</v>
      </c>
      <c r="D57" s="318">
        <v>-35.649206935217997</v>
      </c>
      <c r="E57" s="319">
        <v>0.53164090957700005</v>
      </c>
      <c r="F57" s="317">
        <v>37.512788954211999</v>
      </c>
      <c r="G57" s="318">
        <v>6.252131492368</v>
      </c>
      <c r="H57" s="320">
        <v>56.672559999999997</v>
      </c>
      <c r="I57" s="317">
        <v>56.672559999999997</v>
      </c>
      <c r="J57" s="318">
        <v>50.420428507631001</v>
      </c>
      <c r="K57" s="321">
        <v>1.510753041294</v>
      </c>
    </row>
    <row r="58" spans="1:11" ht="14.4" customHeight="1" thickBot="1" x14ac:dyDescent="0.35">
      <c r="A58" s="338" t="s">
        <v>226</v>
      </c>
      <c r="B58" s="322">
        <v>0.87494627859899998</v>
      </c>
      <c r="C58" s="322">
        <v>62.086499999998999</v>
      </c>
      <c r="D58" s="323">
        <v>61.211553721400001</v>
      </c>
      <c r="E58" s="324">
        <v>70.960356674002</v>
      </c>
      <c r="F58" s="322">
        <v>224.32758063179901</v>
      </c>
      <c r="G58" s="323">
        <v>37.387930105298999</v>
      </c>
      <c r="H58" s="325">
        <v>1.8</v>
      </c>
      <c r="I58" s="322">
        <v>1.8</v>
      </c>
      <c r="J58" s="323">
        <v>-35.587930105299002</v>
      </c>
      <c r="K58" s="326">
        <v>8.0239799080000004E-3</v>
      </c>
    </row>
    <row r="59" spans="1:11" ht="14.4" customHeight="1" thickBot="1" x14ac:dyDescent="0.35">
      <c r="A59" s="339" t="s">
        <v>227</v>
      </c>
      <c r="B59" s="317">
        <v>0.87494627859899998</v>
      </c>
      <c r="C59" s="317">
        <v>1.0389999999999999</v>
      </c>
      <c r="D59" s="318">
        <v>0.16405372139999999</v>
      </c>
      <c r="E59" s="319">
        <v>1.1875014791339999</v>
      </c>
      <c r="F59" s="317">
        <v>0.70038959454600003</v>
      </c>
      <c r="G59" s="318">
        <v>0.116731599091</v>
      </c>
      <c r="H59" s="320">
        <v>0</v>
      </c>
      <c r="I59" s="317">
        <v>0</v>
      </c>
      <c r="J59" s="318">
        <v>-0.116731599091</v>
      </c>
      <c r="K59" s="321">
        <v>0</v>
      </c>
    </row>
    <row r="60" spans="1:11" ht="14.4" customHeight="1" thickBot="1" x14ac:dyDescent="0.35">
      <c r="A60" s="339" t="s">
        <v>228</v>
      </c>
      <c r="B60" s="317">
        <v>0</v>
      </c>
      <c r="C60" s="317">
        <v>24.493500000000001</v>
      </c>
      <c r="D60" s="318">
        <v>24.493500000000001</v>
      </c>
      <c r="E60" s="327" t="s">
        <v>175</v>
      </c>
      <c r="F60" s="317">
        <v>53.757445285899003</v>
      </c>
      <c r="G60" s="318">
        <v>8.9595742143159995</v>
      </c>
      <c r="H60" s="320">
        <v>1.8</v>
      </c>
      <c r="I60" s="317">
        <v>1.8</v>
      </c>
      <c r="J60" s="318">
        <v>-7.1595742143159997</v>
      </c>
      <c r="K60" s="321">
        <v>3.3483734027999999E-2</v>
      </c>
    </row>
    <row r="61" spans="1:11" ht="14.4" customHeight="1" thickBot="1" x14ac:dyDescent="0.35">
      <c r="A61" s="339" t="s">
        <v>229</v>
      </c>
      <c r="B61" s="317">
        <v>0</v>
      </c>
      <c r="C61" s="317">
        <v>32.458999999999001</v>
      </c>
      <c r="D61" s="318">
        <v>32.458999999999001</v>
      </c>
      <c r="E61" s="327" t="s">
        <v>175</v>
      </c>
      <c r="F61" s="317">
        <v>162.103516464302</v>
      </c>
      <c r="G61" s="318">
        <v>27.017252744050001</v>
      </c>
      <c r="H61" s="320">
        <v>0</v>
      </c>
      <c r="I61" s="317">
        <v>0</v>
      </c>
      <c r="J61" s="318">
        <v>-27.017252744050001</v>
      </c>
      <c r="K61" s="321">
        <v>0</v>
      </c>
    </row>
    <row r="62" spans="1:11" ht="14.4" customHeight="1" thickBot="1" x14ac:dyDescent="0.35">
      <c r="A62" s="339" t="s">
        <v>230</v>
      </c>
      <c r="B62" s="317">
        <v>0</v>
      </c>
      <c r="C62" s="317">
        <v>4.0949999999989997</v>
      </c>
      <c r="D62" s="318">
        <v>4.0949999999989997</v>
      </c>
      <c r="E62" s="327" t="s">
        <v>175</v>
      </c>
      <c r="F62" s="317">
        <v>7.7662292870509999</v>
      </c>
      <c r="G62" s="318">
        <v>1.2943715478410001</v>
      </c>
      <c r="H62" s="320">
        <v>0</v>
      </c>
      <c r="I62" s="317">
        <v>0</v>
      </c>
      <c r="J62" s="318">
        <v>-1.2943715478410001</v>
      </c>
      <c r="K62" s="321">
        <v>0</v>
      </c>
    </row>
    <row r="63" spans="1:11" ht="14.4" customHeight="1" thickBot="1" x14ac:dyDescent="0.35">
      <c r="A63" s="336" t="s">
        <v>28</v>
      </c>
      <c r="B63" s="317">
        <v>2957</v>
      </c>
      <c r="C63" s="317">
        <v>3341.2017500000002</v>
      </c>
      <c r="D63" s="318">
        <v>384.20174999999898</v>
      </c>
      <c r="E63" s="319">
        <v>1.1299295738920001</v>
      </c>
      <c r="F63" s="317">
        <v>3254.3385735004199</v>
      </c>
      <c r="G63" s="318">
        <v>542.38976225007104</v>
      </c>
      <c r="H63" s="320">
        <v>247.72904</v>
      </c>
      <c r="I63" s="317">
        <v>482.17063000000002</v>
      </c>
      <c r="J63" s="318">
        <v>-60.219132250069997</v>
      </c>
      <c r="K63" s="321">
        <v>0.14816240508100001</v>
      </c>
    </row>
    <row r="64" spans="1:11" ht="14.4" customHeight="1" thickBot="1" x14ac:dyDescent="0.35">
      <c r="A64" s="342" t="s">
        <v>231</v>
      </c>
      <c r="B64" s="322">
        <v>2192</v>
      </c>
      <c r="C64" s="322">
        <v>2461.2930000000001</v>
      </c>
      <c r="D64" s="323">
        <v>269.29299999999898</v>
      </c>
      <c r="E64" s="324">
        <v>1.1228526459849999</v>
      </c>
      <c r="F64" s="322">
        <v>2412.6585735004201</v>
      </c>
      <c r="G64" s="323">
        <v>402.10976225007101</v>
      </c>
      <c r="H64" s="325">
        <v>182.249</v>
      </c>
      <c r="I64" s="322">
        <v>354.71699999999998</v>
      </c>
      <c r="J64" s="323">
        <v>-47.39276225007</v>
      </c>
      <c r="K64" s="326">
        <v>0.14702328953400001</v>
      </c>
    </row>
    <row r="65" spans="1:11" ht="14.4" customHeight="1" thickBot="1" x14ac:dyDescent="0.35">
      <c r="A65" s="338" t="s">
        <v>232</v>
      </c>
      <c r="B65" s="322">
        <v>2126</v>
      </c>
      <c r="C65" s="322">
        <v>2381.7669999999998</v>
      </c>
      <c r="D65" s="323">
        <v>255.766999999999</v>
      </c>
      <c r="E65" s="324">
        <v>1.120304327375</v>
      </c>
      <c r="F65" s="322">
        <v>2337.99999999999</v>
      </c>
      <c r="G65" s="323">
        <v>389.666666666666</v>
      </c>
      <c r="H65" s="325">
        <v>175.749</v>
      </c>
      <c r="I65" s="322">
        <v>342.46699999999998</v>
      </c>
      <c r="J65" s="323">
        <v>-47.199666666665003</v>
      </c>
      <c r="K65" s="326">
        <v>0.1464786142</v>
      </c>
    </row>
    <row r="66" spans="1:11" ht="14.4" customHeight="1" thickBot="1" x14ac:dyDescent="0.35">
      <c r="A66" s="339" t="s">
        <v>233</v>
      </c>
      <c r="B66" s="317">
        <v>2126</v>
      </c>
      <c r="C66" s="317">
        <v>2381.7669999999998</v>
      </c>
      <c r="D66" s="318">
        <v>255.766999999999</v>
      </c>
      <c r="E66" s="319">
        <v>1.120304327375</v>
      </c>
      <c r="F66" s="317">
        <v>2337.99999999999</v>
      </c>
      <c r="G66" s="318">
        <v>389.666666666666</v>
      </c>
      <c r="H66" s="320">
        <v>175.749</v>
      </c>
      <c r="I66" s="317">
        <v>342.46699999999998</v>
      </c>
      <c r="J66" s="318">
        <v>-47.199666666665003</v>
      </c>
      <c r="K66" s="321">
        <v>0.1464786142</v>
      </c>
    </row>
    <row r="67" spans="1:11" ht="14.4" customHeight="1" thickBot="1" x14ac:dyDescent="0.35">
      <c r="A67" s="338" t="s">
        <v>234</v>
      </c>
      <c r="B67" s="322">
        <v>60</v>
      </c>
      <c r="C67" s="322">
        <v>60</v>
      </c>
      <c r="D67" s="323">
        <v>5.6843418860808002E-14</v>
      </c>
      <c r="E67" s="324">
        <v>1</v>
      </c>
      <c r="F67" s="322">
        <v>69.086573500430006</v>
      </c>
      <c r="G67" s="323">
        <v>11.514428916738</v>
      </c>
      <c r="H67" s="325">
        <v>5</v>
      </c>
      <c r="I67" s="322">
        <v>10</v>
      </c>
      <c r="J67" s="323">
        <v>-1.5144289167380001</v>
      </c>
      <c r="K67" s="326">
        <v>0.14474592519599999</v>
      </c>
    </row>
    <row r="68" spans="1:11" ht="14.4" customHeight="1" thickBot="1" x14ac:dyDescent="0.35">
      <c r="A68" s="339" t="s">
        <v>235</v>
      </c>
      <c r="B68" s="317">
        <v>60</v>
      </c>
      <c r="C68" s="317">
        <v>60</v>
      </c>
      <c r="D68" s="318">
        <v>5.6843418860808002E-14</v>
      </c>
      <c r="E68" s="319">
        <v>1</v>
      </c>
      <c r="F68" s="317">
        <v>69.086573500430006</v>
      </c>
      <c r="G68" s="318">
        <v>11.514428916738</v>
      </c>
      <c r="H68" s="320">
        <v>5</v>
      </c>
      <c r="I68" s="317">
        <v>10</v>
      </c>
      <c r="J68" s="318">
        <v>-1.5144289167380001</v>
      </c>
      <c r="K68" s="321">
        <v>0.14474592519599999</v>
      </c>
    </row>
    <row r="69" spans="1:11" ht="14.4" customHeight="1" thickBot="1" x14ac:dyDescent="0.35">
      <c r="A69" s="338" t="s">
        <v>236</v>
      </c>
      <c r="B69" s="322">
        <v>6</v>
      </c>
      <c r="C69" s="322">
        <v>14.276</v>
      </c>
      <c r="D69" s="323">
        <v>8.2759999999989997</v>
      </c>
      <c r="E69" s="324">
        <v>2.3793333333329998</v>
      </c>
      <c r="F69" s="322">
        <v>5.5720000000000001</v>
      </c>
      <c r="G69" s="323">
        <v>0.92866666666599995</v>
      </c>
      <c r="H69" s="325">
        <v>0</v>
      </c>
      <c r="I69" s="322">
        <v>0</v>
      </c>
      <c r="J69" s="323">
        <v>-0.92866666666599995</v>
      </c>
      <c r="K69" s="326">
        <v>0</v>
      </c>
    </row>
    <row r="70" spans="1:11" ht="14.4" customHeight="1" thickBot="1" x14ac:dyDescent="0.35">
      <c r="A70" s="339" t="s">
        <v>237</v>
      </c>
      <c r="B70" s="317">
        <v>6</v>
      </c>
      <c r="C70" s="317">
        <v>14.276</v>
      </c>
      <c r="D70" s="318">
        <v>8.2759999999989997</v>
      </c>
      <c r="E70" s="319">
        <v>2.3793333333329998</v>
      </c>
      <c r="F70" s="317">
        <v>5.5720000000000001</v>
      </c>
      <c r="G70" s="318">
        <v>0.92866666666599995</v>
      </c>
      <c r="H70" s="320">
        <v>0</v>
      </c>
      <c r="I70" s="317">
        <v>0</v>
      </c>
      <c r="J70" s="318">
        <v>-0.92866666666599995</v>
      </c>
      <c r="K70" s="321">
        <v>0</v>
      </c>
    </row>
    <row r="71" spans="1:11" ht="14.4" customHeight="1" thickBot="1" x14ac:dyDescent="0.35">
      <c r="A71" s="341" t="s">
        <v>238</v>
      </c>
      <c r="B71" s="317">
        <v>0</v>
      </c>
      <c r="C71" s="317">
        <v>5.25</v>
      </c>
      <c r="D71" s="318">
        <v>5.25</v>
      </c>
      <c r="E71" s="327" t="s">
        <v>186</v>
      </c>
      <c r="F71" s="317">
        <v>0</v>
      </c>
      <c r="G71" s="318">
        <v>0</v>
      </c>
      <c r="H71" s="320">
        <v>1.5</v>
      </c>
      <c r="I71" s="317">
        <v>2.25</v>
      </c>
      <c r="J71" s="318">
        <v>2.25</v>
      </c>
      <c r="K71" s="328" t="s">
        <v>175</v>
      </c>
    </row>
    <row r="72" spans="1:11" ht="14.4" customHeight="1" thickBot="1" x14ac:dyDescent="0.35">
      <c r="A72" s="339" t="s">
        <v>239</v>
      </c>
      <c r="B72" s="317">
        <v>0</v>
      </c>
      <c r="C72" s="317">
        <v>5.25</v>
      </c>
      <c r="D72" s="318">
        <v>5.25</v>
      </c>
      <c r="E72" s="327" t="s">
        <v>186</v>
      </c>
      <c r="F72" s="317">
        <v>0</v>
      </c>
      <c r="G72" s="318">
        <v>0</v>
      </c>
      <c r="H72" s="320">
        <v>1.5</v>
      </c>
      <c r="I72" s="317">
        <v>2.25</v>
      </c>
      <c r="J72" s="318">
        <v>2.25</v>
      </c>
      <c r="K72" s="328" t="s">
        <v>175</v>
      </c>
    </row>
    <row r="73" spans="1:11" ht="14.4" customHeight="1" thickBot="1" x14ac:dyDescent="0.35">
      <c r="A73" s="337" t="s">
        <v>240</v>
      </c>
      <c r="B73" s="317">
        <v>721.99999999999898</v>
      </c>
      <c r="C73" s="317">
        <v>831.98404000000005</v>
      </c>
      <c r="D73" s="318">
        <v>109.984040000001</v>
      </c>
      <c r="E73" s="319">
        <v>1.152332465373</v>
      </c>
      <c r="F73" s="317">
        <v>794.92</v>
      </c>
      <c r="G73" s="318">
        <v>132.48666666666699</v>
      </c>
      <c r="H73" s="320">
        <v>61.963830000000002</v>
      </c>
      <c r="I73" s="317">
        <v>120.60182</v>
      </c>
      <c r="J73" s="318">
        <v>-11.884846666666</v>
      </c>
      <c r="K73" s="321">
        <v>0.15171566950099999</v>
      </c>
    </row>
    <row r="74" spans="1:11" ht="14.4" customHeight="1" thickBot="1" x14ac:dyDescent="0.35">
      <c r="A74" s="338" t="s">
        <v>241</v>
      </c>
      <c r="B74" s="322">
        <v>190.99999999999901</v>
      </c>
      <c r="C74" s="322">
        <v>220.22975</v>
      </c>
      <c r="D74" s="323">
        <v>29.229749999999999</v>
      </c>
      <c r="E74" s="324">
        <v>1.1530353403139999</v>
      </c>
      <c r="F74" s="322">
        <v>210.42</v>
      </c>
      <c r="G74" s="323">
        <v>35.07</v>
      </c>
      <c r="H74" s="325">
        <v>16.40157</v>
      </c>
      <c r="I74" s="322">
        <v>31.922560000000001</v>
      </c>
      <c r="J74" s="323">
        <v>-3.14744</v>
      </c>
      <c r="K74" s="326">
        <v>0.15170877293000001</v>
      </c>
    </row>
    <row r="75" spans="1:11" ht="14.4" customHeight="1" thickBot="1" x14ac:dyDescent="0.35">
      <c r="A75" s="339" t="s">
        <v>242</v>
      </c>
      <c r="B75" s="317">
        <v>190.99999999999901</v>
      </c>
      <c r="C75" s="317">
        <v>220.22975</v>
      </c>
      <c r="D75" s="318">
        <v>29.229749999999999</v>
      </c>
      <c r="E75" s="319">
        <v>1.1530353403139999</v>
      </c>
      <c r="F75" s="317">
        <v>210.42</v>
      </c>
      <c r="G75" s="318">
        <v>35.07</v>
      </c>
      <c r="H75" s="320">
        <v>16.40157</v>
      </c>
      <c r="I75" s="317">
        <v>31.922560000000001</v>
      </c>
      <c r="J75" s="318">
        <v>-3.14744</v>
      </c>
      <c r="K75" s="321">
        <v>0.15170877293000001</v>
      </c>
    </row>
    <row r="76" spans="1:11" ht="14.4" customHeight="1" thickBot="1" x14ac:dyDescent="0.35">
      <c r="A76" s="338" t="s">
        <v>243</v>
      </c>
      <c r="B76" s="322">
        <v>531</v>
      </c>
      <c r="C76" s="322">
        <v>611.75428999999997</v>
      </c>
      <c r="D76" s="323">
        <v>80.754289999999997</v>
      </c>
      <c r="E76" s="324">
        <v>1.1520796421840001</v>
      </c>
      <c r="F76" s="322">
        <v>584.49999999999898</v>
      </c>
      <c r="G76" s="323">
        <v>97.416666666666003</v>
      </c>
      <c r="H76" s="325">
        <v>45.562260000000002</v>
      </c>
      <c r="I76" s="322">
        <v>88.679259999999999</v>
      </c>
      <c r="J76" s="323">
        <v>-8.7374066666660006</v>
      </c>
      <c r="K76" s="326">
        <v>0.15171815226599999</v>
      </c>
    </row>
    <row r="77" spans="1:11" ht="14.4" customHeight="1" thickBot="1" x14ac:dyDescent="0.35">
      <c r="A77" s="339" t="s">
        <v>244</v>
      </c>
      <c r="B77" s="317">
        <v>531</v>
      </c>
      <c r="C77" s="317">
        <v>611.75428999999997</v>
      </c>
      <c r="D77" s="318">
        <v>80.754289999999997</v>
      </c>
      <c r="E77" s="319">
        <v>1.1520796421840001</v>
      </c>
      <c r="F77" s="317">
        <v>584.49999999999898</v>
      </c>
      <c r="G77" s="318">
        <v>97.416666666666003</v>
      </c>
      <c r="H77" s="320">
        <v>45.562260000000002</v>
      </c>
      <c r="I77" s="317">
        <v>88.679259999999999</v>
      </c>
      <c r="J77" s="318">
        <v>-8.7374066666660006</v>
      </c>
      <c r="K77" s="321">
        <v>0.15171815226599999</v>
      </c>
    </row>
    <row r="78" spans="1:11" ht="14.4" customHeight="1" thickBot="1" x14ac:dyDescent="0.35">
      <c r="A78" s="337" t="s">
        <v>245</v>
      </c>
      <c r="B78" s="317">
        <v>43</v>
      </c>
      <c r="C78" s="317">
        <v>47.924709999999997</v>
      </c>
      <c r="D78" s="318">
        <v>4.9247099999990001</v>
      </c>
      <c r="E78" s="319">
        <v>1.1145281395340001</v>
      </c>
      <c r="F78" s="317">
        <v>46.76</v>
      </c>
      <c r="G78" s="318">
        <v>7.7933333333329999</v>
      </c>
      <c r="H78" s="320">
        <v>3.5162100000000001</v>
      </c>
      <c r="I78" s="317">
        <v>6.8518100000000004</v>
      </c>
      <c r="J78" s="318">
        <v>-0.94152333333299998</v>
      </c>
      <c r="K78" s="321">
        <v>0.146531437125</v>
      </c>
    </row>
    <row r="79" spans="1:11" ht="14.4" customHeight="1" thickBot="1" x14ac:dyDescent="0.35">
      <c r="A79" s="338" t="s">
        <v>246</v>
      </c>
      <c r="B79" s="322">
        <v>43</v>
      </c>
      <c r="C79" s="322">
        <v>47.924709999999997</v>
      </c>
      <c r="D79" s="323">
        <v>4.9247099999990001</v>
      </c>
      <c r="E79" s="324">
        <v>1.1145281395340001</v>
      </c>
      <c r="F79" s="322">
        <v>46.76</v>
      </c>
      <c r="G79" s="323">
        <v>7.7933333333329999</v>
      </c>
      <c r="H79" s="325">
        <v>3.5162100000000001</v>
      </c>
      <c r="I79" s="322">
        <v>6.8518100000000004</v>
      </c>
      <c r="J79" s="323">
        <v>-0.94152333333299998</v>
      </c>
      <c r="K79" s="326">
        <v>0.146531437125</v>
      </c>
    </row>
    <row r="80" spans="1:11" ht="14.4" customHeight="1" thickBot="1" x14ac:dyDescent="0.35">
      <c r="A80" s="339" t="s">
        <v>247</v>
      </c>
      <c r="B80" s="317">
        <v>43</v>
      </c>
      <c r="C80" s="317">
        <v>47.924709999999997</v>
      </c>
      <c r="D80" s="318">
        <v>4.9247099999990001</v>
      </c>
      <c r="E80" s="319">
        <v>1.1145281395340001</v>
      </c>
      <c r="F80" s="317">
        <v>46.76</v>
      </c>
      <c r="G80" s="318">
        <v>7.7933333333329999</v>
      </c>
      <c r="H80" s="320">
        <v>3.5162100000000001</v>
      </c>
      <c r="I80" s="317">
        <v>6.8518100000000004</v>
      </c>
      <c r="J80" s="318">
        <v>-0.94152333333299998</v>
      </c>
      <c r="K80" s="321">
        <v>0.146531437125</v>
      </c>
    </row>
    <row r="81" spans="1:11" ht="14.4" customHeight="1" thickBot="1" x14ac:dyDescent="0.35">
      <c r="A81" s="336" t="s">
        <v>248</v>
      </c>
      <c r="B81" s="317">
        <v>0</v>
      </c>
      <c r="C81" s="317">
        <v>1</v>
      </c>
      <c r="D81" s="318">
        <v>1</v>
      </c>
      <c r="E81" s="327" t="s">
        <v>186</v>
      </c>
      <c r="F81" s="317">
        <v>0</v>
      </c>
      <c r="G81" s="318">
        <v>0</v>
      </c>
      <c r="H81" s="320">
        <v>0</v>
      </c>
      <c r="I81" s="317">
        <v>0</v>
      </c>
      <c r="J81" s="318">
        <v>0</v>
      </c>
      <c r="K81" s="328" t="s">
        <v>175</v>
      </c>
    </row>
    <row r="82" spans="1:11" ht="14.4" customHeight="1" thickBot="1" x14ac:dyDescent="0.35">
      <c r="A82" s="337" t="s">
        <v>249</v>
      </c>
      <c r="B82" s="317">
        <v>0</v>
      </c>
      <c r="C82" s="317">
        <v>1</v>
      </c>
      <c r="D82" s="318">
        <v>1</v>
      </c>
      <c r="E82" s="327" t="s">
        <v>186</v>
      </c>
      <c r="F82" s="317">
        <v>0</v>
      </c>
      <c r="G82" s="318">
        <v>0</v>
      </c>
      <c r="H82" s="320">
        <v>0</v>
      </c>
      <c r="I82" s="317">
        <v>0</v>
      </c>
      <c r="J82" s="318">
        <v>0</v>
      </c>
      <c r="K82" s="328" t="s">
        <v>175</v>
      </c>
    </row>
    <row r="83" spans="1:11" ht="14.4" customHeight="1" thickBot="1" x14ac:dyDescent="0.35">
      <c r="A83" s="338" t="s">
        <v>250</v>
      </c>
      <c r="B83" s="322">
        <v>0</v>
      </c>
      <c r="C83" s="322">
        <v>1</v>
      </c>
      <c r="D83" s="323">
        <v>1</v>
      </c>
      <c r="E83" s="329" t="s">
        <v>186</v>
      </c>
      <c r="F83" s="322">
        <v>0</v>
      </c>
      <c r="G83" s="323">
        <v>0</v>
      </c>
      <c r="H83" s="325">
        <v>0</v>
      </c>
      <c r="I83" s="322">
        <v>0</v>
      </c>
      <c r="J83" s="323">
        <v>0</v>
      </c>
      <c r="K83" s="330" t="s">
        <v>175</v>
      </c>
    </row>
    <row r="84" spans="1:11" ht="14.4" customHeight="1" thickBot="1" x14ac:dyDescent="0.35">
      <c r="A84" s="339" t="s">
        <v>251</v>
      </c>
      <c r="B84" s="317">
        <v>0</v>
      </c>
      <c r="C84" s="317">
        <v>1</v>
      </c>
      <c r="D84" s="318">
        <v>1</v>
      </c>
      <c r="E84" s="327" t="s">
        <v>186</v>
      </c>
      <c r="F84" s="317">
        <v>0</v>
      </c>
      <c r="G84" s="318">
        <v>0</v>
      </c>
      <c r="H84" s="320">
        <v>0</v>
      </c>
      <c r="I84" s="317">
        <v>0</v>
      </c>
      <c r="J84" s="318">
        <v>0</v>
      </c>
      <c r="K84" s="328" t="s">
        <v>175</v>
      </c>
    </row>
    <row r="85" spans="1:11" ht="14.4" customHeight="1" thickBot="1" x14ac:dyDescent="0.35">
      <c r="A85" s="336" t="s">
        <v>252</v>
      </c>
      <c r="B85" s="317">
        <v>0</v>
      </c>
      <c r="C85" s="317">
        <v>18.100000000000001</v>
      </c>
      <c r="D85" s="318">
        <v>18.100000000000001</v>
      </c>
      <c r="E85" s="327" t="s">
        <v>175</v>
      </c>
      <c r="F85" s="317">
        <v>14.532203500214999</v>
      </c>
      <c r="G85" s="318">
        <v>2.422033916702</v>
      </c>
      <c r="H85" s="320">
        <v>0.7</v>
      </c>
      <c r="I85" s="317">
        <v>0.92</v>
      </c>
      <c r="J85" s="318">
        <v>-1.502033916702</v>
      </c>
      <c r="K85" s="321">
        <v>6.3307673883000001E-2</v>
      </c>
    </row>
    <row r="86" spans="1:11" ht="14.4" customHeight="1" thickBot="1" x14ac:dyDescent="0.35">
      <c r="A86" s="337" t="s">
        <v>253</v>
      </c>
      <c r="B86" s="317">
        <v>0</v>
      </c>
      <c r="C86" s="317">
        <v>4</v>
      </c>
      <c r="D86" s="318">
        <v>4</v>
      </c>
      <c r="E86" s="327" t="s">
        <v>186</v>
      </c>
      <c r="F86" s="317">
        <v>0</v>
      </c>
      <c r="G86" s="318">
        <v>0</v>
      </c>
      <c r="H86" s="320">
        <v>0</v>
      </c>
      <c r="I86" s="317">
        <v>0</v>
      </c>
      <c r="J86" s="318">
        <v>0</v>
      </c>
      <c r="K86" s="328" t="s">
        <v>175</v>
      </c>
    </row>
    <row r="87" spans="1:11" ht="14.4" customHeight="1" thickBot="1" x14ac:dyDescent="0.35">
      <c r="A87" s="338" t="s">
        <v>254</v>
      </c>
      <c r="B87" s="322">
        <v>0</v>
      </c>
      <c r="C87" s="322">
        <v>4</v>
      </c>
      <c r="D87" s="323">
        <v>4</v>
      </c>
      <c r="E87" s="329" t="s">
        <v>186</v>
      </c>
      <c r="F87" s="322">
        <v>0</v>
      </c>
      <c r="G87" s="323">
        <v>0</v>
      </c>
      <c r="H87" s="325">
        <v>0</v>
      </c>
      <c r="I87" s="322">
        <v>0</v>
      </c>
      <c r="J87" s="323">
        <v>0</v>
      </c>
      <c r="K87" s="330" t="s">
        <v>175</v>
      </c>
    </row>
    <row r="88" spans="1:11" ht="14.4" customHeight="1" thickBot="1" x14ac:dyDescent="0.35">
      <c r="A88" s="339" t="s">
        <v>255</v>
      </c>
      <c r="B88" s="317">
        <v>0</v>
      </c>
      <c r="C88" s="317">
        <v>4</v>
      </c>
      <c r="D88" s="318">
        <v>4</v>
      </c>
      <c r="E88" s="327" t="s">
        <v>186</v>
      </c>
      <c r="F88" s="317">
        <v>0</v>
      </c>
      <c r="G88" s="318">
        <v>0</v>
      </c>
      <c r="H88" s="320">
        <v>0</v>
      </c>
      <c r="I88" s="317">
        <v>0</v>
      </c>
      <c r="J88" s="318">
        <v>0</v>
      </c>
      <c r="K88" s="328" t="s">
        <v>175</v>
      </c>
    </row>
    <row r="89" spans="1:11" ht="14.4" customHeight="1" thickBot="1" x14ac:dyDescent="0.35">
      <c r="A89" s="337" t="s">
        <v>256</v>
      </c>
      <c r="B89" s="317">
        <v>0</v>
      </c>
      <c r="C89" s="317">
        <v>14.1</v>
      </c>
      <c r="D89" s="318">
        <v>14.1</v>
      </c>
      <c r="E89" s="327" t="s">
        <v>175</v>
      </c>
      <c r="F89" s="317">
        <v>14.532203500214999</v>
      </c>
      <c r="G89" s="318">
        <v>2.422033916702</v>
      </c>
      <c r="H89" s="320">
        <v>0.7</v>
      </c>
      <c r="I89" s="317">
        <v>0.92</v>
      </c>
      <c r="J89" s="318">
        <v>-1.502033916702</v>
      </c>
      <c r="K89" s="321">
        <v>6.3307673883000001E-2</v>
      </c>
    </row>
    <row r="90" spans="1:11" ht="14.4" customHeight="1" thickBot="1" x14ac:dyDescent="0.35">
      <c r="A90" s="338" t="s">
        <v>257</v>
      </c>
      <c r="B90" s="322">
        <v>0</v>
      </c>
      <c r="C90" s="322">
        <v>14.1</v>
      </c>
      <c r="D90" s="323">
        <v>14.1</v>
      </c>
      <c r="E90" s="329" t="s">
        <v>175</v>
      </c>
      <c r="F90" s="322">
        <v>14.532203500214999</v>
      </c>
      <c r="G90" s="323">
        <v>2.422033916702</v>
      </c>
      <c r="H90" s="325">
        <v>0.7</v>
      </c>
      <c r="I90" s="322">
        <v>0.92</v>
      </c>
      <c r="J90" s="323">
        <v>-1.502033916702</v>
      </c>
      <c r="K90" s="326">
        <v>6.3307673883000001E-2</v>
      </c>
    </row>
    <row r="91" spans="1:11" ht="14.4" customHeight="1" thickBot="1" x14ac:dyDescent="0.35">
      <c r="A91" s="339" t="s">
        <v>258</v>
      </c>
      <c r="B91" s="317">
        <v>0</v>
      </c>
      <c r="C91" s="317">
        <v>0.7</v>
      </c>
      <c r="D91" s="318">
        <v>0.7</v>
      </c>
      <c r="E91" s="327" t="s">
        <v>186</v>
      </c>
      <c r="F91" s="317">
        <v>1.1478615868790001</v>
      </c>
      <c r="G91" s="318">
        <v>0.19131026447899999</v>
      </c>
      <c r="H91" s="320">
        <v>0</v>
      </c>
      <c r="I91" s="317">
        <v>0</v>
      </c>
      <c r="J91" s="318">
        <v>-0.19131026447899999</v>
      </c>
      <c r="K91" s="321">
        <v>0</v>
      </c>
    </row>
    <row r="92" spans="1:11" ht="14.4" customHeight="1" thickBot="1" x14ac:dyDescent="0.35">
      <c r="A92" s="339" t="s">
        <v>259</v>
      </c>
      <c r="B92" s="317">
        <v>0</v>
      </c>
      <c r="C92" s="317">
        <v>13.4</v>
      </c>
      <c r="D92" s="318">
        <v>13.4</v>
      </c>
      <c r="E92" s="327" t="s">
        <v>175</v>
      </c>
      <c r="F92" s="317">
        <v>13.384341913335</v>
      </c>
      <c r="G92" s="318">
        <v>2.2307236522220002</v>
      </c>
      <c r="H92" s="320">
        <v>0.7</v>
      </c>
      <c r="I92" s="317">
        <v>0.7</v>
      </c>
      <c r="J92" s="318">
        <v>-1.530723652222</v>
      </c>
      <c r="K92" s="321">
        <v>5.2299919154000001E-2</v>
      </c>
    </row>
    <row r="93" spans="1:11" ht="14.4" customHeight="1" thickBot="1" x14ac:dyDescent="0.35">
      <c r="A93" s="339" t="s">
        <v>260</v>
      </c>
      <c r="B93" s="317">
        <v>0</v>
      </c>
      <c r="C93" s="317">
        <v>0</v>
      </c>
      <c r="D93" s="318">
        <v>0</v>
      </c>
      <c r="E93" s="327" t="s">
        <v>175</v>
      </c>
      <c r="F93" s="317">
        <v>0</v>
      </c>
      <c r="G93" s="318">
        <v>0</v>
      </c>
      <c r="H93" s="320">
        <v>0</v>
      </c>
      <c r="I93" s="317">
        <v>0.22</v>
      </c>
      <c r="J93" s="318">
        <v>0.22</v>
      </c>
      <c r="K93" s="328" t="s">
        <v>186</v>
      </c>
    </row>
    <row r="94" spans="1:11" ht="14.4" customHeight="1" thickBot="1" x14ac:dyDescent="0.35">
      <c r="A94" s="336" t="s">
        <v>261</v>
      </c>
      <c r="B94" s="317">
        <v>72</v>
      </c>
      <c r="C94" s="317">
        <v>71.765000000000001</v>
      </c>
      <c r="D94" s="318">
        <v>-0.23499999999999999</v>
      </c>
      <c r="E94" s="319">
        <v>0.99673611111100002</v>
      </c>
      <c r="F94" s="317">
        <v>76.268684716829</v>
      </c>
      <c r="G94" s="318">
        <v>12.711447452804</v>
      </c>
      <c r="H94" s="320">
        <v>5.8369999999999997</v>
      </c>
      <c r="I94" s="317">
        <v>11.673999999999999</v>
      </c>
      <c r="J94" s="318">
        <v>-1.0374474528040001</v>
      </c>
      <c r="K94" s="321">
        <v>0.153064131672</v>
      </c>
    </row>
    <row r="95" spans="1:11" ht="14.4" customHeight="1" thickBot="1" x14ac:dyDescent="0.35">
      <c r="A95" s="337" t="s">
        <v>262</v>
      </c>
      <c r="B95" s="317">
        <v>72</v>
      </c>
      <c r="C95" s="317">
        <v>71.765000000000001</v>
      </c>
      <c r="D95" s="318">
        <v>-0.23499999999999999</v>
      </c>
      <c r="E95" s="319">
        <v>0.99673611111100002</v>
      </c>
      <c r="F95" s="317">
        <v>76.268684716829</v>
      </c>
      <c r="G95" s="318">
        <v>12.711447452804</v>
      </c>
      <c r="H95" s="320">
        <v>5.8369999999999997</v>
      </c>
      <c r="I95" s="317">
        <v>11.673999999999999</v>
      </c>
      <c r="J95" s="318">
        <v>-1.0374474528040001</v>
      </c>
      <c r="K95" s="321">
        <v>0.153064131672</v>
      </c>
    </row>
    <row r="96" spans="1:11" ht="14.4" customHeight="1" thickBot="1" x14ac:dyDescent="0.35">
      <c r="A96" s="338" t="s">
        <v>263</v>
      </c>
      <c r="B96" s="322">
        <v>72</v>
      </c>
      <c r="C96" s="322">
        <v>71.765000000000001</v>
      </c>
      <c r="D96" s="323">
        <v>-0.23499999999999999</v>
      </c>
      <c r="E96" s="324">
        <v>0.99673611111100002</v>
      </c>
      <c r="F96" s="322">
        <v>76.268684716829</v>
      </c>
      <c r="G96" s="323">
        <v>12.711447452804</v>
      </c>
      <c r="H96" s="325">
        <v>5.8369999999999997</v>
      </c>
      <c r="I96" s="322">
        <v>11.673999999999999</v>
      </c>
      <c r="J96" s="323">
        <v>-1.0374474528040001</v>
      </c>
      <c r="K96" s="326">
        <v>0.153064131672</v>
      </c>
    </row>
    <row r="97" spans="1:11" ht="14.4" customHeight="1" thickBot="1" x14ac:dyDescent="0.35">
      <c r="A97" s="339" t="s">
        <v>264</v>
      </c>
      <c r="B97" s="317">
        <v>15</v>
      </c>
      <c r="C97" s="317">
        <v>15.096</v>
      </c>
      <c r="D97" s="318">
        <v>9.5999999998999996E-2</v>
      </c>
      <c r="E97" s="319">
        <v>1.0064</v>
      </c>
      <c r="F97" s="317">
        <v>16.043364655266998</v>
      </c>
      <c r="G97" s="318">
        <v>2.673894109211</v>
      </c>
      <c r="H97" s="320">
        <v>1.115</v>
      </c>
      <c r="I97" s="317">
        <v>2.23</v>
      </c>
      <c r="J97" s="318">
        <v>-0.44389410921099998</v>
      </c>
      <c r="K97" s="321">
        <v>0.13899827423399999</v>
      </c>
    </row>
    <row r="98" spans="1:11" ht="14.4" customHeight="1" thickBot="1" x14ac:dyDescent="0.35">
      <c r="A98" s="339" t="s">
        <v>265</v>
      </c>
      <c r="B98" s="317">
        <v>57</v>
      </c>
      <c r="C98" s="317">
        <v>56.668999999999997</v>
      </c>
      <c r="D98" s="318">
        <v>-0.33100000000000002</v>
      </c>
      <c r="E98" s="319">
        <v>0.99419298245599996</v>
      </c>
      <c r="F98" s="317">
        <v>60.225320061562002</v>
      </c>
      <c r="G98" s="318">
        <v>10.037553343593</v>
      </c>
      <c r="H98" s="320">
        <v>4.7220000000000004</v>
      </c>
      <c r="I98" s="317">
        <v>9.4440000000000008</v>
      </c>
      <c r="J98" s="318">
        <v>-0.59355334359300005</v>
      </c>
      <c r="K98" s="321">
        <v>0.15681112180599999</v>
      </c>
    </row>
    <row r="99" spans="1:11" ht="14.4" customHeight="1" thickBot="1" x14ac:dyDescent="0.35">
      <c r="A99" s="335" t="s">
        <v>266</v>
      </c>
      <c r="B99" s="317">
        <v>5.2240593417429997</v>
      </c>
      <c r="C99" s="317">
        <v>5.9249999999999998</v>
      </c>
      <c r="D99" s="318">
        <v>0.70094065825600005</v>
      </c>
      <c r="E99" s="319">
        <v>1.1341754778040001</v>
      </c>
      <c r="F99" s="317">
        <v>1.1074923076100001</v>
      </c>
      <c r="G99" s="318">
        <v>0.18458205126800001</v>
      </c>
      <c r="H99" s="320">
        <v>1.5249999999999999</v>
      </c>
      <c r="I99" s="317">
        <v>2.3250000000000002</v>
      </c>
      <c r="J99" s="318">
        <v>2.1404179487310002</v>
      </c>
      <c r="K99" s="321">
        <v>2.0993373805140001</v>
      </c>
    </row>
    <row r="100" spans="1:11" ht="14.4" customHeight="1" thickBot="1" x14ac:dyDescent="0.35">
      <c r="A100" s="336" t="s">
        <v>267</v>
      </c>
      <c r="B100" s="317">
        <v>5.2240593417429997</v>
      </c>
      <c r="C100" s="317">
        <v>5.9249999999999998</v>
      </c>
      <c r="D100" s="318">
        <v>0.70094065825600005</v>
      </c>
      <c r="E100" s="319">
        <v>1.1341754778040001</v>
      </c>
      <c r="F100" s="317">
        <v>1.1074923076100001</v>
      </c>
      <c r="G100" s="318">
        <v>0.18458205126800001</v>
      </c>
      <c r="H100" s="320">
        <v>1.5249999999999999</v>
      </c>
      <c r="I100" s="317">
        <v>2.3250000000000002</v>
      </c>
      <c r="J100" s="318">
        <v>2.1404179487310002</v>
      </c>
      <c r="K100" s="321">
        <v>2.0993373805140001</v>
      </c>
    </row>
    <row r="101" spans="1:11" ht="14.4" customHeight="1" thickBot="1" x14ac:dyDescent="0.35">
      <c r="A101" s="337" t="s">
        <v>268</v>
      </c>
      <c r="B101" s="317">
        <v>0</v>
      </c>
      <c r="C101" s="317">
        <v>5.25</v>
      </c>
      <c r="D101" s="318">
        <v>5.25</v>
      </c>
      <c r="E101" s="327" t="s">
        <v>186</v>
      </c>
      <c r="F101" s="317">
        <v>0</v>
      </c>
      <c r="G101" s="318">
        <v>0</v>
      </c>
      <c r="H101" s="320">
        <v>1.5</v>
      </c>
      <c r="I101" s="317">
        <v>2.25</v>
      </c>
      <c r="J101" s="318">
        <v>2.25</v>
      </c>
      <c r="K101" s="328" t="s">
        <v>175</v>
      </c>
    </row>
    <row r="102" spans="1:11" ht="14.4" customHeight="1" thickBot="1" x14ac:dyDescent="0.35">
      <c r="A102" s="338" t="s">
        <v>269</v>
      </c>
      <c r="B102" s="322">
        <v>0</v>
      </c>
      <c r="C102" s="322">
        <v>5.25</v>
      </c>
      <c r="D102" s="323">
        <v>5.25</v>
      </c>
      <c r="E102" s="329" t="s">
        <v>186</v>
      </c>
      <c r="F102" s="322">
        <v>0</v>
      </c>
      <c r="G102" s="323">
        <v>0</v>
      </c>
      <c r="H102" s="325">
        <v>1.5</v>
      </c>
      <c r="I102" s="322">
        <v>2.25</v>
      </c>
      <c r="J102" s="323">
        <v>2.25</v>
      </c>
      <c r="K102" s="330" t="s">
        <v>175</v>
      </c>
    </row>
    <row r="103" spans="1:11" ht="14.4" customHeight="1" thickBot="1" x14ac:dyDescent="0.35">
      <c r="A103" s="339" t="s">
        <v>270</v>
      </c>
      <c r="B103" s="317">
        <v>0</v>
      </c>
      <c r="C103" s="317">
        <v>5.25</v>
      </c>
      <c r="D103" s="318">
        <v>5.25</v>
      </c>
      <c r="E103" s="327" t="s">
        <v>186</v>
      </c>
      <c r="F103" s="317">
        <v>0</v>
      </c>
      <c r="G103" s="318">
        <v>0</v>
      </c>
      <c r="H103" s="320">
        <v>1.5</v>
      </c>
      <c r="I103" s="317">
        <v>2.25</v>
      </c>
      <c r="J103" s="318">
        <v>2.25</v>
      </c>
      <c r="K103" s="328" t="s">
        <v>175</v>
      </c>
    </row>
    <row r="104" spans="1:11" ht="14.4" customHeight="1" thickBot="1" x14ac:dyDescent="0.35">
      <c r="A104" s="342" t="s">
        <v>271</v>
      </c>
      <c r="B104" s="322">
        <v>5.2240593417429997</v>
      </c>
      <c r="C104" s="322">
        <v>0.67500000000000004</v>
      </c>
      <c r="D104" s="323">
        <v>-4.5490593417429999</v>
      </c>
      <c r="E104" s="324">
        <v>0.12920986455899999</v>
      </c>
      <c r="F104" s="322">
        <v>1.1074923076100001</v>
      </c>
      <c r="G104" s="323">
        <v>0.18458205126800001</v>
      </c>
      <c r="H104" s="325">
        <v>2.5000000000000001E-2</v>
      </c>
      <c r="I104" s="322">
        <v>7.4999999999999997E-2</v>
      </c>
      <c r="J104" s="323">
        <v>-0.109582051268</v>
      </c>
      <c r="K104" s="326">
        <v>6.7720560661000004E-2</v>
      </c>
    </row>
    <row r="105" spans="1:11" ht="14.4" customHeight="1" thickBot="1" x14ac:dyDescent="0.35">
      <c r="A105" s="338" t="s">
        <v>272</v>
      </c>
      <c r="B105" s="322">
        <v>5.2240593417429997</v>
      </c>
      <c r="C105" s="322">
        <v>0.67500000000000004</v>
      </c>
      <c r="D105" s="323">
        <v>-4.5490593417429999</v>
      </c>
      <c r="E105" s="324">
        <v>0.12920986455899999</v>
      </c>
      <c r="F105" s="322">
        <v>1.1074923076100001</v>
      </c>
      <c r="G105" s="323">
        <v>0.18458205126800001</v>
      </c>
      <c r="H105" s="325">
        <v>2.5000000000000001E-2</v>
      </c>
      <c r="I105" s="322">
        <v>7.4999999999999997E-2</v>
      </c>
      <c r="J105" s="323">
        <v>-0.109582051268</v>
      </c>
      <c r="K105" s="326">
        <v>6.7720560661000004E-2</v>
      </c>
    </row>
    <row r="106" spans="1:11" ht="14.4" customHeight="1" thickBot="1" x14ac:dyDescent="0.35">
      <c r="A106" s="339" t="s">
        <v>273</v>
      </c>
      <c r="B106" s="317">
        <v>0</v>
      </c>
      <c r="C106" s="317">
        <v>0.67500000000000004</v>
      </c>
      <c r="D106" s="318">
        <v>0.67500000000000004</v>
      </c>
      <c r="E106" s="327" t="s">
        <v>175</v>
      </c>
      <c r="F106" s="317">
        <v>1.1074923076100001</v>
      </c>
      <c r="G106" s="318">
        <v>0.18458205126800001</v>
      </c>
      <c r="H106" s="320">
        <v>2.5000000000000001E-2</v>
      </c>
      <c r="I106" s="317">
        <v>7.4999999999999997E-2</v>
      </c>
      <c r="J106" s="318">
        <v>-0.109582051268</v>
      </c>
      <c r="K106" s="321">
        <v>6.7720560661000004E-2</v>
      </c>
    </row>
    <row r="107" spans="1:11" ht="14.4" customHeight="1" thickBot="1" x14ac:dyDescent="0.35">
      <c r="A107" s="339" t="s">
        <v>274</v>
      </c>
      <c r="B107" s="317">
        <v>5.2240593417429997</v>
      </c>
      <c r="C107" s="317">
        <v>0</v>
      </c>
      <c r="D107" s="318">
        <v>-5.2240593417429997</v>
      </c>
      <c r="E107" s="319">
        <v>0</v>
      </c>
      <c r="F107" s="317">
        <v>0</v>
      </c>
      <c r="G107" s="318">
        <v>0</v>
      </c>
      <c r="H107" s="320">
        <v>0</v>
      </c>
      <c r="I107" s="317">
        <v>0</v>
      </c>
      <c r="J107" s="318">
        <v>0</v>
      </c>
      <c r="K107" s="321">
        <v>0</v>
      </c>
    </row>
    <row r="108" spans="1:11" ht="14.4" customHeight="1" thickBot="1" x14ac:dyDescent="0.35">
      <c r="A108" s="335" t="s">
        <v>275</v>
      </c>
      <c r="B108" s="317">
        <v>442.79417767830699</v>
      </c>
      <c r="C108" s="317">
        <v>493.62288000000001</v>
      </c>
      <c r="D108" s="318">
        <v>50.828702321693001</v>
      </c>
      <c r="E108" s="319">
        <v>1.114790810006</v>
      </c>
      <c r="F108" s="317">
        <v>0</v>
      </c>
      <c r="G108" s="318">
        <v>0</v>
      </c>
      <c r="H108" s="320">
        <v>35.564360000000001</v>
      </c>
      <c r="I108" s="317">
        <v>76.309330000000003</v>
      </c>
      <c r="J108" s="318">
        <v>76.309330000000003</v>
      </c>
      <c r="K108" s="328" t="s">
        <v>186</v>
      </c>
    </row>
    <row r="109" spans="1:11" ht="14.4" customHeight="1" thickBot="1" x14ac:dyDescent="0.35">
      <c r="A109" s="340" t="s">
        <v>276</v>
      </c>
      <c r="B109" s="322">
        <v>442.79417767830699</v>
      </c>
      <c r="C109" s="322">
        <v>493.62288000000001</v>
      </c>
      <c r="D109" s="323">
        <v>50.828702321693001</v>
      </c>
      <c r="E109" s="324">
        <v>1.114790810006</v>
      </c>
      <c r="F109" s="322">
        <v>0</v>
      </c>
      <c r="G109" s="323">
        <v>0</v>
      </c>
      <c r="H109" s="325">
        <v>35.564360000000001</v>
      </c>
      <c r="I109" s="322">
        <v>76.309330000000003</v>
      </c>
      <c r="J109" s="323">
        <v>76.309330000000003</v>
      </c>
      <c r="K109" s="330" t="s">
        <v>186</v>
      </c>
    </row>
    <row r="110" spans="1:11" ht="14.4" customHeight="1" thickBot="1" x14ac:dyDescent="0.35">
      <c r="A110" s="342" t="s">
        <v>34</v>
      </c>
      <c r="B110" s="322">
        <v>442.79417767830699</v>
      </c>
      <c r="C110" s="322">
        <v>493.62288000000001</v>
      </c>
      <c r="D110" s="323">
        <v>50.828702321693001</v>
      </c>
      <c r="E110" s="324">
        <v>1.114790810006</v>
      </c>
      <c r="F110" s="322">
        <v>0</v>
      </c>
      <c r="G110" s="323">
        <v>0</v>
      </c>
      <c r="H110" s="325">
        <v>35.564360000000001</v>
      </c>
      <c r="I110" s="322">
        <v>76.309330000000003</v>
      </c>
      <c r="J110" s="323">
        <v>76.309330000000003</v>
      </c>
      <c r="K110" s="330" t="s">
        <v>186</v>
      </c>
    </row>
    <row r="111" spans="1:11" ht="14.4" customHeight="1" thickBot="1" x14ac:dyDescent="0.35">
      <c r="A111" s="338" t="s">
        <v>277</v>
      </c>
      <c r="B111" s="322">
        <v>28.454718974555</v>
      </c>
      <c r="C111" s="322">
        <v>12.816039999999999</v>
      </c>
      <c r="D111" s="323">
        <v>-15.638678974555001</v>
      </c>
      <c r="E111" s="324">
        <v>0.45040121504800001</v>
      </c>
      <c r="F111" s="322">
        <v>0</v>
      </c>
      <c r="G111" s="323">
        <v>0</v>
      </c>
      <c r="H111" s="325">
        <v>0</v>
      </c>
      <c r="I111" s="322">
        <v>7.3163999999999998</v>
      </c>
      <c r="J111" s="323">
        <v>7.3163999999999998</v>
      </c>
      <c r="K111" s="330" t="s">
        <v>186</v>
      </c>
    </row>
    <row r="112" spans="1:11" ht="14.4" customHeight="1" thickBot="1" x14ac:dyDescent="0.35">
      <c r="A112" s="339" t="s">
        <v>278</v>
      </c>
      <c r="B112" s="317">
        <v>27.903881028560999</v>
      </c>
      <c r="C112" s="317">
        <v>12.1075</v>
      </c>
      <c r="D112" s="318">
        <v>-15.796381028560999</v>
      </c>
      <c r="E112" s="319">
        <v>0.43390021580100002</v>
      </c>
      <c r="F112" s="317">
        <v>0</v>
      </c>
      <c r="G112" s="318">
        <v>0</v>
      </c>
      <c r="H112" s="320">
        <v>0</v>
      </c>
      <c r="I112" s="317">
        <v>7.3163999999999998</v>
      </c>
      <c r="J112" s="318">
        <v>7.3163999999999998</v>
      </c>
      <c r="K112" s="328" t="s">
        <v>186</v>
      </c>
    </row>
    <row r="113" spans="1:11" ht="14.4" customHeight="1" thickBot="1" x14ac:dyDescent="0.35">
      <c r="A113" s="339" t="s">
        <v>279</v>
      </c>
      <c r="B113" s="317">
        <v>0.55083794599299996</v>
      </c>
      <c r="C113" s="317">
        <v>0.70853999999999995</v>
      </c>
      <c r="D113" s="318">
        <v>0.15770205400599999</v>
      </c>
      <c r="E113" s="319">
        <v>1.2862948261889999</v>
      </c>
      <c r="F113" s="317">
        <v>0</v>
      </c>
      <c r="G113" s="318">
        <v>0</v>
      </c>
      <c r="H113" s="320">
        <v>0</v>
      </c>
      <c r="I113" s="317">
        <v>0</v>
      </c>
      <c r="J113" s="318">
        <v>0</v>
      </c>
      <c r="K113" s="321">
        <v>0</v>
      </c>
    </row>
    <row r="114" spans="1:11" ht="14.4" customHeight="1" thickBot="1" x14ac:dyDescent="0.35">
      <c r="A114" s="338" t="s">
        <v>280</v>
      </c>
      <c r="B114" s="322">
        <v>5.3653403454199999</v>
      </c>
      <c r="C114" s="322">
        <v>6.1527000000000003</v>
      </c>
      <c r="D114" s="323">
        <v>0.78735965457900003</v>
      </c>
      <c r="E114" s="324">
        <v>1.1467492468110001</v>
      </c>
      <c r="F114" s="322">
        <v>0</v>
      </c>
      <c r="G114" s="323">
        <v>0</v>
      </c>
      <c r="H114" s="325">
        <v>0.54120000000000001</v>
      </c>
      <c r="I114" s="322">
        <v>1.3115000000000001</v>
      </c>
      <c r="J114" s="323">
        <v>1.3115000000000001</v>
      </c>
      <c r="K114" s="330" t="s">
        <v>186</v>
      </c>
    </row>
    <row r="115" spans="1:11" ht="14.4" customHeight="1" thickBot="1" x14ac:dyDescent="0.35">
      <c r="A115" s="339" t="s">
        <v>281</v>
      </c>
      <c r="B115" s="317">
        <v>5.3653403454199999</v>
      </c>
      <c r="C115" s="317">
        <v>6.1527000000000003</v>
      </c>
      <c r="D115" s="318">
        <v>0.78735965457900003</v>
      </c>
      <c r="E115" s="319">
        <v>1.1467492468110001</v>
      </c>
      <c r="F115" s="317">
        <v>0</v>
      </c>
      <c r="G115" s="318">
        <v>0</v>
      </c>
      <c r="H115" s="320">
        <v>0.54120000000000001</v>
      </c>
      <c r="I115" s="317">
        <v>1.3115000000000001</v>
      </c>
      <c r="J115" s="318">
        <v>1.3115000000000001</v>
      </c>
      <c r="K115" s="328" t="s">
        <v>186</v>
      </c>
    </row>
    <row r="116" spans="1:11" ht="14.4" customHeight="1" thickBot="1" x14ac:dyDescent="0.35">
      <c r="A116" s="338" t="s">
        <v>282</v>
      </c>
      <c r="B116" s="322">
        <v>119.44878591118599</v>
      </c>
      <c r="C116" s="322">
        <v>122.49681</v>
      </c>
      <c r="D116" s="323">
        <v>3.0480240888129999</v>
      </c>
      <c r="E116" s="324">
        <v>1.0255174137230001</v>
      </c>
      <c r="F116" s="322">
        <v>0</v>
      </c>
      <c r="G116" s="323">
        <v>0</v>
      </c>
      <c r="H116" s="325">
        <v>8.7905099999999994</v>
      </c>
      <c r="I116" s="322">
        <v>17.574459999999998</v>
      </c>
      <c r="J116" s="323">
        <v>17.574459999999998</v>
      </c>
      <c r="K116" s="330" t="s">
        <v>186</v>
      </c>
    </row>
    <row r="117" spans="1:11" ht="14.4" customHeight="1" thickBot="1" x14ac:dyDescent="0.35">
      <c r="A117" s="339" t="s">
        <v>283</v>
      </c>
      <c r="B117" s="317">
        <v>119.44878591118599</v>
      </c>
      <c r="C117" s="317">
        <v>122.49681</v>
      </c>
      <c r="D117" s="318">
        <v>3.0480240888129999</v>
      </c>
      <c r="E117" s="319">
        <v>1.0255174137230001</v>
      </c>
      <c r="F117" s="317">
        <v>0</v>
      </c>
      <c r="G117" s="318">
        <v>0</v>
      </c>
      <c r="H117" s="320">
        <v>8.7905099999999994</v>
      </c>
      <c r="I117" s="317">
        <v>17.574459999999998</v>
      </c>
      <c r="J117" s="318">
        <v>17.574459999999998</v>
      </c>
      <c r="K117" s="328" t="s">
        <v>186</v>
      </c>
    </row>
    <row r="118" spans="1:11" ht="14.4" customHeight="1" thickBot="1" x14ac:dyDescent="0.35">
      <c r="A118" s="338" t="s">
        <v>284</v>
      </c>
      <c r="B118" s="322">
        <v>0</v>
      </c>
      <c r="C118" s="322">
        <v>7.8529999999999998</v>
      </c>
      <c r="D118" s="323">
        <v>7.8529999999999998</v>
      </c>
      <c r="E118" s="329" t="s">
        <v>186</v>
      </c>
      <c r="F118" s="322">
        <v>0</v>
      </c>
      <c r="G118" s="323">
        <v>0</v>
      </c>
      <c r="H118" s="325">
        <v>0</v>
      </c>
      <c r="I118" s="322">
        <v>0</v>
      </c>
      <c r="J118" s="323">
        <v>0</v>
      </c>
      <c r="K118" s="326">
        <v>0</v>
      </c>
    </row>
    <row r="119" spans="1:11" ht="14.4" customHeight="1" thickBot="1" x14ac:dyDescent="0.35">
      <c r="A119" s="339" t="s">
        <v>285</v>
      </c>
      <c r="B119" s="317">
        <v>0</v>
      </c>
      <c r="C119" s="317">
        <v>7.8529999999999998</v>
      </c>
      <c r="D119" s="318">
        <v>7.8529999999999998</v>
      </c>
      <c r="E119" s="327" t="s">
        <v>186</v>
      </c>
      <c r="F119" s="317">
        <v>0</v>
      </c>
      <c r="G119" s="318">
        <v>0</v>
      </c>
      <c r="H119" s="320">
        <v>0</v>
      </c>
      <c r="I119" s="317">
        <v>0</v>
      </c>
      <c r="J119" s="318">
        <v>0</v>
      </c>
      <c r="K119" s="321">
        <v>0</v>
      </c>
    </row>
    <row r="120" spans="1:11" ht="14.4" customHeight="1" thickBot="1" x14ac:dyDescent="0.35">
      <c r="A120" s="338" t="s">
        <v>286</v>
      </c>
      <c r="B120" s="322">
        <v>289.52533244714499</v>
      </c>
      <c r="C120" s="322">
        <v>344.30432999999999</v>
      </c>
      <c r="D120" s="323">
        <v>54.778997552854001</v>
      </c>
      <c r="E120" s="324">
        <v>1.1892027792169999</v>
      </c>
      <c r="F120" s="322">
        <v>0</v>
      </c>
      <c r="G120" s="323">
        <v>0</v>
      </c>
      <c r="H120" s="325">
        <v>26.23265</v>
      </c>
      <c r="I120" s="322">
        <v>50.106969999999997</v>
      </c>
      <c r="J120" s="323">
        <v>50.106969999999997</v>
      </c>
      <c r="K120" s="330" t="s">
        <v>186</v>
      </c>
    </row>
    <row r="121" spans="1:11" ht="14.4" customHeight="1" thickBot="1" x14ac:dyDescent="0.35">
      <c r="A121" s="339" t="s">
        <v>287</v>
      </c>
      <c r="B121" s="317">
        <v>289.52533244714499</v>
      </c>
      <c r="C121" s="317">
        <v>344.30432999999999</v>
      </c>
      <c r="D121" s="318">
        <v>54.778997552854001</v>
      </c>
      <c r="E121" s="319">
        <v>1.1892027792169999</v>
      </c>
      <c r="F121" s="317">
        <v>0</v>
      </c>
      <c r="G121" s="318">
        <v>0</v>
      </c>
      <c r="H121" s="320">
        <v>26.23265</v>
      </c>
      <c r="I121" s="317">
        <v>50.106969999999997</v>
      </c>
      <c r="J121" s="318">
        <v>50.106969999999997</v>
      </c>
      <c r="K121" s="328" t="s">
        <v>186</v>
      </c>
    </row>
    <row r="122" spans="1:11" ht="14.4" customHeight="1" thickBot="1" x14ac:dyDescent="0.35">
      <c r="A122" s="343"/>
      <c r="B122" s="317">
        <v>-3923.8787209447701</v>
      </c>
      <c r="C122" s="317">
        <v>-4447.9446799999996</v>
      </c>
      <c r="D122" s="318">
        <v>-524.06595905522704</v>
      </c>
      <c r="E122" s="319">
        <v>1.13355814395</v>
      </c>
      <c r="F122" s="317">
        <v>-4021.43638549668</v>
      </c>
      <c r="G122" s="318">
        <v>-670.23939758278095</v>
      </c>
      <c r="H122" s="320">
        <v>-372.7011</v>
      </c>
      <c r="I122" s="317">
        <v>-713.9701</v>
      </c>
      <c r="J122" s="318">
        <v>-43.730702417219</v>
      </c>
      <c r="K122" s="321">
        <v>0.17754106532</v>
      </c>
    </row>
    <row r="123" spans="1:11" ht="14.4" customHeight="1" thickBot="1" x14ac:dyDescent="0.35">
      <c r="A123" s="344" t="s">
        <v>46</v>
      </c>
      <c r="B123" s="331">
        <v>-3923.8787209447701</v>
      </c>
      <c r="C123" s="331">
        <v>-4447.9446799999996</v>
      </c>
      <c r="D123" s="332">
        <v>-524.06595905522704</v>
      </c>
      <c r="E123" s="333">
        <v>-1.1165580301710001</v>
      </c>
      <c r="F123" s="331">
        <v>-4021.43638549668</v>
      </c>
      <c r="G123" s="332">
        <v>-670.23939758278095</v>
      </c>
      <c r="H123" s="331">
        <v>-372.7011</v>
      </c>
      <c r="I123" s="331">
        <v>-713.9701</v>
      </c>
      <c r="J123" s="332">
        <v>-43.730702417219</v>
      </c>
      <c r="K123" s="334">
        <v>0.17754106532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2" t="s">
        <v>71</v>
      </c>
      <c r="B1" s="273"/>
      <c r="C1" s="273"/>
      <c r="D1" s="273"/>
      <c r="E1" s="273"/>
      <c r="F1" s="273"/>
      <c r="G1" s="243"/>
      <c r="H1" s="274"/>
      <c r="I1" s="274"/>
    </row>
    <row r="2" spans="1:10" ht="14.4" customHeight="1" thickBot="1" x14ac:dyDescent="0.35">
      <c r="A2" s="169" t="s">
        <v>174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87">
        <v>2015</v>
      </c>
      <c r="D3" s="176">
        <v>2017</v>
      </c>
      <c r="E3" s="7"/>
      <c r="F3" s="251">
        <v>2018</v>
      </c>
      <c r="G3" s="269"/>
      <c r="H3" s="269"/>
      <c r="I3" s="252"/>
    </row>
    <row r="4" spans="1:10" ht="14.4" customHeight="1" thickBot="1" x14ac:dyDescent="0.35">
      <c r="A4" s="180" t="s">
        <v>0</v>
      </c>
      <c r="B4" s="181" t="s">
        <v>116</v>
      </c>
      <c r="C4" s="270" t="s">
        <v>50</v>
      </c>
      <c r="D4" s="271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" customHeight="1" x14ac:dyDescent="0.3">
      <c r="A5" s="345" t="s">
        <v>288</v>
      </c>
      <c r="B5" s="346" t="s">
        <v>289</v>
      </c>
      <c r="C5" s="347" t="s">
        <v>290</v>
      </c>
      <c r="D5" s="347" t="s">
        <v>290</v>
      </c>
      <c r="E5" s="347"/>
      <c r="F5" s="347" t="s">
        <v>290</v>
      </c>
      <c r="G5" s="347" t="s">
        <v>290</v>
      </c>
      <c r="H5" s="347" t="s">
        <v>290</v>
      </c>
      <c r="I5" s="348" t="s">
        <v>290</v>
      </c>
      <c r="J5" s="349" t="s">
        <v>48</v>
      </c>
    </row>
    <row r="6" spans="1:10" ht="14.4" customHeight="1" x14ac:dyDescent="0.3">
      <c r="A6" s="345" t="s">
        <v>288</v>
      </c>
      <c r="B6" s="346" t="s">
        <v>291</v>
      </c>
      <c r="C6" s="347">
        <v>0.15182999999999999</v>
      </c>
      <c r="D6" s="347">
        <v>0.41960000000000003</v>
      </c>
      <c r="E6" s="347"/>
      <c r="F6" s="347">
        <v>0</v>
      </c>
      <c r="G6" s="347">
        <v>0.83333331298828128</v>
      </c>
      <c r="H6" s="347">
        <v>-0.83333331298828128</v>
      </c>
      <c r="I6" s="348">
        <v>0</v>
      </c>
      <c r="J6" s="349" t="s">
        <v>1</v>
      </c>
    </row>
    <row r="7" spans="1:10" ht="14.4" customHeight="1" x14ac:dyDescent="0.3">
      <c r="A7" s="345" t="s">
        <v>288</v>
      </c>
      <c r="B7" s="346" t="s">
        <v>292</v>
      </c>
      <c r="C7" s="347">
        <v>0.15182999999999999</v>
      </c>
      <c r="D7" s="347">
        <v>0.41960000000000003</v>
      </c>
      <c r="E7" s="347"/>
      <c r="F7" s="347">
        <v>0</v>
      </c>
      <c r="G7" s="347">
        <v>0.83333331298828128</v>
      </c>
      <c r="H7" s="347">
        <v>-0.83333331298828128</v>
      </c>
      <c r="I7" s="348">
        <v>0</v>
      </c>
      <c r="J7" s="349" t="s">
        <v>293</v>
      </c>
    </row>
    <row r="9" spans="1:10" ht="14.4" customHeight="1" x14ac:dyDescent="0.3">
      <c r="A9" s="345" t="s">
        <v>288</v>
      </c>
      <c r="B9" s="346" t="s">
        <v>289</v>
      </c>
      <c r="C9" s="347" t="s">
        <v>290</v>
      </c>
      <c r="D9" s="347" t="s">
        <v>290</v>
      </c>
      <c r="E9" s="347"/>
      <c r="F9" s="347" t="s">
        <v>290</v>
      </c>
      <c r="G9" s="347" t="s">
        <v>290</v>
      </c>
      <c r="H9" s="347" t="s">
        <v>290</v>
      </c>
      <c r="I9" s="348" t="s">
        <v>290</v>
      </c>
      <c r="J9" s="349" t="s">
        <v>48</v>
      </c>
    </row>
    <row r="10" spans="1:10" ht="14.4" customHeight="1" x14ac:dyDescent="0.3">
      <c r="A10" s="345" t="s">
        <v>294</v>
      </c>
      <c r="B10" s="346" t="s">
        <v>289</v>
      </c>
      <c r="C10" s="347" t="s">
        <v>290</v>
      </c>
      <c r="D10" s="347" t="s">
        <v>290</v>
      </c>
      <c r="E10" s="347"/>
      <c r="F10" s="347" t="s">
        <v>290</v>
      </c>
      <c r="G10" s="347" t="s">
        <v>290</v>
      </c>
      <c r="H10" s="347" t="s">
        <v>290</v>
      </c>
      <c r="I10" s="348" t="s">
        <v>290</v>
      </c>
      <c r="J10" s="349" t="s">
        <v>0</v>
      </c>
    </row>
    <row r="11" spans="1:10" ht="14.4" customHeight="1" x14ac:dyDescent="0.3">
      <c r="A11" s="345" t="s">
        <v>294</v>
      </c>
      <c r="B11" s="346" t="s">
        <v>291</v>
      </c>
      <c r="C11" s="347">
        <v>0.15182999999999999</v>
      </c>
      <c r="D11" s="347">
        <v>0.41960000000000003</v>
      </c>
      <c r="E11" s="347"/>
      <c r="F11" s="347">
        <v>0</v>
      </c>
      <c r="G11" s="347">
        <v>1</v>
      </c>
      <c r="H11" s="347">
        <v>-1</v>
      </c>
      <c r="I11" s="348">
        <v>0</v>
      </c>
      <c r="J11" s="349" t="s">
        <v>1</v>
      </c>
    </row>
    <row r="12" spans="1:10" ht="14.4" customHeight="1" x14ac:dyDescent="0.3">
      <c r="A12" s="345" t="s">
        <v>294</v>
      </c>
      <c r="B12" s="346" t="s">
        <v>292</v>
      </c>
      <c r="C12" s="347">
        <v>0.15182999999999999</v>
      </c>
      <c r="D12" s="347">
        <v>0.41960000000000003</v>
      </c>
      <c r="E12" s="347"/>
      <c r="F12" s="347">
        <v>0</v>
      </c>
      <c r="G12" s="347">
        <v>1</v>
      </c>
      <c r="H12" s="347">
        <v>-1</v>
      </c>
      <c r="I12" s="348">
        <v>0</v>
      </c>
      <c r="J12" s="349" t="s">
        <v>295</v>
      </c>
    </row>
    <row r="13" spans="1:10" ht="14.4" customHeight="1" x14ac:dyDescent="0.3">
      <c r="A13" s="345" t="s">
        <v>290</v>
      </c>
      <c r="B13" s="346" t="s">
        <v>290</v>
      </c>
      <c r="C13" s="347" t="s">
        <v>290</v>
      </c>
      <c r="D13" s="347" t="s">
        <v>290</v>
      </c>
      <c r="E13" s="347"/>
      <c r="F13" s="347" t="s">
        <v>290</v>
      </c>
      <c r="G13" s="347" t="s">
        <v>290</v>
      </c>
      <c r="H13" s="347" t="s">
        <v>290</v>
      </c>
      <c r="I13" s="348" t="s">
        <v>290</v>
      </c>
      <c r="J13" s="349" t="s">
        <v>296</v>
      </c>
    </row>
    <row r="14" spans="1:10" ht="14.4" customHeight="1" x14ac:dyDescent="0.3">
      <c r="A14" s="345" t="s">
        <v>288</v>
      </c>
      <c r="B14" s="346" t="s">
        <v>292</v>
      </c>
      <c r="C14" s="347">
        <v>0.15182999999999999</v>
      </c>
      <c r="D14" s="347">
        <v>0.41960000000000003</v>
      </c>
      <c r="E14" s="347"/>
      <c r="F14" s="347">
        <v>0</v>
      </c>
      <c r="G14" s="347">
        <v>1</v>
      </c>
      <c r="H14" s="347">
        <v>-1</v>
      </c>
      <c r="I14" s="348">
        <v>0</v>
      </c>
      <c r="J14" s="349" t="s">
        <v>293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2" t="s">
        <v>72</v>
      </c>
      <c r="B1" s="273"/>
      <c r="C1" s="273"/>
      <c r="D1" s="273"/>
      <c r="E1" s="273"/>
      <c r="F1" s="273"/>
      <c r="G1" s="243"/>
      <c r="H1" s="274"/>
      <c r="I1" s="274"/>
    </row>
    <row r="2" spans="1:10" ht="14.4" customHeight="1" thickBot="1" x14ac:dyDescent="0.35">
      <c r="A2" s="169" t="s">
        <v>174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75">
        <v>2015</v>
      </c>
      <c r="D3" s="176">
        <v>2017</v>
      </c>
      <c r="E3" s="7"/>
      <c r="F3" s="251">
        <v>2018</v>
      </c>
      <c r="G3" s="269"/>
      <c r="H3" s="269"/>
      <c r="I3" s="252"/>
    </row>
    <row r="4" spans="1:10" ht="14.4" customHeight="1" thickBot="1" x14ac:dyDescent="0.35">
      <c r="A4" s="180" t="s">
        <v>0</v>
      </c>
      <c r="B4" s="181" t="s">
        <v>116</v>
      </c>
      <c r="C4" s="270" t="s">
        <v>50</v>
      </c>
      <c r="D4" s="271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" customHeight="1" x14ac:dyDescent="0.3">
      <c r="A5" s="345" t="s">
        <v>288</v>
      </c>
      <c r="B5" s="346" t="s">
        <v>289</v>
      </c>
      <c r="C5" s="347" t="s">
        <v>290</v>
      </c>
      <c r="D5" s="347" t="s">
        <v>290</v>
      </c>
      <c r="E5" s="347"/>
      <c r="F5" s="347" t="s">
        <v>290</v>
      </c>
      <c r="G5" s="347" t="s">
        <v>290</v>
      </c>
      <c r="H5" s="347" t="s">
        <v>290</v>
      </c>
      <c r="I5" s="348" t="s">
        <v>290</v>
      </c>
      <c r="J5" s="349" t="s">
        <v>48</v>
      </c>
    </row>
    <row r="6" spans="1:10" ht="14.4" customHeight="1" x14ac:dyDescent="0.3">
      <c r="A6" s="345" t="s">
        <v>288</v>
      </c>
      <c r="B6" s="346" t="s">
        <v>297</v>
      </c>
      <c r="C6" s="347">
        <v>8.7509599999999992</v>
      </c>
      <c r="D6" s="347">
        <v>10.51999</v>
      </c>
      <c r="E6" s="347"/>
      <c r="F6" s="347">
        <v>6.742</v>
      </c>
      <c r="G6" s="347">
        <v>10.5</v>
      </c>
      <c r="H6" s="347">
        <v>-3.758</v>
      </c>
      <c r="I6" s="348">
        <v>0.64209523809523805</v>
      </c>
      <c r="J6" s="349" t="s">
        <v>1</v>
      </c>
    </row>
    <row r="7" spans="1:10" ht="14.4" customHeight="1" x14ac:dyDescent="0.3">
      <c r="A7" s="345" t="s">
        <v>288</v>
      </c>
      <c r="B7" s="346" t="s">
        <v>298</v>
      </c>
      <c r="C7" s="347">
        <v>0</v>
      </c>
      <c r="D7" s="347">
        <v>0</v>
      </c>
      <c r="E7" s="347"/>
      <c r="F7" s="347">
        <v>0</v>
      </c>
      <c r="G7" s="347">
        <v>0.5</v>
      </c>
      <c r="H7" s="347">
        <v>-0.5</v>
      </c>
      <c r="I7" s="348">
        <v>0</v>
      </c>
      <c r="J7" s="349" t="s">
        <v>1</v>
      </c>
    </row>
    <row r="8" spans="1:10" ht="14.4" customHeight="1" x14ac:dyDescent="0.3">
      <c r="A8" s="345" t="s">
        <v>288</v>
      </c>
      <c r="B8" s="346" t="s">
        <v>299</v>
      </c>
      <c r="C8" s="347">
        <v>0</v>
      </c>
      <c r="D8" s="347">
        <v>0.27600000000000002</v>
      </c>
      <c r="E8" s="347"/>
      <c r="F8" s="347">
        <v>0</v>
      </c>
      <c r="G8" s="347">
        <v>4.6860111236572265E-2</v>
      </c>
      <c r="H8" s="347">
        <v>-4.6860111236572265E-2</v>
      </c>
      <c r="I8" s="348">
        <v>0</v>
      </c>
      <c r="J8" s="349" t="s">
        <v>1</v>
      </c>
    </row>
    <row r="9" spans="1:10" ht="14.4" customHeight="1" x14ac:dyDescent="0.3">
      <c r="A9" s="345" t="s">
        <v>288</v>
      </c>
      <c r="B9" s="346" t="s">
        <v>292</v>
      </c>
      <c r="C9" s="347">
        <v>8.7509599999999992</v>
      </c>
      <c r="D9" s="347">
        <v>10.79599</v>
      </c>
      <c r="E9" s="347"/>
      <c r="F9" s="347">
        <v>6.742</v>
      </c>
      <c r="G9" s="347">
        <v>11.046860111236573</v>
      </c>
      <c r="H9" s="347">
        <v>-4.3048601112365725</v>
      </c>
      <c r="I9" s="348">
        <v>0.61030916768306109</v>
      </c>
      <c r="J9" s="349" t="s">
        <v>293</v>
      </c>
    </row>
    <row r="11" spans="1:10" ht="14.4" customHeight="1" x14ac:dyDescent="0.3">
      <c r="A11" s="345" t="s">
        <v>288</v>
      </c>
      <c r="B11" s="346" t="s">
        <v>289</v>
      </c>
      <c r="C11" s="347" t="s">
        <v>290</v>
      </c>
      <c r="D11" s="347" t="s">
        <v>290</v>
      </c>
      <c r="E11" s="347"/>
      <c r="F11" s="347" t="s">
        <v>290</v>
      </c>
      <c r="G11" s="347" t="s">
        <v>290</v>
      </c>
      <c r="H11" s="347" t="s">
        <v>290</v>
      </c>
      <c r="I11" s="348" t="s">
        <v>290</v>
      </c>
      <c r="J11" s="349" t="s">
        <v>48</v>
      </c>
    </row>
    <row r="12" spans="1:10" ht="14.4" customHeight="1" x14ac:dyDescent="0.3">
      <c r="A12" s="345" t="s">
        <v>294</v>
      </c>
      <c r="B12" s="346" t="s">
        <v>289</v>
      </c>
      <c r="C12" s="347" t="s">
        <v>290</v>
      </c>
      <c r="D12" s="347" t="s">
        <v>290</v>
      </c>
      <c r="E12" s="347"/>
      <c r="F12" s="347" t="s">
        <v>290</v>
      </c>
      <c r="G12" s="347" t="s">
        <v>290</v>
      </c>
      <c r="H12" s="347" t="s">
        <v>290</v>
      </c>
      <c r="I12" s="348" t="s">
        <v>290</v>
      </c>
      <c r="J12" s="349" t="s">
        <v>0</v>
      </c>
    </row>
    <row r="13" spans="1:10" ht="14.4" customHeight="1" x14ac:dyDescent="0.3">
      <c r="A13" s="345" t="s">
        <v>294</v>
      </c>
      <c r="B13" s="346" t="s">
        <v>297</v>
      </c>
      <c r="C13" s="347">
        <v>8.7509599999999992</v>
      </c>
      <c r="D13" s="347">
        <v>10.51999</v>
      </c>
      <c r="E13" s="347"/>
      <c r="F13" s="347">
        <v>6.742</v>
      </c>
      <c r="G13" s="347">
        <v>11</v>
      </c>
      <c r="H13" s="347">
        <v>-4.258</v>
      </c>
      <c r="I13" s="348">
        <v>0.61290909090909096</v>
      </c>
      <c r="J13" s="349" t="s">
        <v>1</v>
      </c>
    </row>
    <row r="14" spans="1:10" ht="14.4" customHeight="1" x14ac:dyDescent="0.3">
      <c r="A14" s="345" t="s">
        <v>294</v>
      </c>
      <c r="B14" s="346" t="s">
        <v>298</v>
      </c>
      <c r="C14" s="347">
        <v>0</v>
      </c>
      <c r="D14" s="347">
        <v>0</v>
      </c>
      <c r="E14" s="347"/>
      <c r="F14" s="347">
        <v>0</v>
      </c>
      <c r="G14" s="347">
        <v>1</v>
      </c>
      <c r="H14" s="347">
        <v>-1</v>
      </c>
      <c r="I14" s="348">
        <v>0</v>
      </c>
      <c r="J14" s="349" t="s">
        <v>1</v>
      </c>
    </row>
    <row r="15" spans="1:10" ht="14.4" customHeight="1" x14ac:dyDescent="0.3">
      <c r="A15" s="345" t="s">
        <v>294</v>
      </c>
      <c r="B15" s="346" t="s">
        <v>299</v>
      </c>
      <c r="C15" s="347">
        <v>0</v>
      </c>
      <c r="D15" s="347">
        <v>0.27600000000000002</v>
      </c>
      <c r="E15" s="347"/>
      <c r="F15" s="347">
        <v>0</v>
      </c>
      <c r="G15" s="347">
        <v>0</v>
      </c>
      <c r="H15" s="347">
        <v>0</v>
      </c>
      <c r="I15" s="348" t="s">
        <v>290</v>
      </c>
      <c r="J15" s="349" t="s">
        <v>1</v>
      </c>
    </row>
    <row r="16" spans="1:10" ht="14.4" customHeight="1" x14ac:dyDescent="0.3">
      <c r="A16" s="345" t="s">
        <v>294</v>
      </c>
      <c r="B16" s="346" t="s">
        <v>292</v>
      </c>
      <c r="C16" s="347">
        <v>8.7509599999999992</v>
      </c>
      <c r="D16" s="347">
        <v>10.79599</v>
      </c>
      <c r="E16" s="347"/>
      <c r="F16" s="347">
        <v>6.742</v>
      </c>
      <c r="G16" s="347">
        <v>11</v>
      </c>
      <c r="H16" s="347">
        <v>-4.258</v>
      </c>
      <c r="I16" s="348">
        <v>0.61290909090909096</v>
      </c>
      <c r="J16" s="349" t="s">
        <v>295</v>
      </c>
    </row>
    <row r="17" spans="1:10" ht="14.4" customHeight="1" x14ac:dyDescent="0.3">
      <c r="A17" s="345" t="s">
        <v>290</v>
      </c>
      <c r="B17" s="346" t="s">
        <v>290</v>
      </c>
      <c r="C17" s="347" t="s">
        <v>290</v>
      </c>
      <c r="D17" s="347" t="s">
        <v>290</v>
      </c>
      <c r="E17" s="347"/>
      <c r="F17" s="347" t="s">
        <v>290</v>
      </c>
      <c r="G17" s="347" t="s">
        <v>290</v>
      </c>
      <c r="H17" s="347" t="s">
        <v>290</v>
      </c>
      <c r="I17" s="348" t="s">
        <v>290</v>
      </c>
      <c r="J17" s="349" t="s">
        <v>296</v>
      </c>
    </row>
    <row r="18" spans="1:10" ht="14.4" customHeight="1" x14ac:dyDescent="0.3">
      <c r="A18" s="345" t="s">
        <v>288</v>
      </c>
      <c r="B18" s="346" t="s">
        <v>292</v>
      </c>
      <c r="C18" s="347">
        <v>8.7509599999999992</v>
      </c>
      <c r="D18" s="347">
        <v>10.79599</v>
      </c>
      <c r="E18" s="347"/>
      <c r="F18" s="347">
        <v>6.742</v>
      </c>
      <c r="G18" s="347">
        <v>11</v>
      </c>
      <c r="H18" s="347">
        <v>-4.258</v>
      </c>
      <c r="I18" s="348">
        <v>0.61290909090909096</v>
      </c>
      <c r="J18" s="349" t="s">
        <v>293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77" t="s">
        <v>312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4.4" customHeight="1" thickBot="1" x14ac:dyDescent="0.35">
      <c r="A2" s="169" t="s">
        <v>174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75"/>
      <c r="D3" s="276"/>
      <c r="E3" s="276"/>
      <c r="F3" s="276"/>
      <c r="G3" s="276"/>
      <c r="H3" s="107" t="s">
        <v>69</v>
      </c>
      <c r="I3" s="71">
        <f>IF(J3&lt;&gt;0,K3/J3,0)</f>
        <v>15.679069767441861</v>
      </c>
      <c r="J3" s="71">
        <f>SUBTOTAL(9,J5:J1048576)</f>
        <v>430</v>
      </c>
      <c r="K3" s="72">
        <f>SUBTOTAL(9,K5:K1048576)</f>
        <v>6742</v>
      </c>
    </row>
    <row r="4" spans="1:11" s="162" customFormat="1" ht="14.4" customHeight="1" thickBot="1" x14ac:dyDescent="0.35">
      <c r="A4" s="350" t="s">
        <v>3</v>
      </c>
      <c r="B4" s="351" t="s">
        <v>4</v>
      </c>
      <c r="C4" s="351" t="s">
        <v>0</v>
      </c>
      <c r="D4" s="351" t="s">
        <v>5</v>
      </c>
      <c r="E4" s="351" t="s">
        <v>6</v>
      </c>
      <c r="F4" s="351" t="s">
        <v>1</v>
      </c>
      <c r="G4" s="351" t="s">
        <v>49</v>
      </c>
      <c r="H4" s="352" t="s">
        <v>7</v>
      </c>
      <c r="I4" s="353" t="s">
        <v>75</v>
      </c>
      <c r="J4" s="353" t="s">
        <v>8</v>
      </c>
      <c r="K4" s="354" t="s">
        <v>83</v>
      </c>
    </row>
    <row r="5" spans="1:11" ht="14.4" customHeight="1" x14ac:dyDescent="0.3">
      <c r="A5" s="355" t="s">
        <v>288</v>
      </c>
      <c r="B5" s="356" t="s">
        <v>289</v>
      </c>
      <c r="C5" s="357" t="s">
        <v>294</v>
      </c>
      <c r="D5" s="358" t="s">
        <v>289</v>
      </c>
      <c r="E5" s="357" t="s">
        <v>300</v>
      </c>
      <c r="F5" s="358" t="s">
        <v>301</v>
      </c>
      <c r="G5" s="357" t="s">
        <v>302</v>
      </c>
      <c r="H5" s="357" t="s">
        <v>303</v>
      </c>
      <c r="I5" s="359">
        <v>12.305299758911133</v>
      </c>
      <c r="J5" s="359">
        <v>60</v>
      </c>
      <c r="K5" s="360">
        <v>738.32000732421875</v>
      </c>
    </row>
    <row r="6" spans="1:11" ht="14.4" customHeight="1" x14ac:dyDescent="0.3">
      <c r="A6" s="361" t="s">
        <v>288</v>
      </c>
      <c r="B6" s="362" t="s">
        <v>289</v>
      </c>
      <c r="C6" s="363" t="s">
        <v>294</v>
      </c>
      <c r="D6" s="364" t="s">
        <v>289</v>
      </c>
      <c r="E6" s="363" t="s">
        <v>300</v>
      </c>
      <c r="F6" s="364" t="s">
        <v>301</v>
      </c>
      <c r="G6" s="363" t="s">
        <v>304</v>
      </c>
      <c r="H6" s="363" t="s">
        <v>305</v>
      </c>
      <c r="I6" s="365">
        <v>15.548000335693359</v>
      </c>
      <c r="J6" s="365">
        <v>40</v>
      </c>
      <c r="K6" s="366">
        <v>621.91998291015625</v>
      </c>
    </row>
    <row r="7" spans="1:11" ht="14.4" customHeight="1" x14ac:dyDescent="0.3">
      <c r="A7" s="361" t="s">
        <v>288</v>
      </c>
      <c r="B7" s="362" t="s">
        <v>289</v>
      </c>
      <c r="C7" s="363" t="s">
        <v>294</v>
      </c>
      <c r="D7" s="364" t="s">
        <v>289</v>
      </c>
      <c r="E7" s="363" t="s">
        <v>300</v>
      </c>
      <c r="F7" s="364" t="s">
        <v>301</v>
      </c>
      <c r="G7" s="363" t="s">
        <v>306</v>
      </c>
      <c r="H7" s="363" t="s">
        <v>307</v>
      </c>
      <c r="I7" s="365">
        <v>15.815999984741211</v>
      </c>
      <c r="J7" s="365">
        <v>250</v>
      </c>
      <c r="K7" s="366">
        <v>3954</v>
      </c>
    </row>
    <row r="8" spans="1:11" ht="14.4" customHeight="1" x14ac:dyDescent="0.3">
      <c r="A8" s="361" t="s">
        <v>288</v>
      </c>
      <c r="B8" s="362" t="s">
        <v>289</v>
      </c>
      <c r="C8" s="363" t="s">
        <v>294</v>
      </c>
      <c r="D8" s="364" t="s">
        <v>289</v>
      </c>
      <c r="E8" s="363" t="s">
        <v>300</v>
      </c>
      <c r="F8" s="364" t="s">
        <v>301</v>
      </c>
      <c r="G8" s="363" t="s">
        <v>308</v>
      </c>
      <c r="H8" s="363" t="s">
        <v>309</v>
      </c>
      <c r="I8" s="365">
        <v>18.149499893188477</v>
      </c>
      <c r="J8" s="365">
        <v>40</v>
      </c>
      <c r="K8" s="366">
        <v>725.97998046875</v>
      </c>
    </row>
    <row r="9" spans="1:11" ht="14.4" customHeight="1" thickBot="1" x14ac:dyDescent="0.35">
      <c r="A9" s="367" t="s">
        <v>288</v>
      </c>
      <c r="B9" s="368" t="s">
        <v>289</v>
      </c>
      <c r="C9" s="369" t="s">
        <v>294</v>
      </c>
      <c r="D9" s="370" t="s">
        <v>289</v>
      </c>
      <c r="E9" s="369" t="s">
        <v>300</v>
      </c>
      <c r="F9" s="370" t="s">
        <v>301</v>
      </c>
      <c r="G9" s="369" t="s">
        <v>310</v>
      </c>
      <c r="H9" s="369" t="s">
        <v>311</v>
      </c>
      <c r="I9" s="371">
        <v>17.544500350952148</v>
      </c>
      <c r="J9" s="371">
        <v>40</v>
      </c>
      <c r="K9" s="372">
        <v>701.780029296875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9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8" customWidth="1"/>
    <col min="18" max="18" width="7.33203125" style="189" customWidth="1"/>
    <col min="19" max="19" width="8" style="168" customWidth="1"/>
    <col min="21" max="21" width="11.21875" bestFit="1" customWidth="1"/>
  </cols>
  <sheetData>
    <row r="1" spans="1:19" ht="18.600000000000001" thickBot="1" x14ac:dyDescent="0.4">
      <c r="A1" s="278" t="s">
        <v>56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ht="15" thickBot="1" x14ac:dyDescent="0.35">
      <c r="A2" s="169" t="s">
        <v>174</v>
      </c>
      <c r="B2" s="170"/>
    </row>
    <row r="3" spans="1:19" x14ac:dyDescent="0.3">
      <c r="A3" s="292" t="s">
        <v>112</v>
      </c>
      <c r="B3" s="293"/>
      <c r="C3" s="294" t="s">
        <v>101</v>
      </c>
      <c r="D3" s="295"/>
      <c r="E3" s="295"/>
      <c r="F3" s="296"/>
      <c r="G3" s="297" t="s">
        <v>102</v>
      </c>
      <c r="H3" s="298"/>
      <c r="I3" s="298"/>
      <c r="J3" s="299"/>
      <c r="K3" s="300" t="s">
        <v>111</v>
      </c>
      <c r="L3" s="301"/>
      <c r="M3" s="301"/>
      <c r="N3" s="301"/>
      <c r="O3" s="302"/>
      <c r="P3" s="298" t="s">
        <v>149</v>
      </c>
      <c r="Q3" s="298"/>
      <c r="R3" s="298"/>
      <c r="S3" s="299"/>
    </row>
    <row r="4" spans="1:19" ht="15" thickBot="1" x14ac:dyDescent="0.35">
      <c r="A4" s="311">
        <v>2018</v>
      </c>
      <c r="B4" s="312"/>
      <c r="C4" s="313" t="s">
        <v>148</v>
      </c>
      <c r="D4" s="315" t="s">
        <v>57</v>
      </c>
      <c r="E4" s="315" t="s">
        <v>52</v>
      </c>
      <c r="F4" s="290" t="s">
        <v>47</v>
      </c>
      <c r="G4" s="305" t="s">
        <v>103</v>
      </c>
      <c r="H4" s="307" t="s">
        <v>107</v>
      </c>
      <c r="I4" s="307" t="s">
        <v>147</v>
      </c>
      <c r="J4" s="309" t="s">
        <v>104</v>
      </c>
      <c r="K4" s="287" t="s">
        <v>146</v>
      </c>
      <c r="L4" s="288"/>
      <c r="M4" s="288"/>
      <c r="N4" s="289"/>
      <c r="O4" s="290" t="s">
        <v>145</v>
      </c>
      <c r="P4" s="279" t="s">
        <v>144</v>
      </c>
      <c r="Q4" s="279" t="s">
        <v>114</v>
      </c>
      <c r="R4" s="281" t="s">
        <v>52</v>
      </c>
      <c r="S4" s="283" t="s">
        <v>113</v>
      </c>
    </row>
    <row r="5" spans="1:19" s="224" customFormat="1" ht="19.2" customHeight="1" x14ac:dyDescent="0.3">
      <c r="A5" s="285" t="s">
        <v>143</v>
      </c>
      <c r="B5" s="286"/>
      <c r="C5" s="314"/>
      <c r="D5" s="316"/>
      <c r="E5" s="316"/>
      <c r="F5" s="291"/>
      <c r="G5" s="306"/>
      <c r="H5" s="308"/>
      <c r="I5" s="308"/>
      <c r="J5" s="310"/>
      <c r="K5" s="227" t="s">
        <v>105</v>
      </c>
      <c r="L5" s="226" t="s">
        <v>106</v>
      </c>
      <c r="M5" s="226" t="s">
        <v>142</v>
      </c>
      <c r="N5" s="225" t="s">
        <v>2</v>
      </c>
      <c r="O5" s="291"/>
      <c r="P5" s="280"/>
      <c r="Q5" s="280"/>
      <c r="R5" s="282"/>
      <c r="S5" s="284"/>
    </row>
    <row r="6" spans="1:19" ht="15" thickBot="1" x14ac:dyDescent="0.35">
      <c r="A6" s="303" t="s">
        <v>100</v>
      </c>
      <c r="B6" s="304"/>
      <c r="C6" s="223">
        <f ca="1">SUM(Tabulka[01 uv_sk])/2</f>
        <v>4</v>
      </c>
      <c r="D6" s="221"/>
      <c r="E6" s="221"/>
      <c r="F6" s="220"/>
      <c r="G6" s="222">
        <f ca="1">SUM(Tabulka[05 h_vram])/2</f>
        <v>976</v>
      </c>
      <c r="H6" s="221">
        <f ca="1">SUM(Tabulka[06 h_naduv])/2</f>
        <v>0</v>
      </c>
      <c r="I6" s="221">
        <f ca="1">SUM(Tabulka[07 h_nadzk])/2</f>
        <v>0</v>
      </c>
      <c r="J6" s="220">
        <f ca="1">SUM(Tabulka[08 h_oon])/2</f>
        <v>40</v>
      </c>
      <c r="K6" s="222">
        <f ca="1">SUM(Tabulka[09 m_kl])/2</f>
        <v>0</v>
      </c>
      <c r="L6" s="221">
        <f ca="1">SUM(Tabulka[10 m_gr])/2</f>
        <v>0</v>
      </c>
      <c r="M6" s="221">
        <f ca="1">SUM(Tabulka[11 m_jo])/2</f>
        <v>38958</v>
      </c>
      <c r="N6" s="221">
        <f ca="1">SUM(Tabulka[12 m_oc])/2</f>
        <v>38958</v>
      </c>
      <c r="O6" s="220">
        <f ca="1">SUM(Tabulka[13 m_sk])/2</f>
        <v>352467</v>
      </c>
      <c r="P6" s="219">
        <f ca="1">SUM(Tabulka[14_vzsk])/2</f>
        <v>2020</v>
      </c>
      <c r="Q6" s="219">
        <f ca="1">SUM(Tabulka[15_vzpl])/2</f>
        <v>2163.2506742050164</v>
      </c>
      <c r="R6" s="218">
        <f ca="1">IF(Q6=0,0,P6/Q6)</f>
        <v>0.93377990081632112</v>
      </c>
      <c r="S6" s="217">
        <f ca="1">Q6-P6</f>
        <v>143.25067420501637</v>
      </c>
    </row>
    <row r="7" spans="1:19" hidden="1" x14ac:dyDescent="0.3">
      <c r="A7" s="216" t="s">
        <v>141</v>
      </c>
      <c r="B7" s="215" t="s">
        <v>140</v>
      </c>
      <c r="C7" s="214" t="s">
        <v>139</v>
      </c>
      <c r="D7" s="213" t="s">
        <v>138</v>
      </c>
      <c r="E7" s="212" t="s">
        <v>137</v>
      </c>
      <c r="F7" s="211" t="s">
        <v>136</v>
      </c>
      <c r="G7" s="210" t="s">
        <v>135</v>
      </c>
      <c r="H7" s="208" t="s">
        <v>134</v>
      </c>
      <c r="I7" s="208" t="s">
        <v>133</v>
      </c>
      <c r="J7" s="207" t="s">
        <v>132</v>
      </c>
      <c r="K7" s="209" t="s">
        <v>131</v>
      </c>
      <c r="L7" s="208" t="s">
        <v>130</v>
      </c>
      <c r="M7" s="208" t="s">
        <v>129</v>
      </c>
      <c r="N7" s="207" t="s">
        <v>128</v>
      </c>
      <c r="O7" s="206" t="s">
        <v>127</v>
      </c>
      <c r="P7" s="205" t="s">
        <v>126</v>
      </c>
      <c r="Q7" s="204" t="s">
        <v>125</v>
      </c>
      <c r="R7" s="203" t="s">
        <v>124</v>
      </c>
      <c r="S7" s="202" t="s">
        <v>123</v>
      </c>
    </row>
    <row r="8" spans="1:19" x14ac:dyDescent="0.3">
      <c r="A8" s="199" t="s">
        <v>122</v>
      </c>
      <c r="B8" s="198"/>
      <c r="C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H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176536</v>
      </c>
      <c r="P8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974.67350649784692</v>
      </c>
      <c r="R8" s="201">
        <f ca="1">IF(Tabulka[[#This Row],[15_vzpl]]=0,"",Tabulka[[#This Row],[14_vzsk]]/Tabulka[[#This Row],[15_vzpl]])</f>
        <v>0.11285830513157895</v>
      </c>
      <c r="S8" s="200">
        <f ca="1">IF(Tabulka[[#This Row],[15_vzpl]]-Tabulka[[#This Row],[14_vzsk]]=0,"",Tabulka[[#This Row],[15_vzpl]]-Tabulka[[#This Row],[14_vzsk]])</f>
        <v>864.67350649784692</v>
      </c>
    </row>
    <row r="9" spans="1:19" x14ac:dyDescent="0.3">
      <c r="A9" s="199">
        <v>99</v>
      </c>
      <c r="B9" s="198" t="s">
        <v>318</v>
      </c>
      <c r="C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974.67350649784692</v>
      </c>
      <c r="R9" s="201">
        <f ca="1">IF(Tabulka[[#This Row],[15_vzpl]]=0,"",Tabulka[[#This Row],[14_vzsk]]/Tabulka[[#This Row],[15_vzpl]])</f>
        <v>0.11285830513157895</v>
      </c>
      <c r="S9" s="200">
        <f ca="1">IF(Tabulka[[#This Row],[15_vzpl]]-Tabulka[[#This Row],[14_vzsk]]=0,"",Tabulka[[#This Row],[15_vzpl]]-Tabulka[[#This Row],[14_vzsk]])</f>
        <v>864.67350649784692</v>
      </c>
    </row>
    <row r="10" spans="1:19" x14ac:dyDescent="0.3">
      <c r="A10" s="199">
        <v>101</v>
      </c>
      <c r="B10" s="198" t="s">
        <v>319</v>
      </c>
      <c r="C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H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176536</v>
      </c>
      <c r="P10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1" t="str">
        <f ca="1">IF(Tabulka[[#This Row],[15_vzpl]]=0,"",Tabulka[[#This Row],[14_vzsk]]/Tabulka[[#This Row],[15_vzpl]])</f>
        <v/>
      </c>
      <c r="S10" s="200" t="str">
        <f ca="1">IF(Tabulka[[#This Row],[15_vzpl]]-Tabulka[[#This Row],[14_vzsk]]=0,"",Tabulka[[#This Row],[15_vzpl]]-Tabulka[[#This Row],[14_vzsk]])</f>
        <v/>
      </c>
    </row>
    <row r="11" spans="1:19" x14ac:dyDescent="0.3">
      <c r="A11" s="199" t="s">
        <v>313</v>
      </c>
      <c r="B11" s="198"/>
      <c r="C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</v>
      </c>
      <c r="H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18878</v>
      </c>
      <c r="N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18878</v>
      </c>
      <c r="O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89651</v>
      </c>
      <c r="P11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</v>
      </c>
      <c r="Q11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1188.5771677071696</v>
      </c>
      <c r="R11" s="201">
        <f ca="1">IF(Tabulka[[#This Row],[15_vzpl]]=0,"",Tabulka[[#This Row],[14_vzsk]]/Tabulka[[#This Row],[15_vzpl]])</f>
        <v>1.1021581396579085</v>
      </c>
      <c r="S11" s="200">
        <f ca="1">IF(Tabulka[[#This Row],[15_vzpl]]-Tabulka[[#This Row],[14_vzsk]]=0,"",Tabulka[[#This Row],[15_vzpl]]-Tabulka[[#This Row],[14_vzsk]])</f>
        <v>-121.42283229283044</v>
      </c>
    </row>
    <row r="12" spans="1:19" x14ac:dyDescent="0.3">
      <c r="A12" s="199">
        <v>526</v>
      </c>
      <c r="B12" s="198" t="s">
        <v>320</v>
      </c>
      <c r="C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</v>
      </c>
      <c r="P12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</v>
      </c>
      <c r="Q12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1188.5771677071696</v>
      </c>
      <c r="R12" s="201">
        <f ca="1">IF(Tabulka[[#This Row],[15_vzpl]]=0,"",Tabulka[[#This Row],[14_vzsk]]/Tabulka[[#This Row],[15_vzpl]])</f>
        <v>1.1021581396579085</v>
      </c>
      <c r="S12" s="200">
        <f ca="1">IF(Tabulka[[#This Row],[15_vzpl]]-Tabulka[[#This Row],[14_vzsk]]=0,"",Tabulka[[#This Row],[15_vzpl]]-Tabulka[[#This Row],[14_vzsk]])</f>
        <v>-121.42283229283044</v>
      </c>
    </row>
    <row r="13" spans="1:19" x14ac:dyDescent="0.3">
      <c r="A13" s="199">
        <v>528</v>
      </c>
      <c r="B13" s="198" t="s">
        <v>321</v>
      </c>
      <c r="C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</v>
      </c>
      <c r="H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18878</v>
      </c>
      <c r="N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18878</v>
      </c>
      <c r="O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88481</v>
      </c>
      <c r="P13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1" t="str">
        <f ca="1">IF(Tabulka[[#This Row],[15_vzpl]]=0,"",Tabulka[[#This Row],[14_vzsk]]/Tabulka[[#This Row],[15_vzpl]])</f>
        <v/>
      </c>
      <c r="S13" s="200" t="str">
        <f ca="1">IF(Tabulka[[#This Row],[15_vzpl]]-Tabulka[[#This Row],[14_vzsk]]=0,"",Tabulka[[#This Row],[15_vzpl]]-Tabulka[[#This Row],[14_vzsk]])</f>
        <v/>
      </c>
    </row>
    <row r="14" spans="1:19" x14ac:dyDescent="0.3">
      <c r="A14" s="199" t="s">
        <v>314</v>
      </c>
      <c r="B14" s="198"/>
      <c r="C14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N14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O14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86280</v>
      </c>
      <c r="P14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Q14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1" t="str">
        <f ca="1">IF(Tabulka[[#This Row],[15_vzpl]]=0,"",Tabulka[[#This Row],[14_vzsk]]/Tabulka[[#This Row],[15_vzpl]])</f>
        <v/>
      </c>
      <c r="S14" s="200">
        <f ca="1">IF(Tabulka[[#This Row],[15_vzpl]]-Tabulka[[#This Row],[14_vzsk]]=0,"",Tabulka[[#This Row],[15_vzpl]]-Tabulka[[#This Row],[14_vzsk]])</f>
        <v>-600</v>
      </c>
    </row>
    <row r="15" spans="1:19" x14ac:dyDescent="0.3">
      <c r="A15" s="199">
        <v>303</v>
      </c>
      <c r="B15" s="198" t="s">
        <v>322</v>
      </c>
      <c r="C15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Q15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1" t="str">
        <f ca="1">IF(Tabulka[[#This Row],[15_vzpl]]=0,"",Tabulka[[#This Row],[14_vzsk]]/Tabulka[[#This Row],[15_vzpl]])</f>
        <v/>
      </c>
      <c r="S15" s="200">
        <f ca="1">IF(Tabulka[[#This Row],[15_vzpl]]-Tabulka[[#This Row],[14_vzsk]]=0,"",Tabulka[[#This Row],[15_vzpl]]-Tabulka[[#This Row],[14_vzsk]])</f>
        <v>-600</v>
      </c>
    </row>
    <row r="16" spans="1:19" x14ac:dyDescent="0.3">
      <c r="A16" s="199">
        <v>409</v>
      </c>
      <c r="B16" s="198" t="s">
        <v>323</v>
      </c>
      <c r="C16" s="19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9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N16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O16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86280</v>
      </c>
      <c r="P16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0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1" t="str">
        <f ca="1">IF(Tabulka[[#This Row],[15_vzpl]]=0,"",Tabulka[[#This Row],[14_vzsk]]/Tabulka[[#This Row],[15_vzpl]])</f>
        <v/>
      </c>
      <c r="S16" s="200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151</v>
      </c>
    </row>
    <row r="18" spans="1:1" x14ac:dyDescent="0.3">
      <c r="A18" s="79" t="s">
        <v>84</v>
      </c>
    </row>
    <row r="19" spans="1:1" x14ac:dyDescent="0.3">
      <c r="A19" s="80" t="s">
        <v>121</v>
      </c>
    </row>
    <row r="20" spans="1:1" x14ac:dyDescent="0.3">
      <c r="A20" s="191" t="s">
        <v>120</v>
      </c>
    </row>
    <row r="21" spans="1:1" x14ac:dyDescent="0.3">
      <c r="A21" s="172" t="s">
        <v>110</v>
      </c>
    </row>
    <row r="22" spans="1:1" x14ac:dyDescent="0.3">
      <c r="A22" s="174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317</v>
      </c>
    </row>
    <row r="2" spans="1:19" x14ac:dyDescent="0.3">
      <c r="A2" s="169" t="s">
        <v>174</v>
      </c>
    </row>
    <row r="3" spans="1:19" x14ac:dyDescent="0.3">
      <c r="A3" s="237" t="s">
        <v>87</v>
      </c>
      <c r="B3" s="236">
        <v>2018</v>
      </c>
      <c r="C3" t="s">
        <v>150</v>
      </c>
      <c r="D3" t="s">
        <v>141</v>
      </c>
      <c r="E3" t="s">
        <v>139</v>
      </c>
      <c r="F3" t="s">
        <v>138</v>
      </c>
      <c r="G3" t="s">
        <v>137</v>
      </c>
      <c r="H3" t="s">
        <v>136</v>
      </c>
      <c r="I3" t="s">
        <v>135</v>
      </c>
      <c r="J3" t="s">
        <v>134</v>
      </c>
      <c r="K3" t="s">
        <v>133</v>
      </c>
      <c r="L3" t="s">
        <v>132</v>
      </c>
      <c r="M3" t="s">
        <v>131</v>
      </c>
      <c r="N3" t="s">
        <v>130</v>
      </c>
      <c r="O3" t="s">
        <v>129</v>
      </c>
      <c r="P3" t="s">
        <v>128</v>
      </c>
      <c r="Q3" t="s">
        <v>127</v>
      </c>
      <c r="R3" t="s">
        <v>126</v>
      </c>
      <c r="S3" t="s">
        <v>125</v>
      </c>
    </row>
    <row r="4" spans="1:19" x14ac:dyDescent="0.3">
      <c r="A4" s="235" t="s">
        <v>88</v>
      </c>
      <c r="B4" s="234">
        <v>1</v>
      </c>
      <c r="C4" s="229">
        <v>1</v>
      </c>
      <c r="D4" s="229" t="s">
        <v>122</v>
      </c>
      <c r="E4" s="228">
        <v>2</v>
      </c>
      <c r="F4" s="228"/>
      <c r="G4" s="228"/>
      <c r="H4" s="228"/>
      <c r="I4" s="228">
        <v>184</v>
      </c>
      <c r="J4" s="228"/>
      <c r="K4" s="228"/>
      <c r="L4" s="228">
        <v>20</v>
      </c>
      <c r="M4" s="228"/>
      <c r="N4" s="228"/>
      <c r="O4" s="228"/>
      <c r="P4" s="228"/>
      <c r="Q4" s="228">
        <v>84140</v>
      </c>
      <c r="R4" s="228"/>
      <c r="S4" s="228">
        <v>487.33675324892346</v>
      </c>
    </row>
    <row r="5" spans="1:19" x14ac:dyDescent="0.3">
      <c r="A5" s="233" t="s">
        <v>89</v>
      </c>
      <c r="B5" s="232">
        <v>2</v>
      </c>
      <c r="C5">
        <v>1</v>
      </c>
      <c r="D5">
        <v>99</v>
      </c>
      <c r="S5">
        <v>487.33675324892346</v>
      </c>
    </row>
    <row r="6" spans="1:19" x14ac:dyDescent="0.3">
      <c r="A6" s="235" t="s">
        <v>90</v>
      </c>
      <c r="B6" s="234">
        <v>3</v>
      </c>
      <c r="C6">
        <v>1</v>
      </c>
      <c r="D6">
        <v>101</v>
      </c>
      <c r="E6">
        <v>2</v>
      </c>
      <c r="I6">
        <v>184</v>
      </c>
      <c r="L6">
        <v>20</v>
      </c>
      <c r="Q6">
        <v>84140</v>
      </c>
    </row>
    <row r="7" spans="1:19" x14ac:dyDescent="0.3">
      <c r="A7" s="233" t="s">
        <v>91</v>
      </c>
      <c r="B7" s="232">
        <v>4</v>
      </c>
      <c r="C7">
        <v>1</v>
      </c>
      <c r="D7" t="s">
        <v>313</v>
      </c>
      <c r="E7">
        <v>1</v>
      </c>
      <c r="I7">
        <v>160</v>
      </c>
      <c r="O7">
        <v>8650</v>
      </c>
      <c r="P7">
        <v>8650</v>
      </c>
      <c r="Q7">
        <v>44838</v>
      </c>
      <c r="S7">
        <v>594.28858385358478</v>
      </c>
    </row>
    <row r="8" spans="1:19" x14ac:dyDescent="0.3">
      <c r="A8" s="235" t="s">
        <v>92</v>
      </c>
      <c r="B8" s="234">
        <v>5</v>
      </c>
      <c r="C8">
        <v>1</v>
      </c>
      <c r="D8">
        <v>526</v>
      </c>
      <c r="Q8">
        <v>600</v>
      </c>
      <c r="S8">
        <v>594.28858385358478</v>
      </c>
    </row>
    <row r="9" spans="1:19" x14ac:dyDescent="0.3">
      <c r="A9" s="233" t="s">
        <v>93</v>
      </c>
      <c r="B9" s="232">
        <v>6</v>
      </c>
      <c r="C9">
        <v>1</v>
      </c>
      <c r="D9">
        <v>528</v>
      </c>
      <c r="E9">
        <v>1</v>
      </c>
      <c r="I9">
        <v>160</v>
      </c>
      <c r="O9">
        <v>8650</v>
      </c>
      <c r="P9">
        <v>8650</v>
      </c>
      <c r="Q9">
        <v>44238</v>
      </c>
    </row>
    <row r="10" spans="1:19" x14ac:dyDescent="0.3">
      <c r="A10" s="235" t="s">
        <v>94</v>
      </c>
      <c r="B10" s="234">
        <v>7</v>
      </c>
      <c r="C10">
        <v>1</v>
      </c>
      <c r="D10" t="s">
        <v>314</v>
      </c>
      <c r="E10">
        <v>1</v>
      </c>
      <c r="I10">
        <v>176</v>
      </c>
      <c r="O10">
        <v>9580</v>
      </c>
      <c r="P10">
        <v>9580</v>
      </c>
      <c r="Q10">
        <v>42740</v>
      </c>
    </row>
    <row r="11" spans="1:19" x14ac:dyDescent="0.3">
      <c r="A11" s="233" t="s">
        <v>95</v>
      </c>
      <c r="B11" s="232">
        <v>8</v>
      </c>
      <c r="C11">
        <v>1</v>
      </c>
      <c r="D11">
        <v>409</v>
      </c>
      <c r="E11">
        <v>1</v>
      </c>
      <c r="I11">
        <v>176</v>
      </c>
      <c r="O11">
        <v>9580</v>
      </c>
      <c r="P11">
        <v>9580</v>
      </c>
      <c r="Q11">
        <v>42740</v>
      </c>
    </row>
    <row r="12" spans="1:19" x14ac:dyDescent="0.3">
      <c r="A12" s="235" t="s">
        <v>96</v>
      </c>
      <c r="B12" s="234">
        <v>9</v>
      </c>
      <c r="C12" t="s">
        <v>315</v>
      </c>
      <c r="E12">
        <v>4</v>
      </c>
      <c r="I12">
        <v>520</v>
      </c>
      <c r="L12">
        <v>20</v>
      </c>
      <c r="O12">
        <v>18230</v>
      </c>
      <c r="P12">
        <v>18230</v>
      </c>
      <c r="Q12">
        <v>171718</v>
      </c>
      <c r="S12">
        <v>1081.6253371025082</v>
      </c>
    </row>
    <row r="13" spans="1:19" x14ac:dyDescent="0.3">
      <c r="A13" s="233" t="s">
        <v>97</v>
      </c>
      <c r="B13" s="232">
        <v>10</v>
      </c>
      <c r="C13">
        <v>2</v>
      </c>
      <c r="D13" t="s">
        <v>122</v>
      </c>
      <c r="E13">
        <v>2</v>
      </c>
      <c r="I13">
        <v>176</v>
      </c>
      <c r="L13">
        <v>20</v>
      </c>
      <c r="Q13">
        <v>92396</v>
      </c>
      <c r="R13">
        <v>110</v>
      </c>
      <c r="S13">
        <v>487.33675324892346</v>
      </c>
    </row>
    <row r="14" spans="1:19" x14ac:dyDescent="0.3">
      <c r="A14" s="235" t="s">
        <v>98</v>
      </c>
      <c r="B14" s="234">
        <v>11</v>
      </c>
      <c r="C14">
        <v>2</v>
      </c>
      <c r="D14">
        <v>99</v>
      </c>
      <c r="R14">
        <v>110</v>
      </c>
      <c r="S14">
        <v>487.33675324892346</v>
      </c>
    </row>
    <row r="15" spans="1:19" x14ac:dyDescent="0.3">
      <c r="A15" s="233" t="s">
        <v>99</v>
      </c>
      <c r="B15" s="232">
        <v>12</v>
      </c>
      <c r="C15">
        <v>2</v>
      </c>
      <c r="D15">
        <v>101</v>
      </c>
      <c r="E15">
        <v>2</v>
      </c>
      <c r="I15">
        <v>176</v>
      </c>
      <c r="L15">
        <v>20</v>
      </c>
      <c r="Q15">
        <v>92396</v>
      </c>
    </row>
    <row r="16" spans="1:19" x14ac:dyDescent="0.3">
      <c r="A16" s="231" t="s">
        <v>87</v>
      </c>
      <c r="B16" s="230">
        <v>2018</v>
      </c>
      <c r="C16">
        <v>2</v>
      </c>
      <c r="D16" t="s">
        <v>313</v>
      </c>
      <c r="E16">
        <v>1</v>
      </c>
      <c r="I16">
        <v>120</v>
      </c>
      <c r="O16">
        <v>10228</v>
      </c>
      <c r="P16">
        <v>10228</v>
      </c>
      <c r="Q16">
        <v>44813</v>
      </c>
      <c r="R16">
        <v>1310</v>
      </c>
      <c r="S16">
        <v>594.28858385358478</v>
      </c>
    </row>
    <row r="17" spans="3:19" x14ac:dyDescent="0.3">
      <c r="C17">
        <v>2</v>
      </c>
      <c r="D17">
        <v>526</v>
      </c>
      <c r="Q17">
        <v>570</v>
      </c>
      <c r="R17">
        <v>1310</v>
      </c>
      <c r="S17">
        <v>594.28858385358478</v>
      </c>
    </row>
    <row r="18" spans="3:19" x14ac:dyDescent="0.3">
      <c r="C18">
        <v>2</v>
      </c>
      <c r="D18">
        <v>528</v>
      </c>
      <c r="E18">
        <v>1</v>
      </c>
      <c r="I18">
        <v>120</v>
      </c>
      <c r="O18">
        <v>10228</v>
      </c>
      <c r="P18">
        <v>10228</v>
      </c>
      <c r="Q18">
        <v>44243</v>
      </c>
    </row>
    <row r="19" spans="3:19" x14ac:dyDescent="0.3">
      <c r="C19">
        <v>2</v>
      </c>
      <c r="D19" t="s">
        <v>314</v>
      </c>
      <c r="E19">
        <v>1</v>
      </c>
      <c r="I19">
        <v>160</v>
      </c>
      <c r="O19">
        <v>10500</v>
      </c>
      <c r="P19">
        <v>10500</v>
      </c>
      <c r="Q19">
        <v>43540</v>
      </c>
      <c r="R19">
        <v>600</v>
      </c>
    </row>
    <row r="20" spans="3:19" x14ac:dyDescent="0.3">
      <c r="C20">
        <v>2</v>
      </c>
      <c r="D20">
        <v>303</v>
      </c>
      <c r="R20">
        <v>600</v>
      </c>
    </row>
    <row r="21" spans="3:19" x14ac:dyDescent="0.3">
      <c r="C21">
        <v>2</v>
      </c>
      <c r="D21">
        <v>409</v>
      </c>
      <c r="E21">
        <v>1</v>
      </c>
      <c r="I21">
        <v>160</v>
      </c>
      <c r="O21">
        <v>10500</v>
      </c>
      <c r="P21">
        <v>10500</v>
      </c>
      <c r="Q21">
        <v>43540</v>
      </c>
    </row>
    <row r="22" spans="3:19" x14ac:dyDescent="0.3">
      <c r="C22" t="s">
        <v>316</v>
      </c>
      <c r="E22">
        <v>4</v>
      </c>
      <c r="I22">
        <v>456</v>
      </c>
      <c r="L22">
        <v>20</v>
      </c>
      <c r="O22">
        <v>20728</v>
      </c>
      <c r="P22">
        <v>20728</v>
      </c>
      <c r="Q22">
        <v>180749</v>
      </c>
      <c r="R22">
        <v>2020</v>
      </c>
      <c r="S22">
        <v>1081.6253371025082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2018-03-27T14:28:38Z</dcterms:modified>
</cp:coreProperties>
</file>