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D652559-0A71-450F-87DC-358C171E3BF1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Statim" sheetId="427" r:id="rId7"/>
    <sheet name="Materiál Žádanky" sheetId="420" r:id="rId8"/>
    <sheet name="MŽ Detail" sheetId="403" r:id="rId9"/>
    <sheet name="Osobní náklady" sheetId="431" r:id="rId10"/>
    <sheet name="ON Data" sheetId="432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Statim'!$A$5:$I$5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D10" i="431"/>
  <c r="E11" i="431"/>
  <c r="F12" i="431"/>
  <c r="G13" i="431"/>
  <c r="H14" i="431"/>
  <c r="I15" i="431"/>
  <c r="K9" i="431"/>
  <c r="L10" i="431"/>
  <c r="M11" i="431"/>
  <c r="N12" i="431"/>
  <c r="O13" i="431"/>
  <c r="P14" i="431"/>
  <c r="Q15" i="431"/>
  <c r="N11" i="431"/>
  <c r="C10" i="431"/>
  <c r="D11" i="431"/>
  <c r="E12" i="431"/>
  <c r="F13" i="431"/>
  <c r="G14" i="431"/>
  <c r="H15" i="431"/>
  <c r="J9" i="431"/>
  <c r="K10" i="431"/>
  <c r="L11" i="431"/>
  <c r="M12" i="431"/>
  <c r="N13" i="431"/>
  <c r="O14" i="431"/>
  <c r="P15" i="431"/>
  <c r="M10" i="431"/>
  <c r="C11" i="431"/>
  <c r="D12" i="431"/>
  <c r="E13" i="431"/>
  <c r="F14" i="431"/>
  <c r="G15" i="431"/>
  <c r="I9" i="431"/>
  <c r="J10" i="431"/>
  <c r="K11" i="431"/>
  <c r="L12" i="431"/>
  <c r="M13" i="431"/>
  <c r="N14" i="431"/>
  <c r="O15" i="431"/>
  <c r="Q9" i="431"/>
  <c r="O12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I14" i="431"/>
  <c r="C13" i="431"/>
  <c r="D14" i="431"/>
  <c r="E15" i="431"/>
  <c r="G9" i="431"/>
  <c r="H10" i="431"/>
  <c r="I11" i="431"/>
  <c r="J12" i="431"/>
  <c r="K13" i="431"/>
  <c r="L14" i="431"/>
  <c r="M15" i="431"/>
  <c r="O9" i="431"/>
  <c r="P10" i="431"/>
  <c r="Q11" i="431"/>
  <c r="L9" i="431"/>
  <c r="C14" i="431"/>
  <c r="D15" i="431"/>
  <c r="F9" i="431"/>
  <c r="G10" i="431"/>
  <c r="H11" i="431"/>
  <c r="I12" i="431"/>
  <c r="J13" i="431"/>
  <c r="K14" i="431"/>
  <c r="L15" i="431"/>
  <c r="N9" i="431"/>
  <c r="O10" i="431"/>
  <c r="P11" i="431"/>
  <c r="Q12" i="431"/>
  <c r="E10" i="431"/>
  <c r="F11" i="431"/>
  <c r="H13" i="431"/>
  <c r="P13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D9" i="431"/>
  <c r="G12" i="431"/>
  <c r="J15" i="431"/>
  <c r="Q14" i="431"/>
  <c r="O8" i="431"/>
  <c r="M8" i="431"/>
  <c r="N8" i="431"/>
  <c r="J8" i="431"/>
  <c r="K8" i="431"/>
  <c r="D8" i="431"/>
  <c r="C8" i="431"/>
  <c r="G8" i="431"/>
  <c r="P8" i="431"/>
  <c r="I8" i="431"/>
  <c r="Q8" i="431"/>
  <c r="E8" i="431"/>
  <c r="L8" i="431"/>
  <c r="H8" i="431"/>
  <c r="F8" i="431"/>
  <c r="S14" i="431" l="1"/>
  <c r="R14" i="431"/>
  <c r="S13" i="431"/>
  <c r="R13" i="431"/>
  <c r="S12" i="431"/>
  <c r="R12" i="431"/>
  <c r="S11" i="431"/>
  <c r="R11" i="431"/>
  <c r="S10" i="431"/>
  <c r="R10" i="431"/>
  <c r="S9" i="431"/>
  <c r="R9" i="431"/>
  <c r="R15" i="431"/>
  <c r="S15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2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D4" i="414"/>
  <c r="C13" i="414"/>
  <c r="D16" i="414"/>
  <c r="C16" i="414"/>
  <c r="D13" i="414"/>
  <c r="C12" i="414" l="1"/>
  <c r="C7" i="414"/>
  <c r="E12" i="414" l="1"/>
  <c r="E7" i="414"/>
  <c r="K3" i="403" l="1"/>
  <c r="J3" i="403"/>
  <c r="I3" i="403" l="1"/>
  <c r="E12" i="339"/>
  <c r="C12" i="339"/>
  <c r="F12" i="339" s="1"/>
  <c r="B12" i="339"/>
  <c r="J12" i="339" s="1"/>
  <c r="C17" i="414"/>
  <c r="D17" i="414"/>
  <c r="I12" i="339" l="1"/>
  <c r="I13" i="339" s="1"/>
  <c r="F13" i="339"/>
  <c r="E13" i="339"/>
  <c r="E15" i="339" s="1"/>
  <c r="H12" i="339"/>
  <c r="G12" i="339"/>
  <c r="A4" i="383"/>
  <c r="A14" i="383"/>
  <c r="A13" i="383"/>
  <c r="A7" i="383"/>
  <c r="A6" i="383"/>
  <c r="A5" i="383"/>
  <c r="C13" i="339"/>
  <c r="C15" i="339" s="1"/>
  <c r="B13" i="339"/>
  <c r="C4" i="414"/>
  <c r="D15" i="414"/>
  <c r="J13" i="339" l="1"/>
  <c r="B15" i="339"/>
  <c r="H13" i="339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<sst xmlns="http://schemas.openxmlformats.org/spreadsheetml/2006/main" count="730" uniqueCount="367">
  <si>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</si>
  <si>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</si>
  <si>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</si>
  <si>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</si>
  <si>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</si>
  <si>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</si>
  <si>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</si>
  <si>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</si>
  <si>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</si>
  <si>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</si>
  <si>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</si>
  <si>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</si>
  <si>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</si>
  <si>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</si>
  <si>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</si>
  <si>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</si>
  <si>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</si>
  <si>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</si>
  <si>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</si>
  <si>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</si>
  <si>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</si>
  <si>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</si>
  <si>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</si>
  <si>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</si>
  <si>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</si>
  <si>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</si>
  <si>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</si>
  <si>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</si>
  <si>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</si>
  <si>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</si>
  <si>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</si>
  <si>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</si>
  <si>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</si>
  <si>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</si>
  <si>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</si>
  <si>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</si>
  <si>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</si>
  <si>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</si>
  <si>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</si>
  <si>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</si>
  <si>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</si>
  <si>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</si>
  <si>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</si>
  <si>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</si>
  <si>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</si>
  <si>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</si>
  <si>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</si>
  <si>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</si>
  <si>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</si>
  <si>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</si>
  <si>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</si>
  <si>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</si>
  <si>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</si>
  <si>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</si>
  <si>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</si>
  <si>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</si>
  <si>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</si>
  <si>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</si>
  <si>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</si>
  <si>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</si>
  <si>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</si>
  <si>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</si>
  <si>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</si>
  <si>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</si>
  <si>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</si>
  <si>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</si>
  <si>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</si>
  <si>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</si>
  <si>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</si>
  <si>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</si>
  <si>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</si>
  <si>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</si>
  <si>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</si>
  <si>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</si>
  <si>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</si>
  <si>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</si>
  <si>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</si>
  <si>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</si>
  <si>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</si>
  <si>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</si>
  <si>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</si>
  <si>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</si>
  <si>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</si>
  <si>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</si>
  <si>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</si>
  <si>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</si>
  <si>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</si>
  <si>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</si>
  <si>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</si>
  <si>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</si>
  <si>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</si>
  <si>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</si>
  <si>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</si>
  <si>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</si>
  <si>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</si>
  <si>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</si>
  <si>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</si>
  <si>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</si>
  <si>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</si>
  <si>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</si>
  <si>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</si>
  <si>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</si>
  <si>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</si>
  <si>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</si>
  <si>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</si>
  <si>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</si>
  <si>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</si>
  <si>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</si>
  <si>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</si>
  <si>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</si>
  <si>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</si>
  <si>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</si>
  <si>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</si>
  <si>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</si>
  <si>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</si>
  <si>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</si>
  <si>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</si>
  <si>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</si>
  <si>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</si>
  <si>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</si>
  <si>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</si>
  <si>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</si>
  <si>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</si>
  <si>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</si>
  <si>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</si>
  <si>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</si>
  <si>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</si>
  <si>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</si>
  <si>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</si>
  <si>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</si>
  <si>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</si>
  <si>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</si>
  <si>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</si>
  <si>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</si>
  <si>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</si>
  <si>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</si>
  <si>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</si>
  <si>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</si>
  <si>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</si>
  <si>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</si>
  <si>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</si>
  <si>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</si>
  <si>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</si>
  <si>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</si>
  <si>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</si>
  <si>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</si>
  <si>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</si>
  <si>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</si>
  <si>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</si>
  <si>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</si>
  <si>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</si>
  <si>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</si>
  <si>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</si>
  <si>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</si>
  <si>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</si>
  <si>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</si>
  <si>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</si>
  <si>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</si>
  <si>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</si>
  <si>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</si>
  <si>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</si>
  <si>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</si>
  <si>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</si>
  <si>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</si>
  <si>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</si>
  <si>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</si>
  <si>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</si>
  <si>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</si>
  <si>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</si>
  <si>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</si>
  <si>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</si>
  <si>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</si>
  <si>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</si>
  <si>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</si>
  <si>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</si>
  <si>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</si>
  <si>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</si>
  <si>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</si>
  <si>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</si>
  <si>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</si>
  <si>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</si>
  <si>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</si>
  <si>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</si>
  <si>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</si>
  <si>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</si>
  <si>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</si>
  <si>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</si>
  <si>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</si>
  <si>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</si>
  <si>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</si>
  <si>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</si>
  <si>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</si>
  <si>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</si>
  <si>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</si>
  <si>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</si>
  <si>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</si>
  <si>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</si>
  <si>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</si>
  <si>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</si>
  <si>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</si>
  <si>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</si>
  <si>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</si>
  <si>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</si>
  <si>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</si>
  <si>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</si>
  <si>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</si>
  <si>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</si>
  <si>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</si>
  <si>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50118005     ND - výpoč. techn.(sklad) (sk.P47)</t>
  </si>
  <si>
    <t>--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</si>
  <si>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</si>
  <si>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</si>
  <si>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</si>
  <si>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</si>
  <si>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</si>
  <si>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</si>
  <si>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</si>
  <si>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</si>
  <si>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</si>
  <si>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</si>
  <si>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</si>
  <si>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</si>
  <si>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</si>
  <si>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</si>
  <si>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</si>
  <si>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</si>
  <si>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</si>
  <si>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</si>
  <si>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</si>
  <si>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</si>
  <si>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</si>
  <si>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</si>
  <si>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</si>
  <si>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</si>
  <si>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</si>
  <si>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</si>
  <si>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</si>
  <si>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</si>
  <si>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</si>
  <si>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</si>
  <si>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</si>
  <si>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</si>
  <si>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</si>
  <si>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</si>
  <si>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</si>
  <si>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</si>
  <si>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</si>
  <si>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</si>
  <si>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</si>
  <si>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</si>
  <si>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</si>
  <si>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</si>
  <si>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</si>
  <si>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</si>
  <si>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</si>
  <si>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</si>
  <si>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</si>
  <si>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</si>
  <si>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</si>
  <si>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</si>
  <si>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</si>
  <si>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</si>
  <si>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</si>
  <si>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</si>
  <si>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</si>
  <si>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</si>
  <si>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</si>
  <si>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</si>
  <si>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</si>
  <si>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</si>
  <si>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</si>
  <si>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</si>
  <si>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</si>
  <si>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</si>
  <si>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</si>
  <si>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</si>
  <si>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</si>
  <si>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</si>
  <si>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</si>
  <si>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558     Náklady z drobného dlouhodobého majetku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</si>
  <si>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</si>
  <si>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</si>
  <si>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</si>
  <si>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</si>
  <si>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</si>
  <si>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</si>
  <si>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</si>
  <si>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</si>
  <si>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</si>
  <si>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</si>
  <si>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</si>
  <si>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</si>
  <si>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</si>
  <si>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</si>
  <si>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</si>
  <si>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</si>
  <si>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</si>
  <si>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</si>
  <si>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</si>
  <si>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</si>
  <si>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</si>
  <si>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</si>
  <si>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</si>
  <si>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</si>
  <si>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</si>
  <si>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</si>
  <si>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</si>
  <si>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</si>
  <si>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</si>
  <si>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</si>
  <si>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</si>
  <si>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</si>
  <si>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</si>
  <si>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</si>
  <si>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</si>
  <si>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</si>
  <si>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</si>
  <si>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</si>
  <si>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</si>
  <si>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ONH: Oddělení nemocniční hygieny</t>
  </si>
  <si>
    <t/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</si>
  <si>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</si>
  <si>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</si>
  <si>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</si>
  <si>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</si>
  <si>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</si>
  <si>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</si>
  <si>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54 - ONH: Oddělení nemocniční hygieny</t>
  </si>
  <si>
    <t>5498 - ONH: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</si>
  <si>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</si>
  <si>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</si>
  <si>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</si>
  <si>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</si>
  <si>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</si>
  <si>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DC859</t>
  </si>
  <si>
    <t>COLUMBIA AGAR</t>
  </si>
  <si>
    <t>DD558</t>
  </si>
  <si>
    <t>ENDO AGAR</t>
  </si>
  <si>
    <t>DB001</t>
  </si>
  <si>
    <t>Glukózový bujon (5 ml)</t>
  </si>
  <si>
    <t>DC521</t>
  </si>
  <si>
    <t>OXITEST</t>
  </si>
  <si>
    <t>DE728</t>
  </si>
  <si>
    <t>PASTOREX STAPH PLUS 1x50 testů</t>
  </si>
  <si>
    <t>DA999</t>
  </si>
  <si>
    <t>Půda s bromkresolem (kontrola sterility)</t>
  </si>
  <si>
    <t>DD596</t>
  </si>
  <si>
    <t>Sabouraud agar s CMP</t>
  </si>
  <si>
    <t>50115050</t>
  </si>
  <si>
    <t>obvazový materiál (Z502)</t>
  </si>
  <si>
    <t>ZA604</t>
  </si>
  <si>
    <t>Tyčinka vatová sterilní jednotlivě balalená bal. á 1000 ks 5100/SG/CS</t>
  </si>
  <si>
    <t>Spotřeba zdravotnického materiálu - orientační přehled</t>
  </si>
  <si>
    <t>2 VŠ NLZP</t>
  </si>
  <si>
    <t>3 NLZP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</si>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</sst>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1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3" fontId="33" fillId="10" borderId="96" xfId="0" applyNumberFormat="1" applyFont="1" applyFill="1" applyBorder="1" applyAlignment="1">
      <alignment horizontal="right" vertical="top"/>
    </xf>
    <xf numFmtId="3" fontId="33" fillId="10" borderId="97" xfId="0" applyNumberFormat="1" applyFont="1" applyFill="1" applyBorder="1" applyAlignment="1">
      <alignment horizontal="right" vertical="top"/>
    </xf>
    <xf numFmtId="177" fontId="33" fillId="10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7" fontId="33" fillId="10" borderId="99" xfId="0" applyNumberFormat="1" applyFont="1" applyFill="1" applyBorder="1" applyAlignment="1">
      <alignment horizontal="right" vertical="top"/>
    </xf>
    <xf numFmtId="3" fontId="35" fillId="10" borderId="101" xfId="0" applyNumberFormat="1" applyFont="1" applyFill="1" applyBorder="1" applyAlignment="1">
      <alignment horizontal="right" vertical="top"/>
    </xf>
    <xf numFmtId="3" fontId="35" fillId="10" borderId="102" xfId="0" applyNumberFormat="1" applyFont="1" applyFill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0" fontId="35" fillId="10" borderId="104" xfId="0" applyFont="1" applyFill="1" applyBorder="1" applyAlignment="1">
      <alignment horizontal="right" vertical="top"/>
    </xf>
    <xf numFmtId="0" fontId="33" fillId="10" borderId="99" xfId="0" applyFont="1" applyFill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3" fillId="10" borderId="98" xfId="0" applyFont="1" applyFill="1" applyBorder="1" applyAlignment="1">
      <alignment horizontal="right" vertical="top"/>
    </xf>
    <xf numFmtId="0" fontId="35" fillId="10" borderId="103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0" fontId="37" fillId="11" borderId="95" xfId="0" applyFont="1" applyFill="1" applyBorder="1" applyAlignment="1">
      <alignment vertical="top"/>
    </xf>
    <xf numFmtId="0" fontId="37" fillId="11" borderId="95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4"/>
    </xf>
    <xf numFmtId="0" fontId="38" fillId="11" borderId="100" xfId="0" applyFont="1" applyFill="1" applyBorder="1" applyAlignment="1">
      <alignment vertical="top" indent="6"/>
    </xf>
    <xf numFmtId="0" fontId="37" fillId="11" borderId="95" xfId="0" applyFont="1" applyFill="1" applyBorder="1" applyAlignment="1">
      <alignment vertical="top" indent="8"/>
    </xf>
    <xf numFmtId="0" fontId="38" fillId="11" borderId="100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6"/>
    </xf>
    <xf numFmtId="0" fontId="38" fillId="11" borderId="100" xfId="0" applyFont="1" applyFill="1" applyBorder="1" applyAlignment="1">
      <alignment vertical="top" indent="4"/>
    </xf>
    <xf numFmtId="0" fontId="32" fillId="11" borderId="95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9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12" xfId="0" applyNumberFormat="1" applyFont="1" applyFill="1" applyBorder="1"/>
    <xf numFmtId="9" fontId="32" fillId="0" borderId="87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87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TableStyleMedium2 2" pivot="0" count="7" xr9:uid="{00000000-0011-0000-FFFF-FFFF01000000}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72" tableBorderDxfId="71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0"/>
    <tableColumn id="2" xr3:uid="{00000000-0010-0000-0000-000002000000}" name="popis" dataDxfId="69"/>
    <tableColumn id="3" xr3:uid="{00000000-0010-0000-0000-000003000000}" name="01 uv_s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7" totalsRowShown="0">
  <autoFilter ref="C3:S5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55" t="s">
        <v>58</v>
      </c>
      <c r="B1" s="255"/>
    </row>
    <row r="2" spans="1:3" ht="14.45" customHeight="1" thickBot="1" x14ac:dyDescent="0.25">
      <c r="A2" s="170" t="s">
        <v>185</v>
      </c>
      <c r="B2" s="41"/>
    </row>
    <row r="3" spans="1:3" ht="14.45" customHeight="1" thickBot="1" x14ac:dyDescent="0.25">
      <c r="A3" s="251" t="s">
        <v>73</v>
      </c>
      <c r="B3" s="252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67</v>
      </c>
      <c r="C4" s="42" t="s">
        <v>68</v>
      </c>
    </row>
    <row r="5" spans="1:3" ht="14.45" customHeight="1" x14ac:dyDescent="0.2">
      <c r="A5" s="109" t="str">
        <f t="shared" si="0"/>
        <v>HI</v>
      </c>
      <c r="B5" s="62" t="s">
        <v>70</v>
      </c>
      <c r="C5" s="42" t="s">
        <v>61</v>
      </c>
    </row>
    <row r="6" spans="1:3" ht="14.45" customHeight="1" x14ac:dyDescent="0.2">
      <c r="A6" s="110" t="str">
        <f t="shared" si="0"/>
        <v>Man Tab</v>
      </c>
      <c r="B6" s="63" t="s">
        <v>187</v>
      </c>
      <c r="C6" s="42" t="s">
        <v>62</v>
      </c>
    </row>
    <row r="7" spans="1:3" ht="14.45" customHeight="1" thickBot="1" x14ac:dyDescent="0.25">
      <c r="A7" s="111" t="str">
        <f t="shared" si="0"/>
        <v>HV</v>
      </c>
      <c r="B7" s="64" t="s">
        <v>41</v>
      </c>
      <c r="C7" s="42" t="s">
        <v>46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53" t="s">
        <v>59</v>
      </c>
      <c r="B9" s="252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71</v>
      </c>
      <c r="C10" s="42" t="s">
        <v>63</v>
      </c>
    </row>
    <row r="11" spans="1:3" ht="14.45" customHeight="1" x14ac:dyDescent="0.2">
      <c r="A11" s="110" t="str">
        <f t="shared" ref="A11:A14" si="2">HYPERLINK("#'"&amp;C11&amp;"'!A1",C11)</f>
        <v>LŽ Statim</v>
      </c>
      <c r="B11" s="192" t="s">
        <v>117</v>
      </c>
      <c r="C11" s="42" t="s">
        <v>127</v>
      </c>
    </row>
    <row r="12" spans="1:3" ht="14.45" customHeight="1" x14ac:dyDescent="0.2">
      <c r="A12" s="112" t="str">
        <f t="shared" ref="A12" si="3">HYPERLINK("#'"&amp;C12&amp;"'!A1",C12)</f>
        <v>Materiál Žádanky</v>
      </c>
      <c r="B12" s="63" t="s">
        <v>72</v>
      </c>
      <c r="C12" s="42" t="s">
        <v>64</v>
      </c>
    </row>
    <row r="13" spans="1:3" ht="14.45" customHeight="1" x14ac:dyDescent="0.2">
      <c r="A13" s="110" t="str">
        <f t="shared" si="2"/>
        <v>MŽ Detail</v>
      </c>
      <c r="B13" s="63" t="s">
        <v>352</v>
      </c>
      <c r="C13" s="42" t="s">
        <v>65</v>
      </c>
    </row>
    <row r="14" spans="1:3" ht="14.45" customHeight="1" thickBot="1" x14ac:dyDescent="0.25">
      <c r="A14" s="112" t="str">
        <f t="shared" si="2"/>
        <v>Osobní náklady</v>
      </c>
      <c r="B14" s="63" t="s">
        <v>56</v>
      </c>
      <c r="C14" s="42" t="s">
        <v>66</v>
      </c>
    </row>
    <row r="15" spans="1:3" ht="14.45" customHeight="1" thickBot="1" x14ac:dyDescent="0.25">
      <c r="A15" s="66"/>
      <c r="B15" s="66"/>
    </row>
    <row r="16" spans="1:3" ht="14.45" customHeight="1" thickBot="1" x14ac:dyDescent="0.25">
      <c r="A16" s="254" t="s">
        <v>60</v>
      </c>
      <c r="B16" s="252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 xr:uid="{C9786934-7E09-41DC-ADE4-10E7C8D916A1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03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9" customWidth="1"/>
    <col min="18" max="18" width="7.28515625" style="202" customWidth="1"/>
    <col min="19" max="19" width="8" style="169" customWidth="1"/>
    <col min="21" max="21" width="11.28515625" bestFit="1" customWidth="1"/>
  </cols>
  <sheetData>
    <row r="1" spans="1:19" ht="19.5" thickBot="1" x14ac:dyDescent="0.35">
      <c r="A1" s="314" t="s">
        <v>56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</row>
    <row r="2" spans="1:19" ht="15.75" thickBot="1" x14ac:dyDescent="0.3">
      <c r="A2" s="170" t="s">
        <v>185</v>
      </c>
      <c r="B2" s="171"/>
    </row>
    <row r="3" spans="1:19" x14ac:dyDescent="0.25">
      <c r="A3" s="326" t="s">
        <v>112</v>
      </c>
      <c r="B3" s="327"/>
      <c r="C3" s="328" t="s">
        <v>101</v>
      </c>
      <c r="D3" s="329"/>
      <c r="E3" s="329"/>
      <c r="F3" s="330"/>
      <c r="G3" s="331" t="s">
        <v>102</v>
      </c>
      <c r="H3" s="332"/>
      <c r="I3" s="332"/>
      <c r="J3" s="333"/>
      <c r="K3" s="334" t="s">
        <v>111</v>
      </c>
      <c r="L3" s="335"/>
      <c r="M3" s="335"/>
      <c r="N3" s="335"/>
      <c r="O3" s="336"/>
      <c r="P3" s="332" t="s">
        <v>160</v>
      </c>
      <c r="Q3" s="332"/>
      <c r="R3" s="332"/>
      <c r="S3" s="333"/>
    </row>
    <row r="4" spans="1:19" ht="15.75" thickBot="1" x14ac:dyDescent="0.3">
      <c r="A4" s="306">
        <v>2019</v>
      </c>
      <c r="B4" s="307"/>
      <c r="C4" s="308" t="s">
        <v>159</v>
      </c>
      <c r="D4" s="310" t="s">
        <v>57</v>
      </c>
      <c r="E4" s="310" t="s">
        <v>52</v>
      </c>
      <c r="F4" s="312" t="s">
        <v>47</v>
      </c>
      <c r="G4" s="300" t="s">
        <v>103</v>
      </c>
      <c r="H4" s="302" t="s">
        <v>107</v>
      </c>
      <c r="I4" s="302" t="s">
        <v>158</v>
      </c>
      <c r="J4" s="304" t="s">
        <v>104</v>
      </c>
      <c r="K4" s="323" t="s">
        <v>157</v>
      </c>
      <c r="L4" s="324"/>
      <c r="M4" s="324"/>
      <c r="N4" s="325"/>
      <c r="O4" s="312" t="s">
        <v>156</v>
      </c>
      <c r="P4" s="315" t="s">
        <v>155</v>
      </c>
      <c r="Q4" s="315" t="s">
        <v>114</v>
      </c>
      <c r="R4" s="317" t="s">
        <v>52</v>
      </c>
      <c r="S4" s="319" t="s">
        <v>113</v>
      </c>
    </row>
    <row r="5" spans="1:19" s="237" customFormat="1" ht="19.149999999999999" customHeight="1" x14ac:dyDescent="0.25">
      <c r="A5" s="321" t="s">
        <v>154</v>
      </c>
      <c r="B5" s="322"/>
      <c r="C5" s="309"/>
      <c r="D5" s="311"/>
      <c r="E5" s="311"/>
      <c r="F5" s="313"/>
      <c r="G5" s="301"/>
      <c r="H5" s="303"/>
      <c r="I5" s="303"/>
      <c r="J5" s="305"/>
      <c r="K5" s="240" t="s">
        <v>105</v>
      </c>
      <c r="L5" s="239" t="s">
        <v>106</v>
      </c>
      <c r="M5" s="239" t="s">
        <v>153</v>
      </c>
      <c r="N5" s="238" t="s">
        <v>2</v>
      </c>
      <c r="O5" s="313"/>
      <c r="P5" s="316"/>
      <c r="Q5" s="316"/>
      <c r="R5" s="318"/>
      <c r="S5" s="320"/>
    </row>
    <row r="6" spans="1:19" ht="15.75" thickBot="1" x14ac:dyDescent="0.3">
      <c r="A6" s="298" t="s">
        <v>100</v>
      </c>
      <c r="B6" s="299"/>
      <c r="C6" s="236">
        <f ca="1">SUM(Tabulka[01 uv_sk])/2</f>
        <v>4</v>
      </c>
      <c r="D6" s="234"/>
      <c r="E6" s="234"/>
      <c r="F6" s="233"/>
      <c r="G6" s="235">
        <f ca="1">SUM(Tabulka[05 h_vram])/2</f>
        <v>3008</v>
      </c>
      <c r="H6" s="234">
        <f ca="1">SUM(Tabulka[06 h_naduv])/2</f>
        <v>0</v>
      </c>
      <c r="I6" s="234">
        <f ca="1">SUM(Tabulka[07 h_nadzk])/2</f>
        <v>0</v>
      </c>
      <c r="J6" s="233">
        <f ca="1">SUM(Tabulka[08 h_oon])/2</f>
        <v>120</v>
      </c>
      <c r="K6" s="235">
        <f ca="1">SUM(Tabulka[09 m_kl])/2</f>
        <v>0</v>
      </c>
      <c r="L6" s="234">
        <f ca="1">SUM(Tabulka[10 m_gr])/2</f>
        <v>0</v>
      </c>
      <c r="M6" s="234">
        <f ca="1">SUM(Tabulka[11 m_jo])/2</f>
        <v>84554</v>
      </c>
      <c r="N6" s="234">
        <f ca="1">SUM(Tabulka[12 m_oc])/2</f>
        <v>84554</v>
      </c>
      <c r="O6" s="233">
        <f ca="1">SUM(Tabulka[13 m_sk])/2</f>
        <v>1144179</v>
      </c>
      <c r="P6" s="232">
        <f ca="1">SUM(Tabulka[14_vzsk])/2</f>
        <v>7198</v>
      </c>
      <c r="Q6" s="232">
        <f ca="1">SUM(Tabulka[15_vzpl])/2</f>
        <v>4918.1348408872936</v>
      </c>
      <c r="R6" s="231">
        <f ca="1">IF(Q6=0,0,P6/Q6)</f>
        <v>1.4635629629669507</v>
      </c>
      <c r="S6" s="230">
        <f ca="1">Q6-P6</f>
        <v>-2279.8651591127064</v>
      </c>
    </row>
    <row r="7" spans="1:19" hidden="1" x14ac:dyDescent="0.25">
      <c r="A7" s="229" t="s">
        <v>152</v>
      </c>
      <c r="B7" s="228" t="s">
        <v>151</v>
      </c>
      <c r="C7" s="227" t="s">
        <v>150</v>
      </c>
      <c r="D7" s="226" t="s">
        <v>149</v>
      </c>
      <c r="E7" s="225" t="s">
        <v>148</v>
      </c>
      <c r="F7" s="224" t="s">
        <v>147</v>
      </c>
      <c r="G7" s="223" t="s">
        <v>146</v>
      </c>
      <c r="H7" s="221" t="s">
        <v>145</v>
      </c>
      <c r="I7" s="221" t="s">
        <v>144</v>
      </c>
      <c r="J7" s="220" t="s">
        <v>143</v>
      </c>
      <c r="K7" s="222" t="s">
        <v>142</v>
      </c>
      <c r="L7" s="221" t="s">
        <v>141</v>
      </c>
      <c r="M7" s="221" t="s">
        <v>140</v>
      </c>
      <c r="N7" s="220" t="s">
        <v>139</v>
      </c>
      <c r="O7" s="219" t="s">
        <v>138</v>
      </c>
      <c r="P7" s="218" t="s">
        <v>137</v>
      </c>
      <c r="Q7" s="217" t="s">
        <v>136</v>
      </c>
      <c r="R7" s="216" t="s">
        <v>135</v>
      </c>
      <c r="S7" s="215" t="s">
        <v>134</v>
      </c>
    </row>
    <row r="8" spans="1:19" x14ac:dyDescent="0.25">
      <c r="A8" s="212" t="s">
        <v>133</v>
      </c>
      <c r="B8" s="211"/>
      <c r="C8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1120</v>
      </c>
      <c r="H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K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592531</v>
      </c>
      <c r="P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3110</v>
      </c>
      <c r="Q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2844.574780058651</v>
      </c>
      <c r="R8" s="214">
        <f ca="1">IF(Tabulka[[#This Row],[15_vzpl]]=0,"",Tabulka[[#This Row],[14_vzsk]]/Tabulka[[#This Row],[15_vzpl]])</f>
        <v>1.0933092783505154</v>
      </c>
      <c r="S8" s="213">
        <f ca="1">IF(Tabulka[[#This Row],[15_vzpl]]-Tabulka[[#This Row],[14_vzsk]]=0,"",Tabulka[[#This Row],[15_vzpl]]-Tabulka[[#This Row],[14_vzsk]])</f>
        <v>-265.42521994134904</v>
      </c>
    </row>
    <row r="9" spans="1:19" x14ac:dyDescent="0.25">
      <c r="A9" s="212">
        <v>99</v>
      </c>
      <c r="B9" s="211" t="s">
        <v>362</v>
      </c>
      <c r="C9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3110</v>
      </c>
      <c r="Q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2844.574780058651</v>
      </c>
      <c r="R9" s="214">
        <f ca="1">IF(Tabulka[[#This Row],[15_vzpl]]=0,"",Tabulka[[#This Row],[14_vzsk]]/Tabulka[[#This Row],[15_vzpl]])</f>
        <v>1.0933092783505154</v>
      </c>
      <c r="S9" s="213">
        <f ca="1">IF(Tabulka[[#This Row],[15_vzpl]]-Tabulka[[#This Row],[14_vzsk]]=0,"",Tabulka[[#This Row],[15_vzpl]]-Tabulka[[#This Row],[14_vzsk]])</f>
        <v>-265.42521994134904</v>
      </c>
    </row>
    <row r="10" spans="1:19" x14ac:dyDescent="0.25">
      <c r="A10" s="212">
        <v>101</v>
      </c>
      <c r="B10" s="211" t="s">
        <v>363</v>
      </c>
      <c r="C10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1120</v>
      </c>
      <c r="H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K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592531</v>
      </c>
      <c r="P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4" t="str">
        <f ca="1">IF(Tabulka[[#This Row],[15_vzpl]]=0,"",Tabulka[[#This Row],[14_vzsk]]/Tabulka[[#This Row],[15_vzpl]])</f>
        <v/>
      </c>
      <c r="S10" s="213" t="str">
        <f ca="1">IF(Tabulka[[#This Row],[15_vzpl]]-Tabulka[[#This Row],[14_vzsk]]=0,"",Tabulka[[#This Row],[15_vzpl]]-Tabulka[[#This Row],[14_vzsk]])</f>
        <v/>
      </c>
    </row>
    <row r="11" spans="1:19" x14ac:dyDescent="0.25">
      <c r="A11" s="212" t="s">
        <v>353</v>
      </c>
      <c r="B11" s="211"/>
      <c r="C11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912</v>
      </c>
      <c r="H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38002</v>
      </c>
      <c r="N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38002</v>
      </c>
      <c r="O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284623</v>
      </c>
      <c r="P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4088</v>
      </c>
      <c r="Q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2073.5600608286427</v>
      </c>
      <c r="R11" s="214">
        <f ca="1">IF(Tabulka[[#This Row],[15_vzpl]]=0,"",Tabulka[[#This Row],[14_vzsk]]/Tabulka[[#This Row],[15_vzpl]])</f>
        <v>1.9714885897090149</v>
      </c>
      <c r="S11" s="213">
        <f ca="1">IF(Tabulka[[#This Row],[15_vzpl]]-Tabulka[[#This Row],[14_vzsk]]=0,"",Tabulka[[#This Row],[15_vzpl]]-Tabulka[[#This Row],[14_vzsk]])</f>
        <v>-2014.4399391713573</v>
      </c>
    </row>
    <row r="12" spans="1:19" x14ac:dyDescent="0.25">
      <c r="A12" s="212">
        <v>526</v>
      </c>
      <c r="B12" s="211" t="s">
        <v>364</v>
      </c>
      <c r="C12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2847</v>
      </c>
      <c r="P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4088</v>
      </c>
      <c r="Q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2073.5600608286427</v>
      </c>
      <c r="R12" s="214">
        <f ca="1">IF(Tabulka[[#This Row],[15_vzpl]]=0,"",Tabulka[[#This Row],[14_vzsk]]/Tabulka[[#This Row],[15_vzpl]])</f>
        <v>1.9714885897090149</v>
      </c>
      <c r="S12" s="213">
        <f ca="1">IF(Tabulka[[#This Row],[15_vzpl]]-Tabulka[[#This Row],[14_vzsk]]=0,"",Tabulka[[#This Row],[15_vzpl]]-Tabulka[[#This Row],[14_vzsk]])</f>
        <v>-2014.4399391713573</v>
      </c>
    </row>
    <row r="13" spans="1:19" x14ac:dyDescent="0.25">
      <c r="A13" s="212">
        <v>528</v>
      </c>
      <c r="B13" s="211" t="s">
        <v>365</v>
      </c>
      <c r="C13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912</v>
      </c>
      <c r="H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38002</v>
      </c>
      <c r="N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38002</v>
      </c>
      <c r="O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281776</v>
      </c>
      <c r="P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4" t="str">
        <f ca="1">IF(Tabulka[[#This Row],[15_vzpl]]=0,"",Tabulka[[#This Row],[14_vzsk]]/Tabulka[[#This Row],[15_vzpl]])</f>
        <v/>
      </c>
      <c r="S13" s="213" t="str">
        <f ca="1">IF(Tabulka[[#This Row],[15_vzpl]]-Tabulka[[#This Row],[14_vzsk]]=0,"",Tabulka[[#This Row],[15_vzpl]]-Tabulka[[#This Row],[14_vzsk]])</f>
        <v/>
      </c>
    </row>
    <row r="14" spans="1:19" x14ac:dyDescent="0.25">
      <c r="A14" s="212" t="s">
        <v>354</v>
      </c>
      <c r="B14" s="211"/>
      <c r="C14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976</v>
      </c>
      <c r="H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46552</v>
      </c>
      <c r="N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46552</v>
      </c>
      <c r="O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267025</v>
      </c>
      <c r="P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4" t="str">
        <f ca="1">IF(Tabulka[[#This Row],[15_vzpl]]=0,"",Tabulka[[#This Row],[14_vzsk]]/Tabulka[[#This Row],[15_vzpl]])</f>
        <v/>
      </c>
      <c r="S14" s="213" t="str">
        <f ca="1">IF(Tabulka[[#This Row],[15_vzpl]]-Tabulka[[#This Row],[14_vzsk]]=0,"",Tabulka[[#This Row],[15_vzpl]]-Tabulka[[#This Row],[14_vzsk]])</f>
        <v/>
      </c>
    </row>
    <row r="15" spans="1:19" x14ac:dyDescent="0.25">
      <c r="A15" s="212">
        <v>409</v>
      </c>
      <c r="B15" s="211" t="s">
        <v>366</v>
      </c>
      <c r="C15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976</v>
      </c>
      <c r="H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46552</v>
      </c>
      <c r="N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46552</v>
      </c>
      <c r="O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267025</v>
      </c>
      <c r="P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4" t="str">
        <f ca="1">IF(Tabulka[[#This Row],[15_vzpl]]=0,"",Tabulka[[#This Row],[14_vzsk]]/Tabulka[[#This Row],[15_vzpl]])</f>
        <v/>
      </c>
      <c r="S15" s="213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162</v>
      </c>
    </row>
    <row r="17" spans="1:1" x14ac:dyDescent="0.25">
      <c r="A17" s="79" t="s">
        <v>84</v>
      </c>
    </row>
    <row r="18" spans="1:1" x14ac:dyDescent="0.25">
      <c r="A18" s="80" t="s">
        <v>132</v>
      </c>
    </row>
    <row r="19" spans="1:1" x14ac:dyDescent="0.25">
      <c r="A19" s="204" t="s">
        <v>131</v>
      </c>
    </row>
    <row r="20" spans="1:1" x14ac:dyDescent="0.25">
      <c r="A20" s="173" t="s">
        <v>110</v>
      </c>
    </row>
    <row r="21" spans="1:1" x14ac:dyDescent="0.25">
      <c r="A21" s="175" t="s">
        <v>115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BC7AFA13-216A-4140-9BDE-6BD24A58AC23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361</v>
      </c>
    </row>
    <row r="2" spans="1:19" x14ac:dyDescent="0.25">
      <c r="A2" s="170" t="s">
        <v>185</v>
      </c>
    </row>
    <row r="3" spans="1:19" x14ac:dyDescent="0.25">
      <c r="A3" s="250" t="s">
        <v>87</v>
      </c>
      <c r="B3" s="249">
        <v>2019</v>
      </c>
      <c r="C3" t="s">
        <v>161</v>
      </c>
      <c r="D3" t="s">
        <v>152</v>
      </c>
      <c r="E3" t="s">
        <v>150</v>
      </c>
      <c r="F3" t="s">
        <v>149</v>
      </c>
      <c r="G3" t="s">
        <v>148</v>
      </c>
      <c r="H3" t="s">
        <v>147</v>
      </c>
      <c r="I3" t="s">
        <v>146</v>
      </c>
      <c r="J3" t="s">
        <v>145</v>
      </c>
      <c r="K3" t="s">
        <v>144</v>
      </c>
      <c r="L3" t="s">
        <v>143</v>
      </c>
      <c r="M3" t="s">
        <v>142</v>
      </c>
      <c r="N3" t="s">
        <v>141</v>
      </c>
      <c r="O3" t="s">
        <v>140</v>
      </c>
      <c r="P3" t="s">
        <v>139</v>
      </c>
      <c r="Q3" t="s">
        <v>138</v>
      </c>
      <c r="R3" t="s">
        <v>137</v>
      </c>
      <c r="S3" t="s">
        <v>136</v>
      </c>
    </row>
    <row r="4" spans="1:19" x14ac:dyDescent="0.25">
      <c r="A4" s="248" t="s">
        <v>88</v>
      </c>
      <c r="B4" s="247">
        <v>1</v>
      </c>
      <c r="C4" s="242">
        <v>1</v>
      </c>
      <c r="D4" s="242" t="s">
        <v>133</v>
      </c>
      <c r="E4" s="241">
        <v>2</v>
      </c>
      <c r="F4" s="241"/>
      <c r="G4" s="241"/>
      <c r="H4" s="241"/>
      <c r="I4" s="241">
        <v>216</v>
      </c>
      <c r="J4" s="241"/>
      <c r="K4" s="241"/>
      <c r="L4" s="241">
        <v>20</v>
      </c>
      <c r="M4" s="241"/>
      <c r="N4" s="241"/>
      <c r="O4" s="241"/>
      <c r="P4" s="241"/>
      <c r="Q4" s="241">
        <v>106621</v>
      </c>
      <c r="R4" s="241"/>
      <c r="S4" s="241">
        <v>474.09579667644181</v>
      </c>
    </row>
    <row r="5" spans="1:19" x14ac:dyDescent="0.25">
      <c r="A5" s="246" t="s">
        <v>89</v>
      </c>
      <c r="B5" s="245">
        <v>2</v>
      </c>
      <c r="C5">
        <v>1</v>
      </c>
      <c r="D5">
        <v>99</v>
      </c>
      <c r="S5">
        <v>474.09579667644181</v>
      </c>
    </row>
    <row r="6" spans="1:19" x14ac:dyDescent="0.25">
      <c r="A6" s="248" t="s">
        <v>90</v>
      </c>
      <c r="B6" s="247">
        <v>3</v>
      </c>
      <c r="C6">
        <v>1</v>
      </c>
      <c r="D6">
        <v>101</v>
      </c>
      <c r="E6">
        <v>2</v>
      </c>
      <c r="I6">
        <v>216</v>
      </c>
      <c r="L6">
        <v>20</v>
      </c>
      <c r="Q6">
        <v>106621</v>
      </c>
    </row>
    <row r="7" spans="1:19" x14ac:dyDescent="0.25">
      <c r="A7" s="246" t="s">
        <v>91</v>
      </c>
      <c r="B7" s="245">
        <v>4</v>
      </c>
      <c r="C7">
        <v>1</v>
      </c>
      <c r="D7" t="s">
        <v>353</v>
      </c>
      <c r="E7">
        <v>1</v>
      </c>
      <c r="I7">
        <v>168</v>
      </c>
      <c r="Q7">
        <v>41282</v>
      </c>
      <c r="S7">
        <v>345.59334347144045</v>
      </c>
    </row>
    <row r="8" spans="1:19" x14ac:dyDescent="0.25">
      <c r="A8" s="248" t="s">
        <v>92</v>
      </c>
      <c r="B8" s="247">
        <v>5</v>
      </c>
      <c r="C8">
        <v>1</v>
      </c>
      <c r="D8">
        <v>526</v>
      </c>
      <c r="Q8">
        <v>600</v>
      </c>
      <c r="S8">
        <v>345.59334347144045</v>
      </c>
    </row>
    <row r="9" spans="1:19" x14ac:dyDescent="0.25">
      <c r="A9" s="246" t="s">
        <v>93</v>
      </c>
      <c r="B9" s="245">
        <v>6</v>
      </c>
      <c r="C9">
        <v>1</v>
      </c>
      <c r="D9">
        <v>528</v>
      </c>
      <c r="E9">
        <v>1</v>
      </c>
      <c r="I9">
        <v>168</v>
      </c>
      <c r="Q9">
        <v>40682</v>
      </c>
    </row>
    <row r="10" spans="1:19" x14ac:dyDescent="0.25">
      <c r="A10" s="248" t="s">
        <v>94</v>
      </c>
      <c r="B10" s="247">
        <v>7</v>
      </c>
      <c r="C10">
        <v>1</v>
      </c>
      <c r="D10" t="s">
        <v>354</v>
      </c>
      <c r="E10">
        <v>1</v>
      </c>
      <c r="I10">
        <v>168</v>
      </c>
      <c r="Q10">
        <v>36345</v>
      </c>
    </row>
    <row r="11" spans="1:19" x14ac:dyDescent="0.25">
      <c r="A11" s="246" t="s">
        <v>95</v>
      </c>
      <c r="B11" s="245">
        <v>8</v>
      </c>
      <c r="C11">
        <v>1</v>
      </c>
      <c r="D11">
        <v>409</v>
      </c>
      <c r="E11">
        <v>1</v>
      </c>
      <c r="I11">
        <v>168</v>
      </c>
      <c r="Q11">
        <v>36345</v>
      </c>
    </row>
    <row r="12" spans="1:19" x14ac:dyDescent="0.25">
      <c r="A12" s="248" t="s">
        <v>96</v>
      </c>
      <c r="B12" s="247">
        <v>9</v>
      </c>
      <c r="C12" t="s">
        <v>355</v>
      </c>
      <c r="E12">
        <v>4</v>
      </c>
      <c r="I12">
        <v>552</v>
      </c>
      <c r="L12">
        <v>20</v>
      </c>
      <c r="Q12">
        <v>184248</v>
      </c>
      <c r="S12">
        <v>819.6891401478822</v>
      </c>
    </row>
    <row r="13" spans="1:19" x14ac:dyDescent="0.25">
      <c r="A13" s="246" t="s">
        <v>97</v>
      </c>
      <c r="B13" s="245">
        <v>10</v>
      </c>
      <c r="C13">
        <v>2</v>
      </c>
      <c r="D13" t="s">
        <v>133</v>
      </c>
      <c r="E13">
        <v>2</v>
      </c>
      <c r="I13">
        <v>144</v>
      </c>
      <c r="L13">
        <v>20</v>
      </c>
      <c r="Q13">
        <v>86377</v>
      </c>
      <c r="S13">
        <v>474.09579667644181</v>
      </c>
    </row>
    <row r="14" spans="1:19" x14ac:dyDescent="0.25">
      <c r="A14" s="248" t="s">
        <v>98</v>
      </c>
      <c r="B14" s="247">
        <v>11</v>
      </c>
      <c r="C14">
        <v>2</v>
      </c>
      <c r="D14">
        <v>99</v>
      </c>
      <c r="S14">
        <v>474.09579667644181</v>
      </c>
    </row>
    <row r="15" spans="1:19" x14ac:dyDescent="0.25">
      <c r="A15" s="246" t="s">
        <v>99</v>
      </c>
      <c r="B15" s="245">
        <v>12</v>
      </c>
      <c r="C15">
        <v>2</v>
      </c>
      <c r="D15">
        <v>101</v>
      </c>
      <c r="E15">
        <v>2</v>
      </c>
      <c r="I15">
        <v>144</v>
      </c>
      <c r="L15">
        <v>20</v>
      </c>
      <c r="Q15">
        <v>86377</v>
      </c>
    </row>
    <row r="16" spans="1:19" x14ac:dyDescent="0.25">
      <c r="A16" s="244" t="s">
        <v>87</v>
      </c>
      <c r="B16" s="243">
        <v>2019</v>
      </c>
      <c r="C16">
        <v>2</v>
      </c>
      <c r="D16" t="s">
        <v>353</v>
      </c>
      <c r="E16">
        <v>1</v>
      </c>
      <c r="I16">
        <v>160</v>
      </c>
      <c r="O16">
        <v>9000</v>
      </c>
      <c r="P16">
        <v>9000</v>
      </c>
      <c r="Q16">
        <v>49660</v>
      </c>
      <c r="R16">
        <v>700</v>
      </c>
      <c r="S16">
        <v>345.59334347144045</v>
      </c>
    </row>
    <row r="17" spans="3:19" x14ac:dyDescent="0.25">
      <c r="C17">
        <v>2</v>
      </c>
      <c r="D17">
        <v>526</v>
      </c>
      <c r="Q17">
        <v>330</v>
      </c>
      <c r="R17">
        <v>700</v>
      </c>
      <c r="S17">
        <v>345.59334347144045</v>
      </c>
    </row>
    <row r="18" spans="3:19" x14ac:dyDescent="0.25">
      <c r="C18">
        <v>2</v>
      </c>
      <c r="D18">
        <v>528</v>
      </c>
      <c r="E18">
        <v>1</v>
      </c>
      <c r="I18">
        <v>160</v>
      </c>
      <c r="O18">
        <v>9000</v>
      </c>
      <c r="P18">
        <v>9000</v>
      </c>
      <c r="Q18">
        <v>49330</v>
      </c>
    </row>
    <row r="19" spans="3:19" x14ac:dyDescent="0.25">
      <c r="C19">
        <v>2</v>
      </c>
      <c r="D19" t="s">
        <v>354</v>
      </c>
      <c r="E19">
        <v>1</v>
      </c>
      <c r="I19">
        <v>152</v>
      </c>
      <c r="O19">
        <v>11576</v>
      </c>
      <c r="P19">
        <v>11576</v>
      </c>
      <c r="Q19">
        <v>47499</v>
      </c>
    </row>
    <row r="20" spans="3:19" x14ac:dyDescent="0.25">
      <c r="C20">
        <v>2</v>
      </c>
      <c r="D20">
        <v>409</v>
      </c>
      <c r="E20">
        <v>1</v>
      </c>
      <c r="I20">
        <v>152</v>
      </c>
      <c r="O20">
        <v>11576</v>
      </c>
      <c r="P20">
        <v>11576</v>
      </c>
      <c r="Q20">
        <v>47499</v>
      </c>
    </row>
    <row r="21" spans="3:19" x14ac:dyDescent="0.25">
      <c r="C21" t="s">
        <v>356</v>
      </c>
      <c r="E21">
        <v>4</v>
      </c>
      <c r="I21">
        <v>456</v>
      </c>
      <c r="L21">
        <v>20</v>
      </c>
      <c r="O21">
        <v>20576</v>
      </c>
      <c r="P21">
        <v>20576</v>
      </c>
      <c r="Q21">
        <v>183536</v>
      </c>
      <c r="R21">
        <v>700</v>
      </c>
      <c r="S21">
        <v>819.6891401478822</v>
      </c>
    </row>
    <row r="22" spans="3:19" x14ac:dyDescent="0.25">
      <c r="C22">
        <v>3</v>
      </c>
      <c r="D22" t="s">
        <v>133</v>
      </c>
      <c r="E22">
        <v>2</v>
      </c>
      <c r="I22">
        <v>168</v>
      </c>
      <c r="L22">
        <v>20</v>
      </c>
      <c r="Q22">
        <v>85450</v>
      </c>
      <c r="S22">
        <v>474.09579667644181</v>
      </c>
    </row>
    <row r="23" spans="3:19" x14ac:dyDescent="0.25">
      <c r="C23">
        <v>3</v>
      </c>
      <c r="D23">
        <v>99</v>
      </c>
      <c r="S23">
        <v>474.09579667644181</v>
      </c>
    </row>
    <row r="24" spans="3:19" x14ac:dyDescent="0.25">
      <c r="C24">
        <v>3</v>
      </c>
      <c r="D24">
        <v>101</v>
      </c>
      <c r="E24">
        <v>2</v>
      </c>
      <c r="I24">
        <v>168</v>
      </c>
      <c r="L24">
        <v>20</v>
      </c>
      <c r="Q24">
        <v>85450</v>
      </c>
    </row>
    <row r="25" spans="3:19" x14ac:dyDescent="0.25">
      <c r="C25">
        <v>3</v>
      </c>
      <c r="D25" t="s">
        <v>353</v>
      </c>
      <c r="E25">
        <v>1</v>
      </c>
      <c r="I25">
        <v>152</v>
      </c>
      <c r="O25">
        <v>8576</v>
      </c>
      <c r="P25">
        <v>8576</v>
      </c>
      <c r="Q25">
        <v>49096</v>
      </c>
      <c r="S25">
        <v>345.59334347144045</v>
      </c>
    </row>
    <row r="26" spans="3:19" x14ac:dyDescent="0.25">
      <c r="C26">
        <v>3</v>
      </c>
      <c r="D26">
        <v>526</v>
      </c>
      <c r="Q26">
        <v>172</v>
      </c>
      <c r="S26">
        <v>345.59334347144045</v>
      </c>
    </row>
    <row r="27" spans="3:19" x14ac:dyDescent="0.25">
      <c r="C27">
        <v>3</v>
      </c>
      <c r="D27">
        <v>528</v>
      </c>
      <c r="E27">
        <v>1</v>
      </c>
      <c r="I27">
        <v>152</v>
      </c>
      <c r="O27">
        <v>8576</v>
      </c>
      <c r="P27">
        <v>8576</v>
      </c>
      <c r="Q27">
        <v>48924</v>
      </c>
    </row>
    <row r="28" spans="3:19" x14ac:dyDescent="0.25">
      <c r="C28">
        <v>3</v>
      </c>
      <c r="D28" t="s">
        <v>354</v>
      </c>
      <c r="E28">
        <v>1</v>
      </c>
      <c r="I28">
        <v>168</v>
      </c>
      <c r="O28">
        <v>12000</v>
      </c>
      <c r="P28">
        <v>12000</v>
      </c>
      <c r="Q28">
        <v>47970</v>
      </c>
    </row>
    <row r="29" spans="3:19" x14ac:dyDescent="0.25">
      <c r="C29">
        <v>3</v>
      </c>
      <c r="D29">
        <v>409</v>
      </c>
      <c r="E29">
        <v>1</v>
      </c>
      <c r="I29">
        <v>168</v>
      </c>
      <c r="O29">
        <v>12000</v>
      </c>
      <c r="P29">
        <v>12000</v>
      </c>
      <c r="Q29">
        <v>47970</v>
      </c>
    </row>
    <row r="30" spans="3:19" x14ac:dyDescent="0.25">
      <c r="C30" t="s">
        <v>357</v>
      </c>
      <c r="E30">
        <v>4</v>
      </c>
      <c r="I30">
        <v>488</v>
      </c>
      <c r="L30">
        <v>20</v>
      </c>
      <c r="O30">
        <v>20576</v>
      </c>
      <c r="P30">
        <v>20576</v>
      </c>
      <c r="Q30">
        <v>182516</v>
      </c>
      <c r="S30">
        <v>819.6891401478822</v>
      </c>
    </row>
    <row r="31" spans="3:19" x14ac:dyDescent="0.25">
      <c r="C31">
        <v>4</v>
      </c>
      <c r="D31" t="s">
        <v>133</v>
      </c>
      <c r="E31">
        <v>2</v>
      </c>
      <c r="I31">
        <v>168</v>
      </c>
      <c r="L31">
        <v>20</v>
      </c>
      <c r="Q31">
        <v>86009</v>
      </c>
      <c r="R31">
        <v>110</v>
      </c>
      <c r="S31">
        <v>474.09579667644181</v>
      </c>
    </row>
    <row r="32" spans="3:19" x14ac:dyDescent="0.25">
      <c r="C32">
        <v>4</v>
      </c>
      <c r="D32">
        <v>99</v>
      </c>
      <c r="R32">
        <v>110</v>
      </c>
      <c r="S32">
        <v>474.09579667644181</v>
      </c>
    </row>
    <row r="33" spans="3:19" x14ac:dyDescent="0.25">
      <c r="C33">
        <v>4</v>
      </c>
      <c r="D33">
        <v>101</v>
      </c>
      <c r="E33">
        <v>2</v>
      </c>
      <c r="I33">
        <v>168</v>
      </c>
      <c r="L33">
        <v>20</v>
      </c>
      <c r="Q33">
        <v>86009</v>
      </c>
    </row>
    <row r="34" spans="3:19" x14ac:dyDescent="0.25">
      <c r="C34">
        <v>4</v>
      </c>
      <c r="D34" t="s">
        <v>353</v>
      </c>
      <c r="E34">
        <v>1</v>
      </c>
      <c r="I34">
        <v>160</v>
      </c>
      <c r="O34">
        <v>9350</v>
      </c>
      <c r="P34">
        <v>9350</v>
      </c>
      <c r="Q34">
        <v>50395</v>
      </c>
      <c r="S34">
        <v>345.59334347144045</v>
      </c>
    </row>
    <row r="35" spans="3:19" x14ac:dyDescent="0.25">
      <c r="C35">
        <v>4</v>
      </c>
      <c r="D35">
        <v>526</v>
      </c>
      <c r="Q35">
        <v>545</v>
      </c>
      <c r="S35">
        <v>345.59334347144045</v>
      </c>
    </row>
    <row r="36" spans="3:19" x14ac:dyDescent="0.25">
      <c r="C36">
        <v>4</v>
      </c>
      <c r="D36">
        <v>528</v>
      </c>
      <c r="E36">
        <v>1</v>
      </c>
      <c r="I36">
        <v>160</v>
      </c>
      <c r="O36">
        <v>9350</v>
      </c>
      <c r="P36">
        <v>9350</v>
      </c>
      <c r="Q36">
        <v>49850</v>
      </c>
    </row>
    <row r="37" spans="3:19" x14ac:dyDescent="0.25">
      <c r="C37">
        <v>4</v>
      </c>
      <c r="D37" t="s">
        <v>354</v>
      </c>
      <c r="E37">
        <v>1</v>
      </c>
      <c r="I37">
        <v>176</v>
      </c>
      <c r="O37">
        <v>11976</v>
      </c>
      <c r="P37">
        <v>11976</v>
      </c>
      <c r="Q37">
        <v>47946</v>
      </c>
    </row>
    <row r="38" spans="3:19" x14ac:dyDescent="0.25">
      <c r="C38">
        <v>4</v>
      </c>
      <c r="D38">
        <v>409</v>
      </c>
      <c r="E38">
        <v>1</v>
      </c>
      <c r="I38">
        <v>176</v>
      </c>
      <c r="O38">
        <v>11976</v>
      </c>
      <c r="P38">
        <v>11976</v>
      </c>
      <c r="Q38">
        <v>47946</v>
      </c>
    </row>
    <row r="39" spans="3:19" x14ac:dyDescent="0.25">
      <c r="C39" t="s">
        <v>358</v>
      </c>
      <c r="E39">
        <v>4</v>
      </c>
      <c r="I39">
        <v>504</v>
      </c>
      <c r="L39">
        <v>20</v>
      </c>
      <c r="O39">
        <v>21326</v>
      </c>
      <c r="P39">
        <v>21326</v>
      </c>
      <c r="Q39">
        <v>184350</v>
      </c>
      <c r="R39">
        <v>110</v>
      </c>
      <c r="S39">
        <v>819.6891401478822</v>
      </c>
    </row>
    <row r="40" spans="3:19" x14ac:dyDescent="0.25">
      <c r="C40">
        <v>5</v>
      </c>
      <c r="D40" t="s">
        <v>133</v>
      </c>
      <c r="E40">
        <v>2</v>
      </c>
      <c r="I40">
        <v>176</v>
      </c>
      <c r="L40">
        <v>20</v>
      </c>
      <c r="Q40">
        <v>86169</v>
      </c>
      <c r="S40">
        <v>474.09579667644181</v>
      </c>
    </row>
    <row r="41" spans="3:19" x14ac:dyDescent="0.25">
      <c r="C41">
        <v>5</v>
      </c>
      <c r="D41">
        <v>99</v>
      </c>
      <c r="S41">
        <v>474.09579667644181</v>
      </c>
    </row>
    <row r="42" spans="3:19" x14ac:dyDescent="0.25">
      <c r="C42">
        <v>5</v>
      </c>
      <c r="D42">
        <v>101</v>
      </c>
      <c r="E42">
        <v>2</v>
      </c>
      <c r="I42">
        <v>176</v>
      </c>
      <c r="L42">
        <v>20</v>
      </c>
      <c r="Q42">
        <v>86169</v>
      </c>
    </row>
    <row r="43" spans="3:19" x14ac:dyDescent="0.25">
      <c r="C43">
        <v>5</v>
      </c>
      <c r="D43" t="s">
        <v>353</v>
      </c>
      <c r="E43">
        <v>1</v>
      </c>
      <c r="I43">
        <v>176</v>
      </c>
      <c r="O43">
        <v>10326</v>
      </c>
      <c r="P43">
        <v>10326</v>
      </c>
      <c r="Q43">
        <v>51046</v>
      </c>
      <c r="R43">
        <v>3388</v>
      </c>
      <c r="S43">
        <v>345.59334347144045</v>
      </c>
    </row>
    <row r="44" spans="3:19" x14ac:dyDescent="0.25">
      <c r="C44">
        <v>5</v>
      </c>
      <c r="D44">
        <v>526</v>
      </c>
      <c r="Q44">
        <v>600</v>
      </c>
      <c r="R44">
        <v>3388</v>
      </c>
      <c r="S44">
        <v>345.59334347144045</v>
      </c>
    </row>
    <row r="45" spans="3:19" x14ac:dyDescent="0.25">
      <c r="C45">
        <v>5</v>
      </c>
      <c r="D45">
        <v>528</v>
      </c>
      <c r="E45">
        <v>1</v>
      </c>
      <c r="I45">
        <v>176</v>
      </c>
      <c r="O45">
        <v>10326</v>
      </c>
      <c r="P45">
        <v>10326</v>
      </c>
      <c r="Q45">
        <v>50446</v>
      </c>
    </row>
    <row r="46" spans="3:19" x14ac:dyDescent="0.25">
      <c r="C46">
        <v>5</v>
      </c>
      <c r="D46" t="s">
        <v>354</v>
      </c>
      <c r="E46">
        <v>1</v>
      </c>
      <c r="I46">
        <v>160</v>
      </c>
      <c r="O46">
        <v>11000</v>
      </c>
      <c r="P46">
        <v>11000</v>
      </c>
      <c r="Q46">
        <v>49835</v>
      </c>
    </row>
    <row r="47" spans="3:19" x14ac:dyDescent="0.25">
      <c r="C47">
        <v>5</v>
      </c>
      <c r="D47">
        <v>409</v>
      </c>
      <c r="E47">
        <v>1</v>
      </c>
      <c r="I47">
        <v>160</v>
      </c>
      <c r="O47">
        <v>11000</v>
      </c>
      <c r="P47">
        <v>11000</v>
      </c>
      <c r="Q47">
        <v>49835</v>
      </c>
    </row>
    <row r="48" spans="3:19" x14ac:dyDescent="0.25">
      <c r="C48" t="s">
        <v>359</v>
      </c>
      <c r="E48">
        <v>4</v>
      </c>
      <c r="I48">
        <v>512</v>
      </c>
      <c r="L48">
        <v>20</v>
      </c>
      <c r="O48">
        <v>21326</v>
      </c>
      <c r="P48">
        <v>21326</v>
      </c>
      <c r="Q48">
        <v>187050</v>
      </c>
      <c r="R48">
        <v>3388</v>
      </c>
      <c r="S48">
        <v>819.6891401478822</v>
      </c>
    </row>
    <row r="49" spans="3:19" x14ac:dyDescent="0.25">
      <c r="C49">
        <v>6</v>
      </c>
      <c r="D49" t="s">
        <v>133</v>
      </c>
      <c r="E49">
        <v>2</v>
      </c>
      <c r="I49">
        <v>248</v>
      </c>
      <c r="L49">
        <v>20</v>
      </c>
      <c r="Q49">
        <v>141905</v>
      </c>
      <c r="R49">
        <v>3000</v>
      </c>
      <c r="S49">
        <v>474.09579667644181</v>
      </c>
    </row>
    <row r="50" spans="3:19" x14ac:dyDescent="0.25">
      <c r="C50">
        <v>6</v>
      </c>
      <c r="D50">
        <v>99</v>
      </c>
      <c r="R50">
        <v>3000</v>
      </c>
      <c r="S50">
        <v>474.09579667644181</v>
      </c>
    </row>
    <row r="51" spans="3:19" x14ac:dyDescent="0.25">
      <c r="C51">
        <v>6</v>
      </c>
      <c r="D51">
        <v>101</v>
      </c>
      <c r="E51">
        <v>2</v>
      </c>
      <c r="I51">
        <v>248</v>
      </c>
      <c r="L51">
        <v>20</v>
      </c>
      <c r="Q51">
        <v>141905</v>
      </c>
    </row>
    <row r="52" spans="3:19" x14ac:dyDescent="0.25">
      <c r="C52">
        <v>6</v>
      </c>
      <c r="D52" t="s">
        <v>353</v>
      </c>
      <c r="E52">
        <v>1</v>
      </c>
      <c r="I52">
        <v>96</v>
      </c>
      <c r="O52">
        <v>750</v>
      </c>
      <c r="P52">
        <v>750</v>
      </c>
      <c r="Q52">
        <v>43144</v>
      </c>
      <c r="S52">
        <v>345.59334347144045</v>
      </c>
    </row>
    <row r="53" spans="3:19" x14ac:dyDescent="0.25">
      <c r="C53">
        <v>6</v>
      </c>
      <c r="D53">
        <v>526</v>
      </c>
      <c r="Q53">
        <v>600</v>
      </c>
      <c r="S53">
        <v>345.59334347144045</v>
      </c>
    </row>
    <row r="54" spans="3:19" x14ac:dyDescent="0.25">
      <c r="C54">
        <v>6</v>
      </c>
      <c r="D54">
        <v>528</v>
      </c>
      <c r="E54">
        <v>1</v>
      </c>
      <c r="I54">
        <v>96</v>
      </c>
      <c r="O54">
        <v>750</v>
      </c>
      <c r="P54">
        <v>750</v>
      </c>
      <c r="Q54">
        <v>42544</v>
      </c>
    </row>
    <row r="55" spans="3:19" x14ac:dyDescent="0.25">
      <c r="C55">
        <v>6</v>
      </c>
      <c r="D55" t="s">
        <v>354</v>
      </c>
      <c r="E55">
        <v>1</v>
      </c>
      <c r="I55">
        <v>152</v>
      </c>
      <c r="Q55">
        <v>37430</v>
      </c>
    </row>
    <row r="56" spans="3:19" x14ac:dyDescent="0.25">
      <c r="C56">
        <v>6</v>
      </c>
      <c r="D56">
        <v>409</v>
      </c>
      <c r="E56">
        <v>1</v>
      </c>
      <c r="I56">
        <v>152</v>
      </c>
      <c r="Q56">
        <v>37430</v>
      </c>
    </row>
    <row r="57" spans="3:19" x14ac:dyDescent="0.25">
      <c r="C57" t="s">
        <v>360</v>
      </c>
      <c r="E57">
        <v>4</v>
      </c>
      <c r="I57">
        <v>496</v>
      </c>
      <c r="L57">
        <v>20</v>
      </c>
      <c r="O57">
        <v>750</v>
      </c>
      <c r="P57">
        <v>750</v>
      </c>
      <c r="Q57">
        <v>222479</v>
      </c>
      <c r="R57">
        <v>3000</v>
      </c>
      <c r="S57">
        <v>819.6891401478822</v>
      </c>
    </row>
  </sheetData>
  <hyperlinks>
    <hyperlink ref="A2" location="Obsah!A1" display="Zpět na Obsah  KL 01  1.-4.měsíc" xr:uid="{CB2697F7-86CC-44EE-ADD7-B473A76E1AF2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55" t="s">
        <v>67</v>
      </c>
      <c r="B1" s="255"/>
      <c r="C1" s="256"/>
      <c r="D1" s="256"/>
      <c r="E1" s="256"/>
    </row>
    <row r="2" spans="1:5" ht="14.45" customHeight="1" thickBot="1" x14ac:dyDescent="0.25">
      <c r="A2" s="170" t="s">
        <v>185</v>
      </c>
      <c r="B2" s="114"/>
    </row>
    <row r="3" spans="1:5" ht="14.45" customHeight="1" thickBot="1" x14ac:dyDescent="0.25">
      <c r="A3" s="117"/>
      <c r="C3" s="118" t="s">
        <v>57</v>
      </c>
      <c r="D3" s="119" t="s">
        <v>50</v>
      </c>
      <c r="E3" s="120" t="s">
        <v>52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2060.8948655014037</v>
      </c>
      <c r="D4" s="123">
        <f ca="1">IF(ISERROR(VLOOKUP("Náklady celkem",INDIRECT("HI!$A:$G"),5,0)),0,VLOOKUP("Náklady celkem",INDIRECT("HI!$A:$G"),5,0))</f>
        <v>1817.6049400000002</v>
      </c>
      <c r="E4" s="124">
        <f ca="1">IF(C4=0,0,D4/C4)</f>
        <v>0.88194937569403253</v>
      </c>
    </row>
    <row r="5" spans="1:5" ht="14.45" customHeight="1" x14ac:dyDescent="0.2">
      <c r="A5" s="125" t="s">
        <v>76</v>
      </c>
      <c r="B5" s="126"/>
      <c r="C5" s="127"/>
      <c r="D5" s="127"/>
      <c r="E5" s="128"/>
    </row>
    <row r="6" spans="1:5" ht="14.45" customHeight="1" x14ac:dyDescent="0.2">
      <c r="A6" s="129" t="s">
        <v>81</v>
      </c>
      <c r="B6" s="130"/>
      <c r="C6" s="131"/>
      <c r="D6" s="131"/>
      <c r="E6" s="128"/>
    </row>
    <row r="7" spans="1:5" ht="14.45" customHeight="1" x14ac:dyDescent="0.25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61</v>
      </c>
      <c r="C7" s="131">
        <f>IF(ISERROR(HI!F5),"",HI!F5)</f>
        <v>0</v>
      </c>
      <c r="D7" s="131">
        <f>IF(ISERROR(HI!E5),"",HI!E5)</f>
        <v>0</v>
      </c>
      <c r="E7" s="128">
        <f t="shared" ref="E7:E12" si="0">IF(C7=0,0,D7/C7)</f>
        <v>0</v>
      </c>
    </row>
    <row r="8" spans="1:5" ht="14.45" customHeight="1" x14ac:dyDescent="0.25">
      <c r="A8" s="195" t="str">
        <f>HYPERLINK("#'LŽ Statim'!A1","Podíl statimových žádanek (max. 30%)")</f>
        <v>Podíl statimových žádanek (max. 30%)</v>
      </c>
      <c r="B8" s="193" t="s">
        <v>127</v>
      </c>
      <c r="C8" s="194">
        <v>0.3</v>
      </c>
      <c r="D8" s="194">
        <f>IF('LŽ Statim'!G3="",0,'LŽ Statim'!G3)</f>
        <v>0</v>
      </c>
      <c r="E8" s="128">
        <f>IF(C8=0,0,D8/C8)</f>
        <v>0</v>
      </c>
    </row>
    <row r="9" spans="1:5" ht="14.45" customHeight="1" x14ac:dyDescent="0.2">
      <c r="A9" s="132" t="s">
        <v>77</v>
      </c>
      <c r="B9" s="130"/>
      <c r="C9" s="131"/>
      <c r="D9" s="131"/>
      <c r="E9" s="128"/>
    </row>
    <row r="10" spans="1:5" ht="14.45" customHeight="1" x14ac:dyDescent="0.2">
      <c r="A10" s="132" t="s">
        <v>78</v>
      </c>
      <c r="B10" s="130"/>
      <c r="C10" s="131"/>
      <c r="D10" s="131"/>
      <c r="E10" s="128"/>
    </row>
    <row r="11" spans="1:5" ht="14.45" customHeight="1" x14ac:dyDescent="0.2">
      <c r="A11" s="133" t="s">
        <v>82</v>
      </c>
      <c r="B11" s="130"/>
      <c r="C11" s="127"/>
      <c r="D11" s="127"/>
      <c r="E11" s="128"/>
    </row>
    <row r="12" spans="1:5" ht="14.45" customHeight="1" x14ac:dyDescent="0.2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61</v>
      </c>
      <c r="C12" s="131">
        <f>IF(ISERROR(HI!F6),"",HI!F6)</f>
        <v>32.5</v>
      </c>
      <c r="D12" s="131">
        <f>IF(ISERROR(HI!E6),"",HI!E6)</f>
        <v>29.377849999999999</v>
      </c>
      <c r="E12" s="128">
        <f t="shared" si="0"/>
        <v>0.90393384615384609</v>
      </c>
    </row>
    <row r="13" spans="1:5" ht="14.45" customHeight="1" thickBot="1" x14ac:dyDescent="0.2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1789.5520830078126</v>
      </c>
      <c r="D13" s="127">
        <f ca="1">IF(ISERROR(VLOOKUP("Osobní náklady (Kč) *",INDIRECT("HI!$A:$G"),5,0)),0,VLOOKUP("Osobní náklady (Kč) *",INDIRECT("HI!$A:$G"),5,0))</f>
        <v>1555.7723700000001</v>
      </c>
      <c r="E13" s="128">
        <f ca="1">IF(C13=0,0,D13/C13)</f>
        <v>0.86936411897278554</v>
      </c>
    </row>
    <row r="14" spans="1:5" ht="14.45" customHeight="1" thickBot="1" x14ac:dyDescent="0.25">
      <c r="A14" s="139"/>
      <c r="B14" s="140"/>
      <c r="C14" s="141"/>
      <c r="D14" s="141"/>
      <c r="E14" s="142"/>
    </row>
    <row r="15" spans="1:5" ht="14.45" customHeight="1" thickBot="1" x14ac:dyDescent="0.2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5" customHeight="1" x14ac:dyDescent="0.2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5" customHeight="1" x14ac:dyDescent="0.2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5" customHeight="1" thickBot="1" x14ac:dyDescent="0.25">
      <c r="A18" s="149" t="s">
        <v>79</v>
      </c>
      <c r="B18" s="136"/>
      <c r="C18" s="137"/>
      <c r="D18" s="137"/>
      <c r="E18" s="138"/>
    </row>
    <row r="19" spans="1:5" ht="14.45" customHeight="1" thickBot="1" x14ac:dyDescent="0.25">
      <c r="A19" s="150"/>
      <c r="B19" s="151"/>
      <c r="C19" s="152"/>
      <c r="D19" s="152"/>
      <c r="E19" s="153"/>
    </row>
    <row r="20" spans="1:5" ht="14.45" customHeight="1" thickBot="1" x14ac:dyDescent="0.25">
      <c r="A20" s="154" t="s">
        <v>80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5F93AD3F-575A-4052-B1B0-BDB400F647F1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66" t="s">
        <v>70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4.45" customHeight="1" thickBot="1" x14ac:dyDescent="0.25">
      <c r="A2" s="170" t="s">
        <v>185</v>
      </c>
      <c r="B2" s="77"/>
      <c r="C2" s="77"/>
      <c r="D2" s="77"/>
      <c r="E2" s="77"/>
      <c r="F2" s="77"/>
    </row>
    <row r="3" spans="1:10" ht="14.45" customHeight="1" x14ac:dyDescent="0.2">
      <c r="A3" s="257"/>
      <c r="B3" s="73">
        <v>2015</v>
      </c>
      <c r="C3" s="40">
        <v>2018</v>
      </c>
      <c r="D3" s="7"/>
      <c r="E3" s="261">
        <v>2019</v>
      </c>
      <c r="F3" s="262"/>
      <c r="G3" s="262"/>
      <c r="H3" s="263"/>
      <c r="I3" s="264">
        <v>2017</v>
      </c>
      <c r="J3" s="265"/>
    </row>
    <row r="4" spans="1:10" ht="14.45" customHeight="1" thickBot="1" x14ac:dyDescent="0.25">
      <c r="A4" s="258"/>
      <c r="B4" s="259" t="s">
        <v>50</v>
      </c>
      <c r="C4" s="260"/>
      <c r="D4" s="7"/>
      <c r="E4" s="94" t="s">
        <v>50</v>
      </c>
      <c r="F4" s="75" t="s">
        <v>51</v>
      </c>
      <c r="G4" s="75" t="s">
        <v>47</v>
      </c>
      <c r="H4" s="76" t="s">
        <v>52</v>
      </c>
      <c r="I4" s="198" t="s">
        <v>129</v>
      </c>
      <c r="J4" s="199" t="s">
        <v>130</v>
      </c>
    </row>
    <row r="5" spans="1:10" ht="14.45" customHeight="1" x14ac:dyDescent="0.2">
      <c r="A5" s="78" t="str">
        <f>HYPERLINK("#'Léky Žádanky'!A1","Léky (Kč)")</f>
        <v>Léky (Kč)</v>
      </c>
      <c r="B5" s="27">
        <v>0.41960000000000003</v>
      </c>
      <c r="C5" s="29">
        <v>0.35114000000000001</v>
      </c>
      <c r="D5" s="8"/>
      <c r="E5" s="83">
        <v>0</v>
      </c>
      <c r="F5" s="28">
        <v>0</v>
      </c>
      <c r="G5" s="82">
        <f>E5-F5</f>
        <v>0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35.065979999999996</v>
      </c>
      <c r="C6" s="31">
        <v>30.489000000000001</v>
      </c>
      <c r="D6" s="8"/>
      <c r="E6" s="84">
        <v>29.377849999999999</v>
      </c>
      <c r="F6" s="30">
        <v>32.5</v>
      </c>
      <c r="G6" s="85">
        <f>E6-F6</f>
        <v>-3.1221500000000013</v>
      </c>
      <c r="H6" s="89">
        <f>IF(F6&lt;0.00000001,"",E6/F6)</f>
        <v>0.90393384615384609</v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1541.4839899999999</v>
      </c>
      <c r="C7" s="31">
        <v>1653.4229</v>
      </c>
      <c r="D7" s="8"/>
      <c r="E7" s="84">
        <v>1555.7723700000001</v>
      </c>
      <c r="F7" s="30">
        <v>1789.5520830078126</v>
      </c>
      <c r="G7" s="85">
        <f>E7-F7</f>
        <v>-233.77971300781246</v>
      </c>
      <c r="H7" s="89">
        <f>IF(F7&lt;0.00000001,"",E7/F7)</f>
        <v>0.86936411897278554</v>
      </c>
    </row>
    <row r="8" spans="1:10" ht="14.45" customHeight="1" thickBot="1" x14ac:dyDescent="0.25">
      <c r="A8" s="1" t="s">
        <v>53</v>
      </c>
      <c r="B8" s="11">
        <v>270.19658000000004</v>
      </c>
      <c r="C8" s="33">
        <v>304.51229000000018</v>
      </c>
      <c r="D8" s="8"/>
      <c r="E8" s="86">
        <v>232.45472000000004</v>
      </c>
      <c r="F8" s="32">
        <v>238.84278249359113</v>
      </c>
      <c r="G8" s="87">
        <f>E8-F8</f>
        <v>-6.388062493591093</v>
      </c>
      <c r="H8" s="90">
        <f>IF(F8&lt;0.00000001,"",E8/F8)</f>
        <v>0.9732541112320926</v>
      </c>
    </row>
    <row r="9" spans="1:10" ht="14.45" customHeight="1" thickBot="1" x14ac:dyDescent="0.25">
      <c r="A9" s="2" t="s">
        <v>54</v>
      </c>
      <c r="B9" s="3">
        <v>1847.16615</v>
      </c>
      <c r="C9" s="35">
        <v>1988.7753300000002</v>
      </c>
      <c r="D9" s="8"/>
      <c r="E9" s="3">
        <v>1817.6049400000002</v>
      </c>
      <c r="F9" s="34">
        <v>2060.8948655014037</v>
      </c>
      <c r="G9" s="34">
        <f>E9-F9</f>
        <v>-243.28992550140356</v>
      </c>
      <c r="H9" s="91">
        <f>IF(F9&lt;0.00000001,"",E9/F9)</f>
        <v>0.88194937569403253</v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55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5" customHeight="1" x14ac:dyDescent="0.2">
      <c r="A17" s="79" t="s">
        <v>84</v>
      </c>
    </row>
    <row r="18" spans="1:8" ht="14.45" customHeight="1" x14ac:dyDescent="0.25">
      <c r="A18" s="173" t="s">
        <v>109</v>
      </c>
      <c r="B18" s="174"/>
      <c r="C18" s="174"/>
      <c r="D18" s="174"/>
      <c r="E18" s="174"/>
      <c r="F18" s="174"/>
      <c r="G18" s="174"/>
      <c r="H18" s="174"/>
    </row>
    <row r="19" spans="1:8" ht="15" x14ac:dyDescent="0.25">
      <c r="A19" s="172" t="s">
        <v>108</v>
      </c>
      <c r="B19" s="174"/>
      <c r="C19" s="174"/>
      <c r="D19" s="174"/>
      <c r="E19" s="174"/>
      <c r="F19" s="174"/>
      <c r="G19" s="174"/>
      <c r="H19" s="174"/>
    </row>
    <row r="20" spans="1:8" ht="14.45" customHeight="1" x14ac:dyDescent="0.2">
      <c r="A20" s="80" t="s">
        <v>128</v>
      </c>
    </row>
    <row r="21" spans="1:8" ht="14.45" customHeight="1" x14ac:dyDescent="0.2">
      <c r="A21" s="80" t="s">
        <v>85</v>
      </c>
    </row>
    <row r="22" spans="1:8" ht="14.45" customHeight="1" x14ac:dyDescent="0.2">
      <c r="A22" s="81" t="s">
        <v>164</v>
      </c>
    </row>
    <row r="23" spans="1:8" ht="14.45" customHeight="1" x14ac:dyDescent="0.2">
      <c r="A23" s="81" t="s">
        <v>86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 xr:uid="{4505E01A-78E3-44DC-A10C-78FDA192C76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8" customFormat="1" ht="18.600000000000001" customHeight="1" thickBot="1" x14ac:dyDescent="0.35">
      <c r="A1" s="267" t="s">
        <v>187</v>
      </c>
      <c r="B1" s="267"/>
      <c r="C1" s="267"/>
      <c r="D1" s="267"/>
      <c r="E1" s="267"/>
      <c r="F1" s="267"/>
      <c r="G1" s="267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s="158" customFormat="1" ht="14.45" customHeight="1" thickBot="1" x14ac:dyDescent="0.25">
      <c r="A2" s="170" t="s">
        <v>185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5" customHeight="1" x14ac:dyDescent="0.2">
      <c r="A3" s="58"/>
      <c r="B3" s="268" t="s">
        <v>9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3"/>
      <c r="Q3" s="105"/>
    </row>
    <row r="4" spans="1:17" ht="14.45" customHeight="1" x14ac:dyDescent="0.2">
      <c r="A4" s="59"/>
      <c r="B4" s="20">
        <v>2019</v>
      </c>
      <c r="C4" s="104" t="s">
        <v>10</v>
      </c>
      <c r="D4" s="197" t="s">
        <v>165</v>
      </c>
      <c r="E4" s="197" t="s">
        <v>166</v>
      </c>
      <c r="F4" s="197" t="s">
        <v>167</v>
      </c>
      <c r="G4" s="197" t="s">
        <v>168</v>
      </c>
      <c r="H4" s="197" t="s">
        <v>169</v>
      </c>
      <c r="I4" s="197" t="s">
        <v>170</v>
      </c>
      <c r="J4" s="197" t="s">
        <v>171</v>
      </c>
      <c r="K4" s="197" t="s">
        <v>172</v>
      </c>
      <c r="L4" s="197" t="s">
        <v>173</v>
      </c>
      <c r="M4" s="197" t="s">
        <v>174</v>
      </c>
      <c r="N4" s="197" t="s">
        <v>175</v>
      </c>
      <c r="O4" s="197" t="s">
        <v>176</v>
      </c>
      <c r="P4" s="270" t="s">
        <v>2</v>
      </c>
      <c r="Q4" s="271"/>
    </row>
    <row r="5" spans="1:17" ht="14.45" customHeight="1" thickBot="1" x14ac:dyDescent="0.2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5" customHeight="1" x14ac:dyDescent="0.2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186</v>
      </c>
    </row>
    <row r="7" spans="1:17" ht="14.45" customHeight="1" x14ac:dyDescent="0.2">
      <c r="A7" s="15" t="s">
        <v>15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 t="s">
        <v>186</v>
      </c>
    </row>
    <row r="8" spans="1:17" ht="14.45" customHeight="1" x14ac:dyDescent="0.2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186</v>
      </c>
    </row>
    <row r="9" spans="1:17" ht="14.45" customHeight="1" x14ac:dyDescent="0.2">
      <c r="A9" s="15" t="s">
        <v>17</v>
      </c>
      <c r="B9" s="46">
        <v>65</v>
      </c>
      <c r="C9" s="47">
        <v>5.4166666666659999</v>
      </c>
      <c r="D9" s="47">
        <v>5.3540000000000001</v>
      </c>
      <c r="E9" s="47">
        <v>1.581</v>
      </c>
      <c r="F9" s="47">
        <v>11.084</v>
      </c>
      <c r="G9" s="47">
        <v>3.1749999999990002</v>
      </c>
      <c r="H9" s="47">
        <v>3.2839999999999998</v>
      </c>
      <c r="I9" s="47">
        <v>4.8998499999989997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29.377849999999999</v>
      </c>
      <c r="Q9" s="68">
        <v>0.90393384615299999</v>
      </c>
    </row>
    <row r="10" spans="1:17" ht="14.45" customHeight="1" x14ac:dyDescent="0.2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186</v>
      </c>
    </row>
    <row r="11" spans="1:17" ht="14.45" customHeight="1" x14ac:dyDescent="0.2">
      <c r="A11" s="15" t="s">
        <v>19</v>
      </c>
      <c r="B11" s="46">
        <v>199.304476948451</v>
      </c>
      <c r="C11" s="47">
        <v>16.608706412370001</v>
      </c>
      <c r="D11" s="47">
        <v>6.3714000000000004</v>
      </c>
      <c r="E11" s="47">
        <v>23.587499999999999</v>
      </c>
      <c r="F11" s="47">
        <v>6.5257499999990003</v>
      </c>
      <c r="G11" s="47">
        <v>29.130859999999</v>
      </c>
      <c r="H11" s="47">
        <v>2.0933000000000002</v>
      </c>
      <c r="I11" s="47">
        <v>27.998229999999001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95.707039999998997</v>
      </c>
      <c r="Q11" s="68">
        <v>0.96041033764299999</v>
      </c>
    </row>
    <row r="12" spans="1:17" ht="14.45" customHeight="1" x14ac:dyDescent="0.2">
      <c r="A12" s="15" t="s">
        <v>20</v>
      </c>
      <c r="B12" s="46">
        <v>1.131913861566</v>
      </c>
      <c r="C12" s="47">
        <v>9.4326155130000006E-2</v>
      </c>
      <c r="D12" s="47">
        <v>0</v>
      </c>
      <c r="E12" s="47">
        <v>0</v>
      </c>
      <c r="F12" s="47">
        <v>0</v>
      </c>
      <c r="G12" s="47">
        <v>3.9999999999000002E-2</v>
      </c>
      <c r="H12" s="47">
        <v>0</v>
      </c>
      <c r="I12" s="47">
        <v>5.9499999998999999E-2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9.9499999998999999E-2</v>
      </c>
      <c r="Q12" s="68">
        <v>0.17580843097400001</v>
      </c>
    </row>
    <row r="13" spans="1:17" ht="14.45" customHeight="1" x14ac:dyDescent="0.2">
      <c r="A13" s="15" t="s">
        <v>21</v>
      </c>
      <c r="B13" s="46">
        <v>0</v>
      </c>
      <c r="C13" s="47">
        <v>0</v>
      </c>
      <c r="D13" s="47">
        <v>0.31218000000000001</v>
      </c>
      <c r="E13" s="47">
        <v>0</v>
      </c>
      <c r="F13" s="47">
        <v>0</v>
      </c>
      <c r="G13" s="47">
        <v>0.31217999999899998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0.62435999999900005</v>
      </c>
      <c r="Q13" s="68" t="s">
        <v>186</v>
      </c>
    </row>
    <row r="14" spans="1:17" ht="14.45" customHeight="1" x14ac:dyDescent="0.2">
      <c r="A14" s="15" t="s">
        <v>22</v>
      </c>
      <c r="B14" s="46">
        <v>61.006918317599997</v>
      </c>
      <c r="C14" s="47">
        <v>5.0839098598000003</v>
      </c>
      <c r="D14" s="47">
        <v>5.7530000000000001</v>
      </c>
      <c r="E14" s="47">
        <v>4.88</v>
      </c>
      <c r="F14" s="47">
        <v>5.2729999999989996</v>
      </c>
      <c r="G14" s="47">
        <v>5.002999999999</v>
      </c>
      <c r="H14" s="47">
        <v>4.9930000000000003</v>
      </c>
      <c r="I14" s="47">
        <v>5.9399999999990003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31.841999999999999</v>
      </c>
      <c r="Q14" s="68">
        <v>1.0438816081219999</v>
      </c>
    </row>
    <row r="15" spans="1:17" ht="14.45" customHeight="1" x14ac:dyDescent="0.2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186</v>
      </c>
    </row>
    <row r="16" spans="1:17" ht="14.45" customHeight="1" x14ac:dyDescent="0.2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186</v>
      </c>
    </row>
    <row r="17" spans="1:17" ht="14.45" customHeight="1" x14ac:dyDescent="0.2">
      <c r="A17" s="15" t="s">
        <v>25</v>
      </c>
      <c r="B17" s="46">
        <v>13.427123906452</v>
      </c>
      <c r="C17" s="47">
        <v>1.1189269922039999</v>
      </c>
      <c r="D17" s="47">
        <v>0</v>
      </c>
      <c r="E17" s="47">
        <v>0</v>
      </c>
      <c r="F17" s="47">
        <v>0</v>
      </c>
      <c r="G17" s="47">
        <v>0.90799999999900005</v>
      </c>
      <c r="H17" s="47">
        <v>0.22747999999999999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1.13548</v>
      </c>
      <c r="Q17" s="68">
        <v>0.16913227403100001</v>
      </c>
    </row>
    <row r="18" spans="1:17" ht="14.45" customHeight="1" x14ac:dyDescent="0.2">
      <c r="A18" s="15" t="s">
        <v>26</v>
      </c>
      <c r="B18" s="46">
        <v>0</v>
      </c>
      <c r="C18" s="47">
        <v>0</v>
      </c>
      <c r="D18" s="47">
        <v>0.124</v>
      </c>
      <c r="E18" s="47">
        <v>0.72799999999999998</v>
      </c>
      <c r="F18" s="47">
        <v>0.76799999999900004</v>
      </c>
      <c r="G18" s="47">
        <v>3.486999999999</v>
      </c>
      <c r="H18" s="47">
        <v>2.2799999999999998</v>
      </c>
      <c r="I18" s="47">
        <v>0.74399999999900002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8.1309999999990001</v>
      </c>
      <c r="Q18" s="68" t="s">
        <v>186</v>
      </c>
    </row>
    <row r="19" spans="1:17" ht="14.45" customHeight="1" x14ac:dyDescent="0.2">
      <c r="A19" s="15" t="s">
        <v>27</v>
      </c>
      <c r="B19" s="46">
        <v>138.815134287452</v>
      </c>
      <c r="C19" s="47">
        <v>11.567927857287</v>
      </c>
      <c r="D19" s="47">
        <v>14.47448</v>
      </c>
      <c r="E19" s="47">
        <v>21.228840000000002</v>
      </c>
      <c r="F19" s="47">
        <v>9.3858499999989995</v>
      </c>
      <c r="G19" s="47">
        <v>9.5242299999989992</v>
      </c>
      <c r="H19" s="47">
        <v>3.6151599999999999</v>
      </c>
      <c r="I19" s="47">
        <v>3.5289499999989999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61.757510000000003</v>
      </c>
      <c r="Q19" s="68">
        <v>0.88978064700199999</v>
      </c>
    </row>
    <row r="20" spans="1:17" ht="14.45" customHeight="1" x14ac:dyDescent="0.2">
      <c r="A20" s="15" t="s">
        <v>28</v>
      </c>
      <c r="B20" s="46">
        <v>3579.1041500000001</v>
      </c>
      <c r="C20" s="47">
        <v>298.25867916666698</v>
      </c>
      <c r="D20" s="47">
        <v>247.75192000000101</v>
      </c>
      <c r="E20" s="47">
        <v>249.509610000001</v>
      </c>
      <c r="F20" s="47">
        <v>248.12110999999899</v>
      </c>
      <c r="G20" s="47">
        <v>251.620519999999</v>
      </c>
      <c r="H20" s="47">
        <v>255.29201</v>
      </c>
      <c r="I20" s="47">
        <v>303.47719999999902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1555.7723699999999</v>
      </c>
      <c r="Q20" s="68">
        <v>0.86936412286200004</v>
      </c>
    </row>
    <row r="21" spans="1:17" ht="14.45" customHeight="1" x14ac:dyDescent="0.2">
      <c r="A21" s="16" t="s">
        <v>29</v>
      </c>
      <c r="B21" s="46">
        <v>63.999999999998998</v>
      </c>
      <c r="C21" s="47">
        <v>5.333333333333</v>
      </c>
      <c r="D21" s="47">
        <v>4.3266400000000003</v>
      </c>
      <c r="E21" s="47">
        <v>4.3266400000000003</v>
      </c>
      <c r="F21" s="47">
        <v>4.3266399999990002</v>
      </c>
      <c r="G21" s="47">
        <v>4.3266299999989997</v>
      </c>
      <c r="H21" s="47">
        <v>4.3266400000000003</v>
      </c>
      <c r="I21" s="47">
        <v>4.3266399999990002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25.95983</v>
      </c>
      <c r="Q21" s="68">
        <v>0.81124468750000001</v>
      </c>
    </row>
    <row r="22" spans="1:17" ht="14.45" customHeight="1" x14ac:dyDescent="0.2">
      <c r="A22" s="15" t="s">
        <v>30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186</v>
      </c>
    </row>
    <row r="23" spans="1:17" ht="14.45" customHeight="1" x14ac:dyDescent="0.2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186</v>
      </c>
    </row>
    <row r="24" spans="1:17" ht="14.45" customHeight="1" x14ac:dyDescent="0.2">
      <c r="A24" s="16" t="s">
        <v>32</v>
      </c>
      <c r="B24" s="46">
        <v>0</v>
      </c>
      <c r="C24" s="47">
        <v>0</v>
      </c>
      <c r="D24" s="47">
        <v>5.6843418860808002E-14</v>
      </c>
      <c r="E24" s="47">
        <v>0.69999999999899998</v>
      </c>
      <c r="F24" s="47">
        <v>0</v>
      </c>
      <c r="G24" s="47">
        <v>0.11</v>
      </c>
      <c r="H24" s="47">
        <v>3.3879999999999999</v>
      </c>
      <c r="I24" s="47">
        <v>3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7.1980000000000004</v>
      </c>
      <c r="Q24" s="68"/>
    </row>
    <row r="25" spans="1:17" ht="14.45" customHeight="1" x14ac:dyDescent="0.2">
      <c r="A25" s="17" t="s">
        <v>33</v>
      </c>
      <c r="B25" s="49">
        <v>4121.7897173215297</v>
      </c>
      <c r="C25" s="50">
        <v>343.48247644345997</v>
      </c>
      <c r="D25" s="50">
        <v>284.46762000000098</v>
      </c>
      <c r="E25" s="50">
        <v>306.54159000000101</v>
      </c>
      <c r="F25" s="50">
        <v>285.48434999999898</v>
      </c>
      <c r="G25" s="50">
        <v>307.637419999999</v>
      </c>
      <c r="H25" s="50">
        <v>279.49959000000001</v>
      </c>
      <c r="I25" s="50">
        <v>353.974369999999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1817.6049399999999</v>
      </c>
      <c r="Q25" s="69">
        <v>0.88194937862099998</v>
      </c>
    </row>
    <row r="26" spans="1:17" ht="14.45" customHeight="1" x14ac:dyDescent="0.2">
      <c r="A26" s="15" t="s">
        <v>34</v>
      </c>
      <c r="B26" s="46">
        <v>600.73863995166005</v>
      </c>
      <c r="C26" s="47">
        <v>50.061553329304999</v>
      </c>
      <c r="D26" s="47">
        <v>44.573549999999997</v>
      </c>
      <c r="E26" s="47">
        <v>39.735289999999999</v>
      </c>
      <c r="F26" s="47">
        <v>33.915190000000003</v>
      </c>
      <c r="G26" s="47">
        <v>43.309919999999998</v>
      </c>
      <c r="H26" s="47">
        <v>35.585749999999997</v>
      </c>
      <c r="I26" s="47">
        <v>62.143799999999999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259.26350000000002</v>
      </c>
      <c r="Q26" s="68">
        <v>0.86314907268399998</v>
      </c>
    </row>
    <row r="27" spans="1:17" ht="14.45" customHeight="1" x14ac:dyDescent="0.2">
      <c r="A27" s="18" t="s">
        <v>35</v>
      </c>
      <c r="B27" s="49">
        <v>4722.5283572731896</v>
      </c>
      <c r="C27" s="50">
        <v>393.54402977276601</v>
      </c>
      <c r="D27" s="50">
        <v>329.04117000000099</v>
      </c>
      <c r="E27" s="50">
        <v>346.27688000000097</v>
      </c>
      <c r="F27" s="50">
        <v>319.39953999999898</v>
      </c>
      <c r="G27" s="50">
        <v>350.94733999999897</v>
      </c>
      <c r="H27" s="50">
        <v>315.08533999999997</v>
      </c>
      <c r="I27" s="50">
        <v>416.118169999999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2076.8684400000002</v>
      </c>
      <c r="Q27" s="69">
        <v>0.879557848202</v>
      </c>
    </row>
    <row r="28" spans="1:17" ht="14.45" customHeight="1" x14ac:dyDescent="0.2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5" customHeight="1" x14ac:dyDescent="0.2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186</v>
      </c>
    </row>
    <row r="30" spans="1:17" ht="14.45" customHeight="1" x14ac:dyDescent="0.2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5" customHeight="1" thickBot="1" x14ac:dyDescent="0.2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186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84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163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5CB059DC-C0EF-4321-87F7-4923C91A11F3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4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1" s="55" customFormat="1" ht="18.600000000000001" customHeight="1" thickBot="1" x14ac:dyDescent="0.35">
      <c r="A1" s="267" t="s">
        <v>41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1" s="55" customFormat="1" ht="14.45" customHeight="1" thickBot="1" x14ac:dyDescent="0.25">
      <c r="A2" s="170" t="s">
        <v>185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58"/>
      <c r="B3" s="268" t="s">
        <v>42</v>
      </c>
      <c r="C3" s="269"/>
      <c r="D3" s="269"/>
      <c r="E3" s="269"/>
      <c r="F3" s="275" t="s">
        <v>43</v>
      </c>
      <c r="G3" s="269"/>
      <c r="H3" s="269"/>
      <c r="I3" s="269"/>
      <c r="J3" s="269"/>
      <c r="K3" s="276"/>
    </row>
    <row r="4" spans="1:11" ht="14.45" customHeight="1" x14ac:dyDescent="0.2">
      <c r="A4" s="59"/>
      <c r="B4" s="273"/>
      <c r="C4" s="274"/>
      <c r="D4" s="274"/>
      <c r="E4" s="274"/>
      <c r="F4" s="277" t="s">
        <v>181</v>
      </c>
      <c r="G4" s="279" t="s">
        <v>44</v>
      </c>
      <c r="H4" s="106" t="s">
        <v>74</v>
      </c>
      <c r="I4" s="277" t="s">
        <v>45</v>
      </c>
      <c r="J4" s="279" t="s">
        <v>183</v>
      </c>
      <c r="K4" s="280" t="s">
        <v>184</v>
      </c>
    </row>
    <row r="5" spans="1:11" ht="39" thickBot="1" x14ac:dyDescent="0.25">
      <c r="A5" s="60"/>
      <c r="B5" s="24" t="s">
        <v>177</v>
      </c>
      <c r="C5" s="25" t="s">
        <v>178</v>
      </c>
      <c r="D5" s="26" t="s">
        <v>179</v>
      </c>
      <c r="E5" s="26" t="s">
        <v>180</v>
      </c>
      <c r="F5" s="278"/>
      <c r="G5" s="278"/>
      <c r="H5" s="25" t="s">
        <v>182</v>
      </c>
      <c r="I5" s="278"/>
      <c r="J5" s="278"/>
      <c r="K5" s="281"/>
    </row>
    <row r="6" spans="1:11" ht="14.45" customHeight="1" thickBot="1" x14ac:dyDescent="0.25">
      <c r="A6" s="355" t="s">
        <v>188</v>
      </c>
      <c r="B6" s="337">
        <v>3791.81470592698</v>
      </c>
      <c r="C6" s="337">
        <v>4374.9147500000099</v>
      </c>
      <c r="D6" s="338">
        <v>583.10004407302802</v>
      </c>
      <c r="E6" s="339">
        <v>1.15377862298</v>
      </c>
      <c r="F6" s="337">
        <v>4121.7897173215297</v>
      </c>
      <c r="G6" s="338">
        <v>2060.8948586607598</v>
      </c>
      <c r="H6" s="340">
        <v>353.974369999999</v>
      </c>
      <c r="I6" s="337">
        <v>1817.6049399999999</v>
      </c>
      <c r="J6" s="338">
        <v>-243.28991866076501</v>
      </c>
      <c r="K6" s="341">
        <v>0.44097468931</v>
      </c>
    </row>
    <row r="7" spans="1:11" ht="14.45" customHeight="1" thickBot="1" x14ac:dyDescent="0.25">
      <c r="A7" s="356" t="s">
        <v>189</v>
      </c>
      <c r="B7" s="337">
        <v>330.36494645795699</v>
      </c>
      <c r="C7" s="337">
        <v>307.42993000000098</v>
      </c>
      <c r="D7" s="338">
        <v>-22.935016457955999</v>
      </c>
      <c r="E7" s="339">
        <v>0.93057672521199997</v>
      </c>
      <c r="F7" s="337">
        <v>326.44330912761802</v>
      </c>
      <c r="G7" s="338">
        <v>163.22165456380901</v>
      </c>
      <c r="H7" s="340">
        <v>38.897579999999003</v>
      </c>
      <c r="I7" s="337">
        <v>157.65074999999999</v>
      </c>
      <c r="J7" s="338">
        <v>-5.570904563809</v>
      </c>
      <c r="K7" s="341">
        <v>0.48293454205300002</v>
      </c>
    </row>
    <row r="8" spans="1:11" ht="14.45" customHeight="1" thickBot="1" x14ac:dyDescent="0.25">
      <c r="A8" s="357" t="s">
        <v>190</v>
      </c>
      <c r="B8" s="337">
        <v>283.42382882119199</v>
      </c>
      <c r="C8" s="337">
        <v>258.99493000000001</v>
      </c>
      <c r="D8" s="338">
        <v>-24.428898821191002</v>
      </c>
      <c r="E8" s="339">
        <v>0.91380788650400002</v>
      </c>
      <c r="F8" s="337">
        <v>265.43639081001697</v>
      </c>
      <c r="G8" s="338">
        <v>132.718195405009</v>
      </c>
      <c r="H8" s="340">
        <v>32.957579999998998</v>
      </c>
      <c r="I8" s="337">
        <v>125.80875</v>
      </c>
      <c r="J8" s="338">
        <v>-6.9094454050080003</v>
      </c>
      <c r="K8" s="341">
        <v>0.47396948706199998</v>
      </c>
    </row>
    <row r="9" spans="1:11" ht="14.45" customHeight="1" thickBot="1" x14ac:dyDescent="0.25">
      <c r="A9" s="358" t="s">
        <v>191</v>
      </c>
      <c r="B9" s="342">
        <v>5</v>
      </c>
      <c r="C9" s="342">
        <v>0.70121</v>
      </c>
      <c r="D9" s="343">
        <v>-4.2987900000000003</v>
      </c>
      <c r="E9" s="344">
        <v>0.14024200000000001</v>
      </c>
      <c r="F9" s="342">
        <v>0</v>
      </c>
      <c r="G9" s="343">
        <v>0</v>
      </c>
      <c r="H9" s="345">
        <v>0</v>
      </c>
      <c r="I9" s="342">
        <v>0</v>
      </c>
      <c r="J9" s="343">
        <v>0</v>
      </c>
      <c r="K9" s="346" t="s">
        <v>186</v>
      </c>
    </row>
    <row r="10" spans="1:11" ht="14.45" customHeight="1" thickBot="1" x14ac:dyDescent="0.25">
      <c r="A10" s="359" t="s">
        <v>192</v>
      </c>
      <c r="B10" s="337">
        <v>5</v>
      </c>
      <c r="C10" s="337">
        <v>0.70121</v>
      </c>
      <c r="D10" s="338">
        <v>-4.2987900000000003</v>
      </c>
      <c r="E10" s="339">
        <v>0.14024200000000001</v>
      </c>
      <c r="F10" s="337">
        <v>0</v>
      </c>
      <c r="G10" s="338">
        <v>0</v>
      </c>
      <c r="H10" s="340">
        <v>0</v>
      </c>
      <c r="I10" s="337">
        <v>0</v>
      </c>
      <c r="J10" s="338">
        <v>0</v>
      </c>
      <c r="K10" s="347" t="s">
        <v>186</v>
      </c>
    </row>
    <row r="11" spans="1:11" ht="14.45" customHeight="1" thickBot="1" x14ac:dyDescent="0.25">
      <c r="A11" s="358" t="s">
        <v>193</v>
      </c>
      <c r="B11" s="342">
        <v>66.281160671595998</v>
      </c>
      <c r="C11" s="342">
        <v>55.231569999999998</v>
      </c>
      <c r="D11" s="343">
        <v>-11.049590671596</v>
      </c>
      <c r="E11" s="344">
        <v>0.83329213671500002</v>
      </c>
      <c r="F11" s="342">
        <v>65</v>
      </c>
      <c r="G11" s="343">
        <v>32.5</v>
      </c>
      <c r="H11" s="345">
        <v>4.8998499999989997</v>
      </c>
      <c r="I11" s="342">
        <v>29.377849999999999</v>
      </c>
      <c r="J11" s="343">
        <v>-3.12215</v>
      </c>
      <c r="K11" s="348">
        <v>0.451966923076</v>
      </c>
    </row>
    <row r="12" spans="1:11" ht="14.45" customHeight="1" thickBot="1" x14ac:dyDescent="0.25">
      <c r="A12" s="359" t="s">
        <v>194</v>
      </c>
      <c r="B12" s="337">
        <v>63</v>
      </c>
      <c r="C12" s="337">
        <v>52.811570000000003</v>
      </c>
      <c r="D12" s="338">
        <v>-10.188429999999</v>
      </c>
      <c r="E12" s="339">
        <v>0.83827888888799995</v>
      </c>
      <c r="F12" s="337">
        <v>62</v>
      </c>
      <c r="G12" s="338">
        <v>31</v>
      </c>
      <c r="H12" s="340">
        <v>4.8998499999989997</v>
      </c>
      <c r="I12" s="337">
        <v>27.199850000000001</v>
      </c>
      <c r="J12" s="338">
        <v>-3.8001499999999999</v>
      </c>
      <c r="K12" s="341">
        <v>0.43870725806400002</v>
      </c>
    </row>
    <row r="13" spans="1:11" ht="14.45" customHeight="1" thickBot="1" x14ac:dyDescent="0.25">
      <c r="A13" s="359" t="s">
        <v>195</v>
      </c>
      <c r="B13" s="337">
        <v>3</v>
      </c>
      <c r="C13" s="337">
        <v>2.42</v>
      </c>
      <c r="D13" s="338">
        <v>-0.57999999999999996</v>
      </c>
      <c r="E13" s="339">
        <v>0.80666666666599995</v>
      </c>
      <c r="F13" s="337">
        <v>3</v>
      </c>
      <c r="G13" s="338">
        <v>1.5</v>
      </c>
      <c r="H13" s="340">
        <v>0</v>
      </c>
      <c r="I13" s="337">
        <v>2.1779999999999999</v>
      </c>
      <c r="J13" s="338">
        <v>0.67799999999899996</v>
      </c>
      <c r="K13" s="341">
        <v>0.725999999999</v>
      </c>
    </row>
    <row r="14" spans="1:11" ht="14.45" customHeight="1" thickBot="1" x14ac:dyDescent="0.25">
      <c r="A14" s="359" t="s">
        <v>196</v>
      </c>
      <c r="B14" s="337">
        <v>0.281160671596</v>
      </c>
      <c r="C14" s="337">
        <v>0</v>
      </c>
      <c r="D14" s="338">
        <v>-0.281160671596</v>
      </c>
      <c r="E14" s="339">
        <v>0</v>
      </c>
      <c r="F14" s="337">
        <v>0</v>
      </c>
      <c r="G14" s="338">
        <v>0</v>
      </c>
      <c r="H14" s="340">
        <v>0</v>
      </c>
      <c r="I14" s="337">
        <v>0</v>
      </c>
      <c r="J14" s="338">
        <v>0</v>
      </c>
      <c r="K14" s="341">
        <v>0</v>
      </c>
    </row>
    <row r="15" spans="1:11" ht="14.45" customHeight="1" thickBot="1" x14ac:dyDescent="0.25">
      <c r="A15" s="358" t="s">
        <v>197</v>
      </c>
      <c r="B15" s="342">
        <v>210.14785353612501</v>
      </c>
      <c r="C15" s="342">
        <v>196.92115999999999</v>
      </c>
      <c r="D15" s="343">
        <v>-13.226693536123999</v>
      </c>
      <c r="E15" s="344">
        <v>0.93706005884099997</v>
      </c>
      <c r="F15" s="342">
        <v>199.304476948451</v>
      </c>
      <c r="G15" s="343">
        <v>99.652238474225001</v>
      </c>
      <c r="H15" s="345">
        <v>27.998229999999001</v>
      </c>
      <c r="I15" s="342">
        <v>95.707039999998997</v>
      </c>
      <c r="J15" s="343">
        <v>-3.9451984742250001</v>
      </c>
      <c r="K15" s="348">
        <v>0.48020516882100001</v>
      </c>
    </row>
    <row r="16" spans="1:11" ht="14.45" customHeight="1" thickBot="1" x14ac:dyDescent="0.25">
      <c r="A16" s="359" t="s">
        <v>198</v>
      </c>
      <c r="B16" s="337">
        <v>0</v>
      </c>
      <c r="C16" s="337">
        <v>1.75329</v>
      </c>
      <c r="D16" s="338">
        <v>1.75329</v>
      </c>
      <c r="E16" s="349" t="s">
        <v>186</v>
      </c>
      <c r="F16" s="337">
        <v>0</v>
      </c>
      <c r="G16" s="338">
        <v>0</v>
      </c>
      <c r="H16" s="340">
        <v>0</v>
      </c>
      <c r="I16" s="337">
        <v>0</v>
      </c>
      <c r="J16" s="338">
        <v>0</v>
      </c>
      <c r="K16" s="347" t="s">
        <v>186</v>
      </c>
    </row>
    <row r="17" spans="1:11" ht="14.45" customHeight="1" thickBot="1" x14ac:dyDescent="0.25">
      <c r="A17" s="359" t="s">
        <v>199</v>
      </c>
      <c r="B17" s="337">
        <v>5</v>
      </c>
      <c r="C17" s="337">
        <v>0.24820999999999999</v>
      </c>
      <c r="D17" s="338">
        <v>-4.7517899999999997</v>
      </c>
      <c r="E17" s="339">
        <v>4.9641999999999999E-2</v>
      </c>
      <c r="F17" s="337">
        <v>3</v>
      </c>
      <c r="G17" s="338">
        <v>1.5</v>
      </c>
      <c r="H17" s="340">
        <v>9.0769999998999998E-2</v>
      </c>
      <c r="I17" s="337">
        <v>0.35905999999999999</v>
      </c>
      <c r="J17" s="338">
        <v>-1.1409400000000001</v>
      </c>
      <c r="K17" s="341">
        <v>0.119686666666</v>
      </c>
    </row>
    <row r="18" spans="1:11" ht="14.45" customHeight="1" thickBot="1" x14ac:dyDescent="0.25">
      <c r="A18" s="359" t="s">
        <v>200</v>
      </c>
      <c r="B18" s="337">
        <v>5.7579705791620004</v>
      </c>
      <c r="C18" s="337">
        <v>3.8378199999999998</v>
      </c>
      <c r="D18" s="338">
        <v>-1.9201505791619999</v>
      </c>
      <c r="E18" s="339">
        <v>0.66652303050799999</v>
      </c>
      <c r="F18" s="337">
        <v>5</v>
      </c>
      <c r="G18" s="338">
        <v>2.5</v>
      </c>
      <c r="H18" s="340">
        <v>0</v>
      </c>
      <c r="I18" s="337">
        <v>1.6322399999999999</v>
      </c>
      <c r="J18" s="338">
        <v>-0.867759999999</v>
      </c>
      <c r="K18" s="341">
        <v>0.32644800000000002</v>
      </c>
    </row>
    <row r="19" spans="1:11" ht="14.45" customHeight="1" thickBot="1" x14ac:dyDescent="0.25">
      <c r="A19" s="359" t="s">
        <v>201</v>
      </c>
      <c r="B19" s="337">
        <v>7</v>
      </c>
      <c r="C19" s="337">
        <v>3.7593000000000001</v>
      </c>
      <c r="D19" s="338">
        <v>-3.2406999999999999</v>
      </c>
      <c r="E19" s="339">
        <v>0.53704285714199995</v>
      </c>
      <c r="F19" s="337">
        <v>5</v>
      </c>
      <c r="G19" s="338">
        <v>2.5</v>
      </c>
      <c r="H19" s="340">
        <v>0.54899999999899995</v>
      </c>
      <c r="I19" s="337">
        <v>1.8091900000000001</v>
      </c>
      <c r="J19" s="338">
        <v>-0.69080999999899995</v>
      </c>
      <c r="K19" s="341">
        <v>0.36183799999999999</v>
      </c>
    </row>
    <row r="20" spans="1:11" ht="14.45" customHeight="1" thickBot="1" x14ac:dyDescent="0.25">
      <c r="A20" s="359" t="s">
        <v>202</v>
      </c>
      <c r="B20" s="337">
        <v>5.7947593859000002E-2</v>
      </c>
      <c r="C20" s="337">
        <v>0.33100000000000002</v>
      </c>
      <c r="D20" s="338">
        <v>0.27305240613999998</v>
      </c>
      <c r="E20" s="339">
        <v>5.7120577051480002</v>
      </c>
      <c r="F20" s="337">
        <v>0.31220976164600001</v>
      </c>
      <c r="G20" s="338">
        <v>0.156104880823</v>
      </c>
      <c r="H20" s="340">
        <v>0</v>
      </c>
      <c r="I20" s="337">
        <v>0.31649999999900003</v>
      </c>
      <c r="J20" s="338">
        <v>0.160395119176</v>
      </c>
      <c r="K20" s="341">
        <v>1.0137415253469999</v>
      </c>
    </row>
    <row r="21" spans="1:11" ht="14.45" customHeight="1" thickBot="1" x14ac:dyDescent="0.25">
      <c r="A21" s="359" t="s">
        <v>203</v>
      </c>
      <c r="B21" s="337">
        <v>170</v>
      </c>
      <c r="C21" s="337">
        <v>172.84739999999999</v>
      </c>
      <c r="D21" s="338">
        <v>2.8473999999999999</v>
      </c>
      <c r="E21" s="339">
        <v>1.0167494117639999</v>
      </c>
      <c r="F21" s="337">
        <v>170</v>
      </c>
      <c r="G21" s="338">
        <v>85</v>
      </c>
      <c r="H21" s="340">
        <v>25.563649999999001</v>
      </c>
      <c r="I21" s="337">
        <v>86.272869999999003</v>
      </c>
      <c r="J21" s="338">
        <v>1.2728699999990001</v>
      </c>
      <c r="K21" s="341">
        <v>0.50748747058800003</v>
      </c>
    </row>
    <row r="22" spans="1:11" ht="14.45" customHeight="1" thickBot="1" x14ac:dyDescent="0.25">
      <c r="A22" s="359" t="s">
        <v>204</v>
      </c>
      <c r="B22" s="337">
        <v>17.795162520131999</v>
      </c>
      <c r="C22" s="337">
        <v>10.619199999999999</v>
      </c>
      <c r="D22" s="338">
        <v>-7.1759625201319999</v>
      </c>
      <c r="E22" s="339">
        <v>0.59674644656800002</v>
      </c>
      <c r="F22" s="337">
        <v>11.992267186804</v>
      </c>
      <c r="G22" s="338">
        <v>5.9961335934019999</v>
      </c>
      <c r="H22" s="340">
        <v>1.137</v>
      </c>
      <c r="I22" s="337">
        <v>3.5687000000000002</v>
      </c>
      <c r="J22" s="338">
        <v>-2.4274335934020002</v>
      </c>
      <c r="K22" s="341">
        <v>0.297583429756</v>
      </c>
    </row>
    <row r="23" spans="1:11" ht="14.45" customHeight="1" thickBot="1" x14ac:dyDescent="0.25">
      <c r="A23" s="359" t="s">
        <v>205</v>
      </c>
      <c r="B23" s="337">
        <v>4</v>
      </c>
      <c r="C23" s="337">
        <v>3.52494</v>
      </c>
      <c r="D23" s="338">
        <v>-0.475059999999</v>
      </c>
      <c r="E23" s="339">
        <v>0.88123499999999999</v>
      </c>
      <c r="F23" s="337">
        <v>4</v>
      </c>
      <c r="G23" s="338">
        <v>2</v>
      </c>
      <c r="H23" s="340">
        <v>0.65780999999900003</v>
      </c>
      <c r="I23" s="337">
        <v>1.74848</v>
      </c>
      <c r="J23" s="338">
        <v>-0.25152000000000002</v>
      </c>
      <c r="K23" s="341">
        <v>0.43712000000000001</v>
      </c>
    </row>
    <row r="24" spans="1:11" ht="14.45" customHeight="1" thickBot="1" x14ac:dyDescent="0.25">
      <c r="A24" s="359" t="s">
        <v>206</v>
      </c>
      <c r="B24" s="337">
        <v>0.53677284296899996</v>
      </c>
      <c r="C24" s="337">
        <v>0</v>
      </c>
      <c r="D24" s="338">
        <v>-0.53677284296899996</v>
      </c>
      <c r="E24" s="339">
        <v>0</v>
      </c>
      <c r="F24" s="337">
        <v>0</v>
      </c>
      <c r="G24" s="338">
        <v>0</v>
      </c>
      <c r="H24" s="340">
        <v>0</v>
      </c>
      <c r="I24" s="337">
        <v>0</v>
      </c>
      <c r="J24" s="338">
        <v>0</v>
      </c>
      <c r="K24" s="341">
        <v>0</v>
      </c>
    </row>
    <row r="25" spans="1:11" ht="14.45" customHeight="1" thickBot="1" x14ac:dyDescent="0.25">
      <c r="A25" s="358" t="s">
        <v>207</v>
      </c>
      <c r="B25" s="342">
        <v>0.15280865179899999</v>
      </c>
      <c r="C25" s="342">
        <v>1.208</v>
      </c>
      <c r="D25" s="343">
        <v>1.0551913481999999</v>
      </c>
      <c r="E25" s="344">
        <v>7.9053115499390003</v>
      </c>
      <c r="F25" s="342">
        <v>1.131913861566</v>
      </c>
      <c r="G25" s="343">
        <v>0.56595693078300002</v>
      </c>
      <c r="H25" s="345">
        <v>5.9499999998999999E-2</v>
      </c>
      <c r="I25" s="342">
        <v>9.9499999998999999E-2</v>
      </c>
      <c r="J25" s="343">
        <v>-0.46645693078299999</v>
      </c>
      <c r="K25" s="348">
        <v>8.7904215487000004E-2</v>
      </c>
    </row>
    <row r="26" spans="1:11" ht="14.45" customHeight="1" thickBot="1" x14ac:dyDescent="0.25">
      <c r="A26" s="359" t="s">
        <v>208</v>
      </c>
      <c r="B26" s="337">
        <v>0</v>
      </c>
      <c r="C26" s="337">
        <v>1.089</v>
      </c>
      <c r="D26" s="338">
        <v>1.089</v>
      </c>
      <c r="E26" s="349" t="s">
        <v>209</v>
      </c>
      <c r="F26" s="337">
        <v>0.91702989018299996</v>
      </c>
      <c r="G26" s="338">
        <v>0.45851494509099999</v>
      </c>
      <c r="H26" s="340">
        <v>0</v>
      </c>
      <c r="I26" s="337">
        <v>0</v>
      </c>
      <c r="J26" s="338">
        <v>-0.45851494509099999</v>
      </c>
      <c r="K26" s="341">
        <v>0</v>
      </c>
    </row>
    <row r="27" spans="1:11" ht="14.45" customHeight="1" thickBot="1" x14ac:dyDescent="0.25">
      <c r="A27" s="359" t="s">
        <v>210</v>
      </c>
      <c r="B27" s="337">
        <v>0.15280865179899999</v>
      </c>
      <c r="C27" s="337">
        <v>0.11899999999999999</v>
      </c>
      <c r="D27" s="338">
        <v>-3.3808651799E-2</v>
      </c>
      <c r="E27" s="339">
        <v>0.77875171725299996</v>
      </c>
      <c r="F27" s="337">
        <v>0.214883971383</v>
      </c>
      <c r="G27" s="338">
        <v>0.107441985691</v>
      </c>
      <c r="H27" s="340">
        <v>5.9499999998999999E-2</v>
      </c>
      <c r="I27" s="337">
        <v>9.9499999998999999E-2</v>
      </c>
      <c r="J27" s="338">
        <v>-7.9419856910000006E-3</v>
      </c>
      <c r="K27" s="341">
        <v>0.46304058585399999</v>
      </c>
    </row>
    <row r="28" spans="1:11" ht="14.45" customHeight="1" thickBot="1" x14ac:dyDescent="0.25">
      <c r="A28" s="358" t="s">
        <v>211</v>
      </c>
      <c r="B28" s="342">
        <v>1.84200596167</v>
      </c>
      <c r="C28" s="342">
        <v>4.9329900000000002</v>
      </c>
      <c r="D28" s="343">
        <v>3.0909840383290001</v>
      </c>
      <c r="E28" s="344">
        <v>2.678053221676</v>
      </c>
      <c r="F28" s="342">
        <v>0</v>
      </c>
      <c r="G28" s="343">
        <v>0</v>
      </c>
      <c r="H28" s="345">
        <v>0</v>
      </c>
      <c r="I28" s="342">
        <v>0.62435999999900005</v>
      </c>
      <c r="J28" s="343">
        <v>0.62435999999900005</v>
      </c>
      <c r="K28" s="346" t="s">
        <v>186</v>
      </c>
    </row>
    <row r="29" spans="1:11" ht="14.45" customHeight="1" thickBot="1" x14ac:dyDescent="0.25">
      <c r="A29" s="359" t="s">
        <v>212</v>
      </c>
      <c r="B29" s="337">
        <v>1.84200596167</v>
      </c>
      <c r="C29" s="337">
        <v>4.9329900000000002</v>
      </c>
      <c r="D29" s="338">
        <v>3.0909840383290001</v>
      </c>
      <c r="E29" s="339">
        <v>2.678053221676</v>
      </c>
      <c r="F29" s="337">
        <v>0</v>
      </c>
      <c r="G29" s="338">
        <v>0</v>
      </c>
      <c r="H29" s="340">
        <v>0</v>
      </c>
      <c r="I29" s="337">
        <v>0.62435999999900005</v>
      </c>
      <c r="J29" s="338">
        <v>0.62435999999900005</v>
      </c>
      <c r="K29" s="347" t="s">
        <v>186</v>
      </c>
    </row>
    <row r="30" spans="1:11" ht="14.45" customHeight="1" thickBot="1" x14ac:dyDescent="0.25">
      <c r="A30" s="357" t="s">
        <v>22</v>
      </c>
      <c r="B30" s="337">
        <v>46.941117636765</v>
      </c>
      <c r="C30" s="337">
        <v>48.435000000000002</v>
      </c>
      <c r="D30" s="338">
        <v>1.4938823632339999</v>
      </c>
      <c r="E30" s="339">
        <v>1.0318246015100001</v>
      </c>
      <c r="F30" s="337">
        <v>61.006918317599997</v>
      </c>
      <c r="G30" s="338">
        <v>30.503459158799998</v>
      </c>
      <c r="H30" s="340">
        <v>5.9399999999990003</v>
      </c>
      <c r="I30" s="337">
        <v>31.841999999999999</v>
      </c>
      <c r="J30" s="338">
        <v>1.3385408411990001</v>
      </c>
      <c r="K30" s="341">
        <v>0.52194080406099996</v>
      </c>
    </row>
    <row r="31" spans="1:11" ht="14.45" customHeight="1" thickBot="1" x14ac:dyDescent="0.25">
      <c r="A31" s="358" t="s">
        <v>213</v>
      </c>
      <c r="B31" s="342">
        <v>46.941117636765</v>
      </c>
      <c r="C31" s="342">
        <v>48.435000000000002</v>
      </c>
      <c r="D31" s="343">
        <v>1.4938823632339999</v>
      </c>
      <c r="E31" s="344">
        <v>1.0318246015100001</v>
      </c>
      <c r="F31" s="342">
        <v>61.006918317599997</v>
      </c>
      <c r="G31" s="343">
        <v>30.503459158799998</v>
      </c>
      <c r="H31" s="345">
        <v>5.9399999999990003</v>
      </c>
      <c r="I31" s="342">
        <v>31.841999999999999</v>
      </c>
      <c r="J31" s="343">
        <v>1.3385408411990001</v>
      </c>
      <c r="K31" s="348">
        <v>0.52194080406099996</v>
      </c>
    </row>
    <row r="32" spans="1:11" ht="14.45" customHeight="1" thickBot="1" x14ac:dyDescent="0.25">
      <c r="A32" s="359" t="s">
        <v>214</v>
      </c>
      <c r="B32" s="337">
        <v>39.326822122476003</v>
      </c>
      <c r="C32" s="337">
        <v>40.976999999999997</v>
      </c>
      <c r="D32" s="338">
        <v>1.650177877523</v>
      </c>
      <c r="E32" s="339">
        <v>1.041960620982</v>
      </c>
      <c r="F32" s="337">
        <v>53.650892826422002</v>
      </c>
      <c r="G32" s="338">
        <v>26.825446413211001</v>
      </c>
      <c r="H32" s="340">
        <v>5.4089999999989997</v>
      </c>
      <c r="I32" s="337">
        <v>28.207000000000001</v>
      </c>
      <c r="J32" s="338">
        <v>1.381553586788</v>
      </c>
      <c r="K32" s="341">
        <v>0.52575080327599999</v>
      </c>
    </row>
    <row r="33" spans="1:11" ht="14.45" customHeight="1" thickBot="1" x14ac:dyDescent="0.25">
      <c r="A33" s="359" t="s">
        <v>215</v>
      </c>
      <c r="B33" s="337">
        <v>7.614295514288</v>
      </c>
      <c r="C33" s="337">
        <v>7.4580000000000002</v>
      </c>
      <c r="D33" s="338">
        <v>-0.15629551428800001</v>
      </c>
      <c r="E33" s="339">
        <v>0.97947341103300001</v>
      </c>
      <c r="F33" s="337">
        <v>7.3560254911780003</v>
      </c>
      <c r="G33" s="338">
        <v>3.6780127455890002</v>
      </c>
      <c r="H33" s="340">
        <v>0.53099999999900005</v>
      </c>
      <c r="I33" s="337">
        <v>3.6349999999999998</v>
      </c>
      <c r="J33" s="338">
        <v>-4.3012745589E-2</v>
      </c>
      <c r="K33" s="341">
        <v>0.49415271933900001</v>
      </c>
    </row>
    <row r="34" spans="1:11" ht="14.45" customHeight="1" thickBot="1" x14ac:dyDescent="0.25">
      <c r="A34" s="360" t="s">
        <v>216</v>
      </c>
      <c r="B34" s="342">
        <v>130.84250125177201</v>
      </c>
      <c r="C34" s="342">
        <v>343.78676000000098</v>
      </c>
      <c r="D34" s="343">
        <v>212.944258748229</v>
      </c>
      <c r="E34" s="344">
        <v>2.6274853867119998</v>
      </c>
      <c r="F34" s="342">
        <v>152.242258193905</v>
      </c>
      <c r="G34" s="343">
        <v>76.121129096952004</v>
      </c>
      <c r="H34" s="345">
        <v>4.2729499999989997</v>
      </c>
      <c r="I34" s="342">
        <v>71.023989999999998</v>
      </c>
      <c r="J34" s="343">
        <v>-5.0971390969519996</v>
      </c>
      <c r="K34" s="348">
        <v>0.46651955142099999</v>
      </c>
    </row>
    <row r="35" spans="1:11" ht="14.45" customHeight="1" thickBot="1" x14ac:dyDescent="0.25">
      <c r="A35" s="357" t="s">
        <v>25</v>
      </c>
      <c r="B35" s="337">
        <v>37.543890881556997</v>
      </c>
      <c r="C35" s="337">
        <v>12.30673</v>
      </c>
      <c r="D35" s="338">
        <v>-25.237160881556999</v>
      </c>
      <c r="E35" s="339">
        <v>0.32779580674800002</v>
      </c>
      <c r="F35" s="337">
        <v>13.427123906452</v>
      </c>
      <c r="G35" s="338">
        <v>6.7135619532259998</v>
      </c>
      <c r="H35" s="340">
        <v>0</v>
      </c>
      <c r="I35" s="337">
        <v>1.13548</v>
      </c>
      <c r="J35" s="338">
        <v>-5.5780819532260004</v>
      </c>
      <c r="K35" s="341">
        <v>8.4566137015000001E-2</v>
      </c>
    </row>
    <row r="36" spans="1:11" ht="14.45" customHeight="1" thickBot="1" x14ac:dyDescent="0.25">
      <c r="A36" s="361" t="s">
        <v>217</v>
      </c>
      <c r="B36" s="337">
        <v>37.543890881556997</v>
      </c>
      <c r="C36" s="337">
        <v>12.30673</v>
      </c>
      <c r="D36" s="338">
        <v>-25.237160881556999</v>
      </c>
      <c r="E36" s="339">
        <v>0.32779580674800002</v>
      </c>
      <c r="F36" s="337">
        <v>13.427123906452</v>
      </c>
      <c r="G36" s="338">
        <v>6.7135619532259998</v>
      </c>
      <c r="H36" s="340">
        <v>0</v>
      </c>
      <c r="I36" s="337">
        <v>1.13548</v>
      </c>
      <c r="J36" s="338">
        <v>-5.5780819532260004</v>
      </c>
      <c r="K36" s="341">
        <v>8.4566137015000001E-2</v>
      </c>
    </row>
    <row r="37" spans="1:11" ht="14.45" customHeight="1" thickBot="1" x14ac:dyDescent="0.25">
      <c r="A37" s="359" t="s">
        <v>218</v>
      </c>
      <c r="B37" s="337">
        <v>0</v>
      </c>
      <c r="C37" s="337">
        <v>0</v>
      </c>
      <c r="D37" s="338">
        <v>0</v>
      </c>
      <c r="E37" s="339">
        <v>1</v>
      </c>
      <c r="F37" s="337">
        <v>0</v>
      </c>
      <c r="G37" s="338">
        <v>0</v>
      </c>
      <c r="H37" s="340">
        <v>0</v>
      </c>
      <c r="I37" s="337">
        <v>0.90799999999900005</v>
      </c>
      <c r="J37" s="338">
        <v>0.90799999999900005</v>
      </c>
      <c r="K37" s="347" t="s">
        <v>209</v>
      </c>
    </row>
    <row r="38" spans="1:11" ht="14.45" customHeight="1" thickBot="1" x14ac:dyDescent="0.25">
      <c r="A38" s="359" t="s">
        <v>219</v>
      </c>
      <c r="B38" s="337">
        <v>34.327573539866997</v>
      </c>
      <c r="C38" s="337">
        <v>11.587999999999999</v>
      </c>
      <c r="D38" s="338">
        <v>-22.739573539866999</v>
      </c>
      <c r="E38" s="339">
        <v>0.33757119437900002</v>
      </c>
      <c r="F38" s="337">
        <v>0.59270300170300005</v>
      </c>
      <c r="G38" s="338">
        <v>0.29635150085099998</v>
      </c>
      <c r="H38" s="340">
        <v>0</v>
      </c>
      <c r="I38" s="337">
        <v>0</v>
      </c>
      <c r="J38" s="338">
        <v>-0.29635150085099998</v>
      </c>
      <c r="K38" s="341">
        <v>0</v>
      </c>
    </row>
    <row r="39" spans="1:11" ht="14.45" customHeight="1" thickBot="1" x14ac:dyDescent="0.25">
      <c r="A39" s="359" t="s">
        <v>220</v>
      </c>
      <c r="B39" s="337">
        <v>2.0248294833360001</v>
      </c>
      <c r="C39" s="337">
        <v>0.71872999999999998</v>
      </c>
      <c r="D39" s="338">
        <v>-1.306099483336</v>
      </c>
      <c r="E39" s="339">
        <v>0.354958284593</v>
      </c>
      <c r="F39" s="337">
        <v>1.163582989642</v>
      </c>
      <c r="G39" s="338">
        <v>0.58179149482100001</v>
      </c>
      <c r="H39" s="340">
        <v>0</v>
      </c>
      <c r="I39" s="337">
        <v>0</v>
      </c>
      <c r="J39" s="338">
        <v>-0.58179149482100001</v>
      </c>
      <c r="K39" s="341">
        <v>0</v>
      </c>
    </row>
    <row r="40" spans="1:11" ht="14.45" customHeight="1" thickBot="1" x14ac:dyDescent="0.25">
      <c r="A40" s="359" t="s">
        <v>221</v>
      </c>
      <c r="B40" s="337">
        <v>1.191487858353</v>
      </c>
      <c r="C40" s="337">
        <v>0</v>
      </c>
      <c r="D40" s="338">
        <v>-1.191487858353</v>
      </c>
      <c r="E40" s="339">
        <v>0</v>
      </c>
      <c r="F40" s="337">
        <v>0</v>
      </c>
      <c r="G40" s="338">
        <v>0</v>
      </c>
      <c r="H40" s="340">
        <v>0</v>
      </c>
      <c r="I40" s="337">
        <v>0.22747999999999999</v>
      </c>
      <c r="J40" s="338">
        <v>0.22747999999999999</v>
      </c>
      <c r="K40" s="347" t="s">
        <v>209</v>
      </c>
    </row>
    <row r="41" spans="1:11" ht="14.45" customHeight="1" thickBot="1" x14ac:dyDescent="0.25">
      <c r="A41" s="359" t="s">
        <v>222</v>
      </c>
      <c r="B41" s="337">
        <v>0</v>
      </c>
      <c r="C41" s="337">
        <v>0</v>
      </c>
      <c r="D41" s="338">
        <v>0</v>
      </c>
      <c r="E41" s="339">
        <v>1</v>
      </c>
      <c r="F41" s="337">
        <v>8.8126735277330006</v>
      </c>
      <c r="G41" s="338">
        <v>4.4063367638660003</v>
      </c>
      <c r="H41" s="340">
        <v>0</v>
      </c>
      <c r="I41" s="337">
        <v>0</v>
      </c>
      <c r="J41" s="338">
        <v>-4.4063367638660003</v>
      </c>
      <c r="K41" s="341">
        <v>0</v>
      </c>
    </row>
    <row r="42" spans="1:11" ht="14.45" customHeight="1" thickBot="1" x14ac:dyDescent="0.25">
      <c r="A42" s="359" t="s">
        <v>223</v>
      </c>
      <c r="B42" s="337">
        <v>0</v>
      </c>
      <c r="C42" s="337">
        <v>0</v>
      </c>
      <c r="D42" s="338">
        <v>0</v>
      </c>
      <c r="E42" s="339">
        <v>1</v>
      </c>
      <c r="F42" s="337">
        <v>2.8581643873729998</v>
      </c>
      <c r="G42" s="338">
        <v>1.4290821936860001</v>
      </c>
      <c r="H42" s="340">
        <v>0</v>
      </c>
      <c r="I42" s="337">
        <v>0</v>
      </c>
      <c r="J42" s="338">
        <v>-1.4290821936860001</v>
      </c>
      <c r="K42" s="341">
        <v>0</v>
      </c>
    </row>
    <row r="43" spans="1:11" ht="14.45" customHeight="1" thickBot="1" x14ac:dyDescent="0.25">
      <c r="A43" s="362" t="s">
        <v>26</v>
      </c>
      <c r="B43" s="342">
        <v>0</v>
      </c>
      <c r="C43" s="342">
        <v>17.276</v>
      </c>
      <c r="D43" s="343">
        <v>17.276</v>
      </c>
      <c r="E43" s="350" t="s">
        <v>186</v>
      </c>
      <c r="F43" s="342">
        <v>0</v>
      </c>
      <c r="G43" s="343">
        <v>0</v>
      </c>
      <c r="H43" s="345">
        <v>0.74399999999900002</v>
      </c>
      <c r="I43" s="342">
        <v>8.1309999999990001</v>
      </c>
      <c r="J43" s="343">
        <v>8.1309999999990001</v>
      </c>
      <c r="K43" s="346" t="s">
        <v>186</v>
      </c>
    </row>
    <row r="44" spans="1:11" ht="14.45" customHeight="1" thickBot="1" x14ac:dyDescent="0.25">
      <c r="A44" s="358" t="s">
        <v>224</v>
      </c>
      <c r="B44" s="342">
        <v>0</v>
      </c>
      <c r="C44" s="342">
        <v>14.353</v>
      </c>
      <c r="D44" s="343">
        <v>14.353</v>
      </c>
      <c r="E44" s="350" t="s">
        <v>186</v>
      </c>
      <c r="F44" s="342">
        <v>0</v>
      </c>
      <c r="G44" s="343">
        <v>0</v>
      </c>
      <c r="H44" s="345">
        <v>0.74399999999900002</v>
      </c>
      <c r="I44" s="342">
        <v>7.8609999999989997</v>
      </c>
      <c r="J44" s="343">
        <v>7.8609999999989997</v>
      </c>
      <c r="K44" s="346" t="s">
        <v>186</v>
      </c>
    </row>
    <row r="45" spans="1:11" ht="14.45" customHeight="1" thickBot="1" x14ac:dyDescent="0.25">
      <c r="A45" s="359" t="s">
        <v>225</v>
      </c>
      <c r="B45" s="337">
        <v>0</v>
      </c>
      <c r="C45" s="337">
        <v>14.353</v>
      </c>
      <c r="D45" s="338">
        <v>14.353</v>
      </c>
      <c r="E45" s="349" t="s">
        <v>186</v>
      </c>
      <c r="F45" s="337">
        <v>0</v>
      </c>
      <c r="G45" s="338">
        <v>0</v>
      </c>
      <c r="H45" s="340">
        <v>0.74399999999900002</v>
      </c>
      <c r="I45" s="337">
        <v>7.8609999999989997</v>
      </c>
      <c r="J45" s="338">
        <v>7.8609999999989997</v>
      </c>
      <c r="K45" s="347" t="s">
        <v>186</v>
      </c>
    </row>
    <row r="46" spans="1:11" ht="14.45" customHeight="1" thickBot="1" x14ac:dyDescent="0.25">
      <c r="A46" s="358" t="s">
        <v>226</v>
      </c>
      <c r="B46" s="342">
        <v>0</v>
      </c>
      <c r="C46" s="342">
        <v>2.923</v>
      </c>
      <c r="D46" s="343">
        <v>2.923</v>
      </c>
      <c r="E46" s="350" t="s">
        <v>209</v>
      </c>
      <c r="F46" s="342">
        <v>0</v>
      </c>
      <c r="G46" s="343">
        <v>0</v>
      </c>
      <c r="H46" s="345">
        <v>0</v>
      </c>
      <c r="I46" s="342">
        <v>0.27</v>
      </c>
      <c r="J46" s="343">
        <v>0.27</v>
      </c>
      <c r="K46" s="346" t="s">
        <v>186</v>
      </c>
    </row>
    <row r="47" spans="1:11" ht="14.45" customHeight="1" thickBot="1" x14ac:dyDescent="0.25">
      <c r="A47" s="359" t="s">
        <v>227</v>
      </c>
      <c r="B47" s="337">
        <v>0</v>
      </c>
      <c r="C47" s="337">
        <v>2.923</v>
      </c>
      <c r="D47" s="338">
        <v>2.923</v>
      </c>
      <c r="E47" s="349" t="s">
        <v>209</v>
      </c>
      <c r="F47" s="337">
        <v>0</v>
      </c>
      <c r="G47" s="338">
        <v>0</v>
      </c>
      <c r="H47" s="340">
        <v>0</v>
      </c>
      <c r="I47" s="337">
        <v>0.27</v>
      </c>
      <c r="J47" s="338">
        <v>0.27</v>
      </c>
      <c r="K47" s="347" t="s">
        <v>186</v>
      </c>
    </row>
    <row r="48" spans="1:11" ht="14.45" customHeight="1" thickBot="1" x14ac:dyDescent="0.25">
      <c r="A48" s="357" t="s">
        <v>27</v>
      </c>
      <c r="B48" s="337">
        <v>93.298610370214007</v>
      </c>
      <c r="C48" s="337">
        <v>314.20403000000101</v>
      </c>
      <c r="D48" s="338">
        <v>220.905419629786</v>
      </c>
      <c r="E48" s="339">
        <v>3.3677246504870002</v>
      </c>
      <c r="F48" s="337">
        <v>138.815134287452</v>
      </c>
      <c r="G48" s="338">
        <v>69.407567143725998</v>
      </c>
      <c r="H48" s="340">
        <v>3.5289499999989999</v>
      </c>
      <c r="I48" s="337">
        <v>61.757510000000003</v>
      </c>
      <c r="J48" s="338">
        <v>-7.6500571437260003</v>
      </c>
      <c r="K48" s="341">
        <v>0.444890323501</v>
      </c>
    </row>
    <row r="49" spans="1:11" ht="14.45" customHeight="1" thickBot="1" x14ac:dyDescent="0.25">
      <c r="A49" s="358" t="s">
        <v>228</v>
      </c>
      <c r="B49" s="342">
        <v>7.6001388284129998</v>
      </c>
      <c r="C49" s="342">
        <v>8.0060599999999997</v>
      </c>
      <c r="D49" s="343">
        <v>0.405921171586</v>
      </c>
      <c r="E49" s="344">
        <v>1.0534097048419999</v>
      </c>
      <c r="F49" s="342">
        <v>8.0529948392889992</v>
      </c>
      <c r="G49" s="343">
        <v>4.0264974196440004</v>
      </c>
      <c r="H49" s="345">
        <v>0.54206999999899996</v>
      </c>
      <c r="I49" s="342">
        <v>3.2317999999999998</v>
      </c>
      <c r="J49" s="343">
        <v>-0.79469741964399998</v>
      </c>
      <c r="K49" s="348">
        <v>0.401316536828</v>
      </c>
    </row>
    <row r="50" spans="1:11" ht="14.45" customHeight="1" thickBot="1" x14ac:dyDescent="0.25">
      <c r="A50" s="359" t="s">
        <v>229</v>
      </c>
      <c r="B50" s="337">
        <v>2.5266271319999999E-2</v>
      </c>
      <c r="C50" s="337">
        <v>1.9E-2</v>
      </c>
      <c r="D50" s="338">
        <v>-6.2662713199999999E-3</v>
      </c>
      <c r="E50" s="339">
        <v>0.75199065816300004</v>
      </c>
      <c r="F50" s="337">
        <v>1.8858227081E-2</v>
      </c>
      <c r="G50" s="338">
        <v>9.4291135400000007E-3</v>
      </c>
      <c r="H50" s="340">
        <v>0</v>
      </c>
      <c r="I50" s="337">
        <v>2.8500000000000001E-2</v>
      </c>
      <c r="J50" s="338">
        <v>1.9070886459E-2</v>
      </c>
      <c r="K50" s="341">
        <v>1.511276742857</v>
      </c>
    </row>
    <row r="51" spans="1:11" ht="14.45" customHeight="1" thickBot="1" x14ac:dyDescent="0.25">
      <c r="A51" s="359" t="s">
        <v>230</v>
      </c>
      <c r="B51" s="337">
        <v>7.5748725570920001</v>
      </c>
      <c r="C51" s="337">
        <v>7.9870599999999996</v>
      </c>
      <c r="D51" s="338">
        <v>0.41218744290699999</v>
      </c>
      <c r="E51" s="339">
        <v>1.054415099369</v>
      </c>
      <c r="F51" s="337">
        <v>8.0341366122069999</v>
      </c>
      <c r="G51" s="338">
        <v>4.0170683061029999</v>
      </c>
      <c r="H51" s="340">
        <v>0.54206999999899996</v>
      </c>
      <c r="I51" s="337">
        <v>3.2033</v>
      </c>
      <c r="J51" s="338">
        <v>-0.81376830610299999</v>
      </c>
      <c r="K51" s="341">
        <v>0.39871116893000003</v>
      </c>
    </row>
    <row r="52" spans="1:11" ht="14.45" customHeight="1" thickBot="1" x14ac:dyDescent="0.25">
      <c r="A52" s="358" t="s">
        <v>231</v>
      </c>
      <c r="B52" s="342">
        <v>0.56788732394300001</v>
      </c>
      <c r="C52" s="342">
        <v>0.54</v>
      </c>
      <c r="D52" s="343">
        <v>-2.7887323943E-2</v>
      </c>
      <c r="E52" s="344">
        <v>0.950892857142</v>
      </c>
      <c r="F52" s="342">
        <v>0.99999999999900002</v>
      </c>
      <c r="G52" s="343">
        <v>0.49999999999900002</v>
      </c>
      <c r="H52" s="345">
        <v>0</v>
      </c>
      <c r="I52" s="342">
        <v>0.27</v>
      </c>
      <c r="J52" s="343">
        <v>-0.229999999999</v>
      </c>
      <c r="K52" s="348">
        <v>0.27</v>
      </c>
    </row>
    <row r="53" spans="1:11" ht="14.45" customHeight="1" thickBot="1" x14ac:dyDescent="0.25">
      <c r="A53" s="359" t="s">
        <v>232</v>
      </c>
      <c r="B53" s="337">
        <v>0.56788732394300001</v>
      </c>
      <c r="C53" s="337">
        <v>0.54</v>
      </c>
      <c r="D53" s="338">
        <v>-2.7887323943E-2</v>
      </c>
      <c r="E53" s="339">
        <v>0.950892857142</v>
      </c>
      <c r="F53" s="337">
        <v>0.99999999999900002</v>
      </c>
      <c r="G53" s="338">
        <v>0.49999999999900002</v>
      </c>
      <c r="H53" s="340">
        <v>0</v>
      </c>
      <c r="I53" s="337">
        <v>0.27</v>
      </c>
      <c r="J53" s="338">
        <v>-0.229999999999</v>
      </c>
      <c r="K53" s="341">
        <v>0.27</v>
      </c>
    </row>
    <row r="54" spans="1:11" ht="14.45" customHeight="1" thickBot="1" x14ac:dyDescent="0.25">
      <c r="A54" s="358" t="s">
        <v>233</v>
      </c>
      <c r="B54" s="342">
        <v>33.598887443980999</v>
      </c>
      <c r="C54" s="342">
        <v>31.605319999999999</v>
      </c>
      <c r="D54" s="343">
        <v>-1.99356744398</v>
      </c>
      <c r="E54" s="344">
        <v>0.94066567092999998</v>
      </c>
      <c r="F54" s="342">
        <v>32.759249651704003</v>
      </c>
      <c r="G54" s="343">
        <v>16.379624825852002</v>
      </c>
      <c r="H54" s="345">
        <v>2.9868799999990001</v>
      </c>
      <c r="I54" s="342">
        <v>17.261279999999999</v>
      </c>
      <c r="J54" s="343">
        <v>0.88165517414700001</v>
      </c>
      <c r="K54" s="348">
        <v>0.52691316753299999</v>
      </c>
    </row>
    <row r="55" spans="1:11" ht="14.45" customHeight="1" thickBot="1" x14ac:dyDescent="0.25">
      <c r="A55" s="359" t="s">
        <v>234</v>
      </c>
      <c r="B55" s="337">
        <v>17.625173828792999</v>
      </c>
      <c r="C55" s="337">
        <v>16.221</v>
      </c>
      <c r="D55" s="338">
        <v>-1.4041738287929999</v>
      </c>
      <c r="E55" s="339">
        <v>0.92033134864699995</v>
      </c>
      <c r="F55" s="337">
        <v>16.78054151724</v>
      </c>
      <c r="G55" s="338">
        <v>8.3902707586199998</v>
      </c>
      <c r="H55" s="340">
        <v>1.418639999999</v>
      </c>
      <c r="I55" s="337">
        <v>8.2772399999990007</v>
      </c>
      <c r="J55" s="338">
        <v>-0.11303075862</v>
      </c>
      <c r="K55" s="341">
        <v>0.49326417693300001</v>
      </c>
    </row>
    <row r="56" spans="1:11" ht="14.45" customHeight="1" thickBot="1" x14ac:dyDescent="0.25">
      <c r="A56" s="359" t="s">
        <v>235</v>
      </c>
      <c r="B56" s="337">
        <v>15.973713615187</v>
      </c>
      <c r="C56" s="337">
        <v>15.384320000000001</v>
      </c>
      <c r="D56" s="338">
        <v>-0.58939361518699995</v>
      </c>
      <c r="E56" s="339">
        <v>0.96310227982100005</v>
      </c>
      <c r="F56" s="337">
        <v>15.978708134463</v>
      </c>
      <c r="G56" s="338">
        <v>7.9893540672309999</v>
      </c>
      <c r="H56" s="340">
        <v>1.497439999999</v>
      </c>
      <c r="I56" s="337">
        <v>8.6975799999990002</v>
      </c>
      <c r="J56" s="338">
        <v>0.70822593276800005</v>
      </c>
      <c r="K56" s="341">
        <v>0.54432310339500001</v>
      </c>
    </row>
    <row r="57" spans="1:11" ht="14.45" customHeight="1" thickBot="1" x14ac:dyDescent="0.25">
      <c r="A57" s="359" t="s">
        <v>236</v>
      </c>
      <c r="B57" s="337">
        <v>0</v>
      </c>
      <c r="C57" s="337">
        <v>0</v>
      </c>
      <c r="D57" s="338">
        <v>0</v>
      </c>
      <c r="E57" s="339">
        <v>1</v>
      </c>
      <c r="F57" s="337">
        <v>0</v>
      </c>
      <c r="G57" s="338">
        <v>0</v>
      </c>
      <c r="H57" s="340">
        <v>7.0799999998999996E-2</v>
      </c>
      <c r="I57" s="337">
        <v>0.28645999999900001</v>
      </c>
      <c r="J57" s="338">
        <v>0.28645999999900001</v>
      </c>
      <c r="K57" s="347" t="s">
        <v>209</v>
      </c>
    </row>
    <row r="58" spans="1:11" ht="14.45" customHeight="1" thickBot="1" x14ac:dyDescent="0.25">
      <c r="A58" s="358" t="s">
        <v>237</v>
      </c>
      <c r="B58" s="342">
        <v>45.779863323813998</v>
      </c>
      <c r="C58" s="342">
        <v>110.21315</v>
      </c>
      <c r="D58" s="343">
        <v>64.433286676185006</v>
      </c>
      <c r="E58" s="344">
        <v>2.4074591315489999</v>
      </c>
      <c r="F58" s="342">
        <v>97.002889796458007</v>
      </c>
      <c r="G58" s="343">
        <v>48.501444898229003</v>
      </c>
      <c r="H58" s="345">
        <v>0</v>
      </c>
      <c r="I58" s="342">
        <v>21.970829999999999</v>
      </c>
      <c r="J58" s="343">
        <v>-26.530614898229</v>
      </c>
      <c r="K58" s="348">
        <v>0.226496654337</v>
      </c>
    </row>
    <row r="59" spans="1:11" ht="14.45" customHeight="1" thickBot="1" x14ac:dyDescent="0.25">
      <c r="A59" s="359" t="s">
        <v>238</v>
      </c>
      <c r="B59" s="337">
        <v>1.970088798958</v>
      </c>
      <c r="C59" s="337">
        <v>0</v>
      </c>
      <c r="D59" s="338">
        <v>-1.970088798958</v>
      </c>
      <c r="E59" s="339">
        <v>0</v>
      </c>
      <c r="F59" s="337">
        <v>0</v>
      </c>
      <c r="G59" s="338">
        <v>0</v>
      </c>
      <c r="H59" s="340">
        <v>0</v>
      </c>
      <c r="I59" s="337">
        <v>0</v>
      </c>
      <c r="J59" s="338">
        <v>0</v>
      </c>
      <c r="K59" s="341">
        <v>0</v>
      </c>
    </row>
    <row r="60" spans="1:11" ht="14.45" customHeight="1" thickBot="1" x14ac:dyDescent="0.25">
      <c r="A60" s="359" t="s">
        <v>239</v>
      </c>
      <c r="B60" s="337">
        <v>6.2969855706429998</v>
      </c>
      <c r="C60" s="337">
        <v>17.206340000000001</v>
      </c>
      <c r="D60" s="338">
        <v>10.909354429356</v>
      </c>
      <c r="E60" s="339">
        <v>2.7324725151370002</v>
      </c>
      <c r="F60" s="337">
        <v>17.122661868219001</v>
      </c>
      <c r="G60" s="338">
        <v>8.5613309341089998</v>
      </c>
      <c r="H60" s="340">
        <v>0</v>
      </c>
      <c r="I60" s="337">
        <v>6.8400199999989999</v>
      </c>
      <c r="J60" s="338">
        <v>-1.721310934109</v>
      </c>
      <c r="K60" s="341">
        <v>0.399471767453</v>
      </c>
    </row>
    <row r="61" spans="1:11" ht="14.45" customHeight="1" thickBot="1" x14ac:dyDescent="0.25">
      <c r="A61" s="359" t="s">
        <v>240</v>
      </c>
      <c r="B61" s="337">
        <v>37.512788954211999</v>
      </c>
      <c r="C61" s="337">
        <v>93.006810000000002</v>
      </c>
      <c r="D61" s="338">
        <v>55.494021045787001</v>
      </c>
      <c r="E61" s="339">
        <v>2.4793360502600001</v>
      </c>
      <c r="F61" s="337">
        <v>79.880227928238995</v>
      </c>
      <c r="G61" s="338">
        <v>39.940113964119</v>
      </c>
      <c r="H61" s="340">
        <v>0</v>
      </c>
      <c r="I61" s="337">
        <v>14.75691</v>
      </c>
      <c r="J61" s="338">
        <v>-25.183203964118999</v>
      </c>
      <c r="K61" s="341">
        <v>0.184737955595</v>
      </c>
    </row>
    <row r="62" spans="1:11" ht="14.45" customHeight="1" thickBot="1" x14ac:dyDescent="0.25">
      <c r="A62" s="359" t="s">
        <v>241</v>
      </c>
      <c r="B62" s="337">
        <v>0</v>
      </c>
      <c r="C62" s="337">
        <v>0</v>
      </c>
      <c r="D62" s="338">
        <v>0</v>
      </c>
      <c r="E62" s="339">
        <v>1</v>
      </c>
      <c r="F62" s="337">
        <v>0</v>
      </c>
      <c r="G62" s="338">
        <v>0</v>
      </c>
      <c r="H62" s="340">
        <v>0</v>
      </c>
      <c r="I62" s="337">
        <v>0.37390000000000001</v>
      </c>
      <c r="J62" s="338">
        <v>0.37390000000000001</v>
      </c>
      <c r="K62" s="347" t="s">
        <v>209</v>
      </c>
    </row>
    <row r="63" spans="1:11" ht="14.45" customHeight="1" thickBot="1" x14ac:dyDescent="0.25">
      <c r="A63" s="358" t="s">
        <v>242</v>
      </c>
      <c r="B63" s="342">
        <v>5.7518334500610004</v>
      </c>
      <c r="C63" s="342">
        <v>163.83950000000101</v>
      </c>
      <c r="D63" s="343">
        <v>158.087666549939</v>
      </c>
      <c r="E63" s="344">
        <v>28.484743416594</v>
      </c>
      <c r="F63" s="342">
        <v>0</v>
      </c>
      <c r="G63" s="343">
        <v>0</v>
      </c>
      <c r="H63" s="345">
        <v>0</v>
      </c>
      <c r="I63" s="342">
        <v>19.023599999999998</v>
      </c>
      <c r="J63" s="343">
        <v>19.023599999999998</v>
      </c>
      <c r="K63" s="346" t="s">
        <v>186</v>
      </c>
    </row>
    <row r="64" spans="1:11" ht="14.45" customHeight="1" thickBot="1" x14ac:dyDescent="0.25">
      <c r="A64" s="359" t="s">
        <v>243</v>
      </c>
      <c r="B64" s="337">
        <v>0.751833450061</v>
      </c>
      <c r="C64" s="337">
        <v>0</v>
      </c>
      <c r="D64" s="338">
        <v>-0.751833450061</v>
      </c>
      <c r="E64" s="339">
        <v>0</v>
      </c>
      <c r="F64" s="337">
        <v>0</v>
      </c>
      <c r="G64" s="338">
        <v>0</v>
      </c>
      <c r="H64" s="340">
        <v>0</v>
      </c>
      <c r="I64" s="337">
        <v>3.2309999999999999</v>
      </c>
      <c r="J64" s="338">
        <v>3.2309999999999999</v>
      </c>
      <c r="K64" s="347" t="s">
        <v>209</v>
      </c>
    </row>
    <row r="65" spans="1:11" ht="14.45" customHeight="1" thickBot="1" x14ac:dyDescent="0.25">
      <c r="A65" s="359" t="s">
        <v>244</v>
      </c>
      <c r="B65" s="337">
        <v>5</v>
      </c>
      <c r="C65" s="337">
        <v>30.246500000000001</v>
      </c>
      <c r="D65" s="338">
        <v>25.246500000000001</v>
      </c>
      <c r="E65" s="339">
        <v>6.0492999999999997</v>
      </c>
      <c r="F65" s="337">
        <v>0</v>
      </c>
      <c r="G65" s="338">
        <v>0</v>
      </c>
      <c r="H65" s="340">
        <v>0</v>
      </c>
      <c r="I65" s="337">
        <v>5.9895999999990002</v>
      </c>
      <c r="J65" s="338">
        <v>5.9895999999990002</v>
      </c>
      <c r="K65" s="347" t="s">
        <v>186</v>
      </c>
    </row>
    <row r="66" spans="1:11" ht="14.45" customHeight="1" thickBot="1" x14ac:dyDescent="0.25">
      <c r="A66" s="359" t="s">
        <v>245</v>
      </c>
      <c r="B66" s="337">
        <v>0</v>
      </c>
      <c r="C66" s="337">
        <v>130.65300000000099</v>
      </c>
      <c r="D66" s="338">
        <v>130.65300000000099</v>
      </c>
      <c r="E66" s="349" t="s">
        <v>186</v>
      </c>
      <c r="F66" s="337">
        <v>0</v>
      </c>
      <c r="G66" s="338">
        <v>0</v>
      </c>
      <c r="H66" s="340">
        <v>0</v>
      </c>
      <c r="I66" s="337">
        <v>7.02</v>
      </c>
      <c r="J66" s="338">
        <v>7.02</v>
      </c>
      <c r="K66" s="347" t="s">
        <v>209</v>
      </c>
    </row>
    <row r="67" spans="1:11" ht="14.45" customHeight="1" thickBot="1" x14ac:dyDescent="0.25">
      <c r="A67" s="359" t="s">
        <v>246</v>
      </c>
      <c r="B67" s="337">
        <v>0</v>
      </c>
      <c r="C67" s="337">
        <v>2.94</v>
      </c>
      <c r="D67" s="338">
        <v>2.94</v>
      </c>
      <c r="E67" s="349" t="s">
        <v>186</v>
      </c>
      <c r="F67" s="337">
        <v>0</v>
      </c>
      <c r="G67" s="338">
        <v>0</v>
      </c>
      <c r="H67" s="340">
        <v>0</v>
      </c>
      <c r="I67" s="337">
        <v>2.7829999999999999</v>
      </c>
      <c r="J67" s="338">
        <v>2.7829999999999999</v>
      </c>
      <c r="K67" s="347" t="s">
        <v>186</v>
      </c>
    </row>
    <row r="68" spans="1:11" ht="14.45" customHeight="1" thickBot="1" x14ac:dyDescent="0.25">
      <c r="A68" s="356" t="s">
        <v>28</v>
      </c>
      <c r="B68" s="337">
        <v>3254.3385735004199</v>
      </c>
      <c r="C68" s="337">
        <v>3641.5838900000099</v>
      </c>
      <c r="D68" s="338">
        <v>387.24531649958197</v>
      </c>
      <c r="E68" s="339">
        <v>1.1189935551420001</v>
      </c>
      <c r="F68" s="337">
        <v>3579.1041500000001</v>
      </c>
      <c r="G68" s="338">
        <v>1789.5520750000001</v>
      </c>
      <c r="H68" s="340">
        <v>303.47719999999902</v>
      </c>
      <c r="I68" s="337">
        <v>1555.7723699999999</v>
      </c>
      <c r="J68" s="338">
        <v>-233.77970500000399</v>
      </c>
      <c r="K68" s="341">
        <v>0.43468206143100002</v>
      </c>
    </row>
    <row r="69" spans="1:11" ht="14.45" customHeight="1" thickBot="1" x14ac:dyDescent="0.25">
      <c r="A69" s="362" t="s">
        <v>247</v>
      </c>
      <c r="B69" s="342">
        <v>2412.6585735004201</v>
      </c>
      <c r="C69" s="342">
        <v>2678.6480000000001</v>
      </c>
      <c r="D69" s="343">
        <v>265.98942649958099</v>
      </c>
      <c r="E69" s="344">
        <v>1.1102474380009999</v>
      </c>
      <c r="F69" s="342">
        <v>2531.2399999999998</v>
      </c>
      <c r="G69" s="343">
        <v>1265.6199999999999</v>
      </c>
      <c r="H69" s="345">
        <v>223.22899999999899</v>
      </c>
      <c r="I69" s="342">
        <v>1146.4290000000001</v>
      </c>
      <c r="J69" s="343">
        <v>-119.191000000004</v>
      </c>
      <c r="K69" s="348">
        <v>0.45291201150400001</v>
      </c>
    </row>
    <row r="70" spans="1:11" ht="14.45" customHeight="1" thickBot="1" x14ac:dyDescent="0.25">
      <c r="A70" s="358" t="s">
        <v>248</v>
      </c>
      <c r="B70" s="342">
        <v>2337.99999999999</v>
      </c>
      <c r="C70" s="342">
        <v>2609.6480000000001</v>
      </c>
      <c r="D70" s="343">
        <v>271.64800000001202</v>
      </c>
      <c r="E70" s="344">
        <v>1.1161881950379999</v>
      </c>
      <c r="F70" s="342">
        <v>2459.00000000001</v>
      </c>
      <c r="G70" s="343">
        <v>1229.5</v>
      </c>
      <c r="H70" s="345">
        <v>217.47899999999899</v>
      </c>
      <c r="I70" s="342">
        <v>1106.165</v>
      </c>
      <c r="J70" s="343">
        <v>-123.335000000004</v>
      </c>
      <c r="K70" s="348">
        <v>0.44984343228899998</v>
      </c>
    </row>
    <row r="71" spans="1:11" ht="14.45" customHeight="1" thickBot="1" x14ac:dyDescent="0.25">
      <c r="A71" s="359" t="s">
        <v>249</v>
      </c>
      <c r="B71" s="337">
        <v>2337.99999999999</v>
      </c>
      <c r="C71" s="337">
        <v>2609.6480000000001</v>
      </c>
      <c r="D71" s="338">
        <v>271.64800000001202</v>
      </c>
      <c r="E71" s="339">
        <v>1.1161881950379999</v>
      </c>
      <c r="F71" s="337">
        <v>2459.00000000001</v>
      </c>
      <c r="G71" s="338">
        <v>1229.5</v>
      </c>
      <c r="H71" s="340">
        <v>217.47899999999899</v>
      </c>
      <c r="I71" s="337">
        <v>1106.165</v>
      </c>
      <c r="J71" s="338">
        <v>-123.335000000004</v>
      </c>
      <c r="K71" s="341">
        <v>0.44984343228899998</v>
      </c>
    </row>
    <row r="72" spans="1:11" ht="14.45" customHeight="1" thickBot="1" x14ac:dyDescent="0.25">
      <c r="A72" s="358" t="s">
        <v>250</v>
      </c>
      <c r="B72" s="342">
        <v>69.086573500430006</v>
      </c>
      <c r="C72" s="342">
        <v>60</v>
      </c>
      <c r="D72" s="343">
        <v>-9.0865735004299992</v>
      </c>
      <c r="E72" s="344">
        <v>0.86847555118099995</v>
      </c>
      <c r="F72" s="342">
        <v>60</v>
      </c>
      <c r="G72" s="343">
        <v>30</v>
      </c>
      <c r="H72" s="345">
        <v>4.9999999999989999</v>
      </c>
      <c r="I72" s="342">
        <v>30</v>
      </c>
      <c r="J72" s="343">
        <v>-6.7501559897209505E-14</v>
      </c>
      <c r="K72" s="348">
        <v>0.49999999999900002</v>
      </c>
    </row>
    <row r="73" spans="1:11" ht="14.45" customHeight="1" thickBot="1" x14ac:dyDescent="0.25">
      <c r="A73" s="359" t="s">
        <v>251</v>
      </c>
      <c r="B73" s="337">
        <v>69.086573500430006</v>
      </c>
      <c r="C73" s="337">
        <v>60</v>
      </c>
      <c r="D73" s="338">
        <v>-9.0865735004299992</v>
      </c>
      <c r="E73" s="339">
        <v>0.86847555118099995</v>
      </c>
      <c r="F73" s="337">
        <v>60</v>
      </c>
      <c r="G73" s="338">
        <v>30</v>
      </c>
      <c r="H73" s="340">
        <v>4.9999999999989999</v>
      </c>
      <c r="I73" s="337">
        <v>30</v>
      </c>
      <c r="J73" s="338">
        <v>-6.7501559897209505E-14</v>
      </c>
      <c r="K73" s="341">
        <v>0.49999999999900002</v>
      </c>
    </row>
    <row r="74" spans="1:11" ht="14.45" customHeight="1" thickBot="1" x14ac:dyDescent="0.25">
      <c r="A74" s="358" t="s">
        <v>252</v>
      </c>
      <c r="B74" s="342">
        <v>5.5720000000000001</v>
      </c>
      <c r="C74" s="342">
        <v>0</v>
      </c>
      <c r="D74" s="343">
        <v>-5.5720000000000001</v>
      </c>
      <c r="E74" s="344">
        <v>0</v>
      </c>
      <c r="F74" s="342">
        <v>0</v>
      </c>
      <c r="G74" s="343">
        <v>0</v>
      </c>
      <c r="H74" s="345">
        <v>0</v>
      </c>
      <c r="I74" s="342">
        <v>8.0139999999999993</v>
      </c>
      <c r="J74" s="343">
        <v>8.0139999999999993</v>
      </c>
      <c r="K74" s="346" t="s">
        <v>209</v>
      </c>
    </row>
    <row r="75" spans="1:11" ht="14.45" customHeight="1" thickBot="1" x14ac:dyDescent="0.25">
      <c r="A75" s="359" t="s">
        <v>253</v>
      </c>
      <c r="B75" s="337">
        <v>5.5720000000000001</v>
      </c>
      <c r="C75" s="337">
        <v>0</v>
      </c>
      <c r="D75" s="338">
        <v>-5.5720000000000001</v>
      </c>
      <c r="E75" s="339">
        <v>0</v>
      </c>
      <c r="F75" s="337">
        <v>0</v>
      </c>
      <c r="G75" s="338">
        <v>0</v>
      </c>
      <c r="H75" s="340">
        <v>0</v>
      </c>
      <c r="I75" s="337">
        <v>8.0139999999999993</v>
      </c>
      <c r="J75" s="338">
        <v>8.0139999999999993</v>
      </c>
      <c r="K75" s="347" t="s">
        <v>209</v>
      </c>
    </row>
    <row r="76" spans="1:11" ht="14.45" customHeight="1" thickBot="1" x14ac:dyDescent="0.25">
      <c r="A76" s="361" t="s">
        <v>254</v>
      </c>
      <c r="B76" s="337">
        <v>0</v>
      </c>
      <c r="C76" s="337">
        <v>9</v>
      </c>
      <c r="D76" s="338">
        <v>9</v>
      </c>
      <c r="E76" s="349" t="s">
        <v>186</v>
      </c>
      <c r="F76" s="337">
        <v>12.24</v>
      </c>
      <c r="G76" s="338">
        <v>6.12</v>
      </c>
      <c r="H76" s="340">
        <v>0.74999999999900002</v>
      </c>
      <c r="I76" s="337">
        <v>2.2499999999989999</v>
      </c>
      <c r="J76" s="338">
        <v>-3.87</v>
      </c>
      <c r="K76" s="341">
        <v>0.183823529411</v>
      </c>
    </row>
    <row r="77" spans="1:11" ht="14.45" customHeight="1" thickBot="1" x14ac:dyDescent="0.25">
      <c r="A77" s="359" t="s">
        <v>255</v>
      </c>
      <c r="B77" s="337">
        <v>0</v>
      </c>
      <c r="C77" s="337">
        <v>9</v>
      </c>
      <c r="D77" s="338">
        <v>9</v>
      </c>
      <c r="E77" s="349" t="s">
        <v>186</v>
      </c>
      <c r="F77" s="337">
        <v>12.24</v>
      </c>
      <c r="G77" s="338">
        <v>6.12</v>
      </c>
      <c r="H77" s="340">
        <v>0.74999999999900002</v>
      </c>
      <c r="I77" s="337">
        <v>2.2499999999989999</v>
      </c>
      <c r="J77" s="338">
        <v>-3.87</v>
      </c>
      <c r="K77" s="341">
        <v>0.183823529411</v>
      </c>
    </row>
    <row r="78" spans="1:11" ht="14.45" customHeight="1" thickBot="1" x14ac:dyDescent="0.25">
      <c r="A78" s="357" t="s">
        <v>256</v>
      </c>
      <c r="B78" s="337">
        <v>794.92</v>
      </c>
      <c r="C78" s="337">
        <v>910.73519000000101</v>
      </c>
      <c r="D78" s="338">
        <v>115.815190000002</v>
      </c>
      <c r="E78" s="339">
        <v>1.145694145322</v>
      </c>
      <c r="F78" s="337">
        <v>978.50999999999897</v>
      </c>
      <c r="G78" s="338">
        <v>489.255</v>
      </c>
      <c r="H78" s="340">
        <v>75.897759999998996</v>
      </c>
      <c r="I78" s="337">
        <v>387.06063999999998</v>
      </c>
      <c r="J78" s="338">
        <v>-102.19436</v>
      </c>
      <c r="K78" s="341">
        <v>0.39556125129000003</v>
      </c>
    </row>
    <row r="79" spans="1:11" ht="14.45" customHeight="1" thickBot="1" x14ac:dyDescent="0.25">
      <c r="A79" s="358" t="s">
        <v>257</v>
      </c>
      <c r="B79" s="342">
        <v>210.42</v>
      </c>
      <c r="C79" s="342">
        <v>241.07316</v>
      </c>
      <c r="D79" s="343">
        <v>30.65316</v>
      </c>
      <c r="E79" s="344">
        <v>1.1456760764180001</v>
      </c>
      <c r="F79" s="342">
        <v>259.04000000000002</v>
      </c>
      <c r="G79" s="343">
        <v>129.52000000000001</v>
      </c>
      <c r="H79" s="345">
        <v>20.090509999999</v>
      </c>
      <c r="I79" s="342">
        <v>102.45689</v>
      </c>
      <c r="J79" s="343">
        <v>-27.063109999999</v>
      </c>
      <c r="K79" s="348">
        <v>0.395525362878</v>
      </c>
    </row>
    <row r="80" spans="1:11" ht="14.45" customHeight="1" thickBot="1" x14ac:dyDescent="0.25">
      <c r="A80" s="359" t="s">
        <v>258</v>
      </c>
      <c r="B80" s="337">
        <v>210.42</v>
      </c>
      <c r="C80" s="337">
        <v>241.07316</v>
      </c>
      <c r="D80" s="338">
        <v>30.65316</v>
      </c>
      <c r="E80" s="339">
        <v>1.1456760764180001</v>
      </c>
      <c r="F80" s="337">
        <v>259.04000000000002</v>
      </c>
      <c r="G80" s="338">
        <v>129.52000000000001</v>
      </c>
      <c r="H80" s="340">
        <v>20.090509999999</v>
      </c>
      <c r="I80" s="337">
        <v>102.45689</v>
      </c>
      <c r="J80" s="338">
        <v>-27.063109999999</v>
      </c>
      <c r="K80" s="341">
        <v>0.395525362878</v>
      </c>
    </row>
    <row r="81" spans="1:11" ht="14.45" customHeight="1" thickBot="1" x14ac:dyDescent="0.25">
      <c r="A81" s="358" t="s">
        <v>259</v>
      </c>
      <c r="B81" s="342">
        <v>584.49999999999898</v>
      </c>
      <c r="C81" s="342">
        <v>669.66203000000098</v>
      </c>
      <c r="D81" s="343">
        <v>85.162030000000996</v>
      </c>
      <c r="E81" s="344">
        <v>1.145700650128</v>
      </c>
      <c r="F81" s="342">
        <v>719.47</v>
      </c>
      <c r="G81" s="343">
        <v>359.73500000000001</v>
      </c>
      <c r="H81" s="345">
        <v>55.807249999999001</v>
      </c>
      <c r="I81" s="342">
        <v>284.60374999999999</v>
      </c>
      <c r="J81" s="343">
        <v>-75.131249999999994</v>
      </c>
      <c r="K81" s="348">
        <v>0.39557417265400002</v>
      </c>
    </row>
    <row r="82" spans="1:11" ht="14.45" customHeight="1" thickBot="1" x14ac:dyDescent="0.25">
      <c r="A82" s="359" t="s">
        <v>260</v>
      </c>
      <c r="B82" s="337">
        <v>584.49999999999898</v>
      </c>
      <c r="C82" s="337">
        <v>669.66203000000098</v>
      </c>
      <c r="D82" s="338">
        <v>85.162030000000996</v>
      </c>
      <c r="E82" s="339">
        <v>1.145700650128</v>
      </c>
      <c r="F82" s="337">
        <v>719.47</v>
      </c>
      <c r="G82" s="338">
        <v>359.73500000000001</v>
      </c>
      <c r="H82" s="340">
        <v>55.807249999999001</v>
      </c>
      <c r="I82" s="337">
        <v>284.60374999999999</v>
      </c>
      <c r="J82" s="338">
        <v>-75.131249999999994</v>
      </c>
      <c r="K82" s="341">
        <v>0.39557417265400002</v>
      </c>
    </row>
    <row r="83" spans="1:11" ht="14.45" customHeight="1" thickBot="1" x14ac:dyDescent="0.25">
      <c r="A83" s="357" t="s">
        <v>261</v>
      </c>
      <c r="B83" s="337">
        <v>0</v>
      </c>
      <c r="C83" s="337">
        <v>0</v>
      </c>
      <c r="D83" s="338">
        <v>0</v>
      </c>
      <c r="E83" s="339">
        <v>1</v>
      </c>
      <c r="F83" s="337">
        <v>11.78415</v>
      </c>
      <c r="G83" s="338">
        <v>5.8920750000000002</v>
      </c>
      <c r="H83" s="340">
        <v>0</v>
      </c>
      <c r="I83" s="337">
        <v>0</v>
      </c>
      <c r="J83" s="338">
        <v>-5.8920750000000002</v>
      </c>
      <c r="K83" s="341">
        <v>0</v>
      </c>
    </row>
    <row r="84" spans="1:11" ht="14.45" customHeight="1" thickBot="1" x14ac:dyDescent="0.25">
      <c r="A84" s="358" t="s">
        <v>262</v>
      </c>
      <c r="B84" s="342">
        <v>0</v>
      </c>
      <c r="C84" s="342">
        <v>0</v>
      </c>
      <c r="D84" s="343">
        <v>0</v>
      </c>
      <c r="E84" s="344">
        <v>1</v>
      </c>
      <c r="F84" s="342">
        <v>11.78415</v>
      </c>
      <c r="G84" s="343">
        <v>5.8920750000000002</v>
      </c>
      <c r="H84" s="345">
        <v>0</v>
      </c>
      <c r="I84" s="342">
        <v>0</v>
      </c>
      <c r="J84" s="343">
        <v>-5.8920750000000002</v>
      </c>
      <c r="K84" s="348">
        <v>0</v>
      </c>
    </row>
    <row r="85" spans="1:11" ht="14.45" customHeight="1" thickBot="1" x14ac:dyDescent="0.25">
      <c r="A85" s="359" t="s">
        <v>263</v>
      </c>
      <c r="B85" s="337">
        <v>0</v>
      </c>
      <c r="C85" s="337">
        <v>0</v>
      </c>
      <c r="D85" s="338">
        <v>0</v>
      </c>
      <c r="E85" s="339">
        <v>1</v>
      </c>
      <c r="F85" s="337">
        <v>11.78415</v>
      </c>
      <c r="G85" s="338">
        <v>5.8920750000000002</v>
      </c>
      <c r="H85" s="340">
        <v>0</v>
      </c>
      <c r="I85" s="337">
        <v>0</v>
      </c>
      <c r="J85" s="338">
        <v>-5.8920750000000002</v>
      </c>
      <c r="K85" s="341">
        <v>0</v>
      </c>
    </row>
    <row r="86" spans="1:11" ht="14.45" customHeight="1" thickBot="1" x14ac:dyDescent="0.25">
      <c r="A86" s="357" t="s">
        <v>264</v>
      </c>
      <c r="B86" s="337">
        <v>46.76</v>
      </c>
      <c r="C86" s="337">
        <v>52.200699999999998</v>
      </c>
      <c r="D86" s="338">
        <v>5.4406999999989996</v>
      </c>
      <c r="E86" s="339">
        <v>1.116353721129</v>
      </c>
      <c r="F86" s="337">
        <v>57.569999999998998</v>
      </c>
      <c r="G86" s="338">
        <v>28.785</v>
      </c>
      <c r="H86" s="340">
        <v>4.3504399999989998</v>
      </c>
      <c r="I86" s="337">
        <v>22.282730000000001</v>
      </c>
      <c r="J86" s="338">
        <v>-6.5022699999990001</v>
      </c>
      <c r="K86" s="341">
        <v>0.387054542296</v>
      </c>
    </row>
    <row r="87" spans="1:11" ht="14.45" customHeight="1" thickBot="1" x14ac:dyDescent="0.25">
      <c r="A87" s="358" t="s">
        <v>265</v>
      </c>
      <c r="B87" s="342">
        <v>46.76</v>
      </c>
      <c r="C87" s="342">
        <v>52.200699999999998</v>
      </c>
      <c r="D87" s="343">
        <v>5.4406999999989996</v>
      </c>
      <c r="E87" s="344">
        <v>1.116353721129</v>
      </c>
      <c r="F87" s="342">
        <v>57.569999999998998</v>
      </c>
      <c r="G87" s="343">
        <v>28.785</v>
      </c>
      <c r="H87" s="345">
        <v>4.3504399999989998</v>
      </c>
      <c r="I87" s="342">
        <v>22.282730000000001</v>
      </c>
      <c r="J87" s="343">
        <v>-6.5022699999990001</v>
      </c>
      <c r="K87" s="348">
        <v>0.387054542296</v>
      </c>
    </row>
    <row r="88" spans="1:11" ht="14.45" customHeight="1" thickBot="1" x14ac:dyDescent="0.25">
      <c r="A88" s="359" t="s">
        <v>266</v>
      </c>
      <c r="B88" s="337">
        <v>46.76</v>
      </c>
      <c r="C88" s="337">
        <v>52.200699999999998</v>
      </c>
      <c r="D88" s="338">
        <v>5.4406999999989996</v>
      </c>
      <c r="E88" s="339">
        <v>1.116353721129</v>
      </c>
      <c r="F88" s="337">
        <v>57.569999999998998</v>
      </c>
      <c r="G88" s="338">
        <v>28.785</v>
      </c>
      <c r="H88" s="340">
        <v>4.3504399999989998</v>
      </c>
      <c r="I88" s="337">
        <v>22.282730000000001</v>
      </c>
      <c r="J88" s="338">
        <v>-6.5022699999990001</v>
      </c>
      <c r="K88" s="341">
        <v>0.387054542296</v>
      </c>
    </row>
    <row r="89" spans="1:11" ht="14.45" customHeight="1" thickBot="1" x14ac:dyDescent="0.25">
      <c r="A89" s="356" t="s">
        <v>267</v>
      </c>
      <c r="B89" s="337">
        <v>0</v>
      </c>
      <c r="C89" s="337">
        <v>7.3933999999999997</v>
      </c>
      <c r="D89" s="338">
        <v>7.3933999999999997</v>
      </c>
      <c r="E89" s="349" t="s">
        <v>186</v>
      </c>
      <c r="F89" s="337">
        <v>0</v>
      </c>
      <c r="G89" s="338">
        <v>0</v>
      </c>
      <c r="H89" s="340">
        <v>2.9999999999989999</v>
      </c>
      <c r="I89" s="337">
        <v>7.1979999999990003</v>
      </c>
      <c r="J89" s="338">
        <v>7.1979999999990003</v>
      </c>
      <c r="K89" s="347" t="s">
        <v>186</v>
      </c>
    </row>
    <row r="90" spans="1:11" ht="14.45" customHeight="1" thickBot="1" x14ac:dyDescent="0.25">
      <c r="A90" s="357" t="s">
        <v>268</v>
      </c>
      <c r="B90" s="337">
        <v>0</v>
      </c>
      <c r="C90" s="337">
        <v>7.3933999999999997</v>
      </c>
      <c r="D90" s="338">
        <v>7.3933999999999997</v>
      </c>
      <c r="E90" s="349" t="s">
        <v>186</v>
      </c>
      <c r="F90" s="337">
        <v>0</v>
      </c>
      <c r="G90" s="338">
        <v>0</v>
      </c>
      <c r="H90" s="340">
        <v>2.9999999999989999</v>
      </c>
      <c r="I90" s="337">
        <v>7.1979999999990003</v>
      </c>
      <c r="J90" s="338">
        <v>7.1979999999990003</v>
      </c>
      <c r="K90" s="347" t="s">
        <v>186</v>
      </c>
    </row>
    <row r="91" spans="1:11" ht="14.45" customHeight="1" thickBot="1" x14ac:dyDescent="0.25">
      <c r="A91" s="358" t="s">
        <v>269</v>
      </c>
      <c r="B91" s="342">
        <v>0</v>
      </c>
      <c r="C91" s="342">
        <v>7.3933999999999997</v>
      </c>
      <c r="D91" s="343">
        <v>7.3933999999999997</v>
      </c>
      <c r="E91" s="350" t="s">
        <v>186</v>
      </c>
      <c r="F91" s="342">
        <v>0</v>
      </c>
      <c r="G91" s="343">
        <v>0</v>
      </c>
      <c r="H91" s="345">
        <v>2.9999999999989999</v>
      </c>
      <c r="I91" s="342">
        <v>7.1979999999990003</v>
      </c>
      <c r="J91" s="343">
        <v>7.1979999999990003</v>
      </c>
      <c r="K91" s="346" t="s">
        <v>186</v>
      </c>
    </row>
    <row r="92" spans="1:11" ht="14.45" customHeight="1" thickBot="1" x14ac:dyDescent="0.25">
      <c r="A92" s="359" t="s">
        <v>270</v>
      </c>
      <c r="B92" s="337">
        <v>0</v>
      </c>
      <c r="C92" s="337">
        <v>1.5733999999999999</v>
      </c>
      <c r="D92" s="338">
        <v>1.5733999999999999</v>
      </c>
      <c r="E92" s="349" t="s">
        <v>186</v>
      </c>
      <c r="F92" s="337">
        <v>0</v>
      </c>
      <c r="G92" s="338">
        <v>0</v>
      </c>
      <c r="H92" s="340">
        <v>0</v>
      </c>
      <c r="I92" s="337">
        <v>0</v>
      </c>
      <c r="J92" s="338">
        <v>0</v>
      </c>
      <c r="K92" s="347" t="s">
        <v>186</v>
      </c>
    </row>
    <row r="93" spans="1:11" ht="14.45" customHeight="1" thickBot="1" x14ac:dyDescent="0.25">
      <c r="A93" s="359" t="s">
        <v>271</v>
      </c>
      <c r="B93" s="337">
        <v>0</v>
      </c>
      <c r="C93" s="337">
        <v>5.0999999999999996</v>
      </c>
      <c r="D93" s="338">
        <v>5.0999999999999996</v>
      </c>
      <c r="E93" s="349" t="s">
        <v>186</v>
      </c>
      <c r="F93" s="337">
        <v>0</v>
      </c>
      <c r="G93" s="338">
        <v>0</v>
      </c>
      <c r="H93" s="340">
        <v>2.9999999999989999</v>
      </c>
      <c r="I93" s="337">
        <v>7.087999999999</v>
      </c>
      <c r="J93" s="338">
        <v>7.087999999999</v>
      </c>
      <c r="K93" s="347" t="s">
        <v>186</v>
      </c>
    </row>
    <row r="94" spans="1:11" ht="14.45" customHeight="1" thickBot="1" x14ac:dyDescent="0.25">
      <c r="A94" s="359" t="s">
        <v>272</v>
      </c>
      <c r="B94" s="337">
        <v>0</v>
      </c>
      <c r="C94" s="337">
        <v>0.22</v>
      </c>
      <c r="D94" s="338">
        <v>0.22</v>
      </c>
      <c r="E94" s="349" t="s">
        <v>209</v>
      </c>
      <c r="F94" s="337">
        <v>0</v>
      </c>
      <c r="G94" s="338">
        <v>0</v>
      </c>
      <c r="H94" s="340">
        <v>0</v>
      </c>
      <c r="I94" s="337">
        <v>0.11</v>
      </c>
      <c r="J94" s="338">
        <v>0.11</v>
      </c>
      <c r="K94" s="347" t="s">
        <v>186</v>
      </c>
    </row>
    <row r="95" spans="1:11" ht="14.45" customHeight="1" thickBot="1" x14ac:dyDescent="0.25">
      <c r="A95" s="359" t="s">
        <v>273</v>
      </c>
      <c r="B95" s="337">
        <v>0</v>
      </c>
      <c r="C95" s="337">
        <v>0.5</v>
      </c>
      <c r="D95" s="338">
        <v>0.5</v>
      </c>
      <c r="E95" s="349" t="s">
        <v>209</v>
      </c>
      <c r="F95" s="337">
        <v>0</v>
      </c>
      <c r="G95" s="338">
        <v>0</v>
      </c>
      <c r="H95" s="340">
        <v>0</v>
      </c>
      <c r="I95" s="337">
        <v>0</v>
      </c>
      <c r="J95" s="338">
        <v>0</v>
      </c>
      <c r="K95" s="347" t="s">
        <v>186</v>
      </c>
    </row>
    <row r="96" spans="1:11" ht="14.45" customHeight="1" thickBot="1" x14ac:dyDescent="0.25">
      <c r="A96" s="356" t="s">
        <v>274</v>
      </c>
      <c r="B96" s="337">
        <v>76.268684716829</v>
      </c>
      <c r="C96" s="337">
        <v>74.714799999999997</v>
      </c>
      <c r="D96" s="338">
        <v>-1.553884716829</v>
      </c>
      <c r="E96" s="339">
        <v>0.97962617655399997</v>
      </c>
      <c r="F96" s="337">
        <v>63.999999999998998</v>
      </c>
      <c r="G96" s="338">
        <v>31.999999999999002</v>
      </c>
      <c r="H96" s="340">
        <v>4.3266399999990002</v>
      </c>
      <c r="I96" s="337">
        <v>25.95983</v>
      </c>
      <c r="J96" s="338">
        <v>-6.0401699999989997</v>
      </c>
      <c r="K96" s="341">
        <v>0.40562234375</v>
      </c>
    </row>
    <row r="97" spans="1:11" ht="14.45" customHeight="1" thickBot="1" x14ac:dyDescent="0.25">
      <c r="A97" s="357" t="s">
        <v>275</v>
      </c>
      <c r="B97" s="337">
        <v>76.268684716829</v>
      </c>
      <c r="C97" s="337">
        <v>66.948999999999998</v>
      </c>
      <c r="D97" s="338">
        <v>-9.3196847168290002</v>
      </c>
      <c r="E97" s="339">
        <v>0.87780457010000001</v>
      </c>
      <c r="F97" s="337">
        <v>63.999999999998998</v>
      </c>
      <c r="G97" s="338">
        <v>31.999999999999002</v>
      </c>
      <c r="H97" s="340">
        <v>4.3266399999990002</v>
      </c>
      <c r="I97" s="337">
        <v>25.95983</v>
      </c>
      <c r="J97" s="338">
        <v>-6.0401699999989997</v>
      </c>
      <c r="K97" s="341">
        <v>0.40562234375</v>
      </c>
    </row>
    <row r="98" spans="1:11" ht="14.45" customHeight="1" thickBot="1" x14ac:dyDescent="0.25">
      <c r="A98" s="358" t="s">
        <v>276</v>
      </c>
      <c r="B98" s="342">
        <v>76.268684716829</v>
      </c>
      <c r="C98" s="342">
        <v>66.948999999999998</v>
      </c>
      <c r="D98" s="343">
        <v>-9.3196847168290002</v>
      </c>
      <c r="E98" s="344">
        <v>0.87780457010000001</v>
      </c>
      <c r="F98" s="342">
        <v>63.999999999998998</v>
      </c>
      <c r="G98" s="343">
        <v>31.999999999999002</v>
      </c>
      <c r="H98" s="345">
        <v>4.3266399999990002</v>
      </c>
      <c r="I98" s="342">
        <v>25.95983</v>
      </c>
      <c r="J98" s="343">
        <v>-6.0401699999989997</v>
      </c>
      <c r="K98" s="348">
        <v>0.40562234375</v>
      </c>
    </row>
    <row r="99" spans="1:11" ht="14.45" customHeight="1" thickBot="1" x14ac:dyDescent="0.25">
      <c r="A99" s="359" t="s">
        <v>277</v>
      </c>
      <c r="B99" s="337">
        <v>16.043364655266998</v>
      </c>
      <c r="C99" s="337">
        <v>11.571999999999999</v>
      </c>
      <c r="D99" s="338">
        <v>-4.4713646552670001</v>
      </c>
      <c r="E99" s="339">
        <v>0.72129508046799995</v>
      </c>
      <c r="F99" s="337">
        <v>10.999999999999</v>
      </c>
      <c r="G99" s="338">
        <v>5.4999999999989999</v>
      </c>
      <c r="H99" s="340">
        <v>0.89163999999900001</v>
      </c>
      <c r="I99" s="337">
        <v>5.3498299999989998</v>
      </c>
      <c r="J99" s="338">
        <v>-0.15016999999899999</v>
      </c>
      <c r="K99" s="341">
        <v>0.48634818181799999</v>
      </c>
    </row>
    <row r="100" spans="1:11" ht="14.45" customHeight="1" thickBot="1" x14ac:dyDescent="0.25">
      <c r="A100" s="359" t="s">
        <v>278</v>
      </c>
      <c r="B100" s="337">
        <v>60.225320061562002</v>
      </c>
      <c r="C100" s="337">
        <v>55.377000000000002</v>
      </c>
      <c r="D100" s="338">
        <v>-4.8483200615620001</v>
      </c>
      <c r="E100" s="339">
        <v>0.91949698139199998</v>
      </c>
      <c r="F100" s="337">
        <v>52.999999999998998</v>
      </c>
      <c r="G100" s="338">
        <v>26.499999999999002</v>
      </c>
      <c r="H100" s="340">
        <v>3.434999999999</v>
      </c>
      <c r="I100" s="337">
        <v>20.61</v>
      </c>
      <c r="J100" s="338">
        <v>-5.8899999999989996</v>
      </c>
      <c r="K100" s="341">
        <v>0.38886792452800001</v>
      </c>
    </row>
    <row r="101" spans="1:11" ht="14.45" customHeight="1" thickBot="1" x14ac:dyDescent="0.25">
      <c r="A101" s="357" t="s">
        <v>279</v>
      </c>
      <c r="B101" s="337">
        <v>0</v>
      </c>
      <c r="C101" s="337">
        <v>7.7657999999999996</v>
      </c>
      <c r="D101" s="338">
        <v>7.7657999999999996</v>
      </c>
      <c r="E101" s="349" t="s">
        <v>209</v>
      </c>
      <c r="F101" s="337">
        <v>0</v>
      </c>
      <c r="G101" s="338">
        <v>0</v>
      </c>
      <c r="H101" s="340">
        <v>0</v>
      </c>
      <c r="I101" s="337">
        <v>0</v>
      </c>
      <c r="J101" s="338">
        <v>0</v>
      </c>
      <c r="K101" s="347" t="s">
        <v>186</v>
      </c>
    </row>
    <row r="102" spans="1:11" ht="14.45" customHeight="1" thickBot="1" x14ac:dyDescent="0.25">
      <c r="A102" s="358" t="s">
        <v>280</v>
      </c>
      <c r="B102" s="342">
        <v>0</v>
      </c>
      <c r="C102" s="342">
        <v>4.4770000000000003</v>
      </c>
      <c r="D102" s="343">
        <v>4.4770000000000003</v>
      </c>
      <c r="E102" s="350" t="s">
        <v>209</v>
      </c>
      <c r="F102" s="342">
        <v>0</v>
      </c>
      <c r="G102" s="343">
        <v>0</v>
      </c>
      <c r="H102" s="345">
        <v>0</v>
      </c>
      <c r="I102" s="342">
        <v>0</v>
      </c>
      <c r="J102" s="343">
        <v>0</v>
      </c>
      <c r="K102" s="346" t="s">
        <v>186</v>
      </c>
    </row>
    <row r="103" spans="1:11" ht="14.45" customHeight="1" thickBot="1" x14ac:dyDescent="0.25">
      <c r="A103" s="359" t="s">
        <v>281</v>
      </c>
      <c r="B103" s="337">
        <v>0</v>
      </c>
      <c r="C103" s="337">
        <v>4.4770000000000003</v>
      </c>
      <c r="D103" s="338">
        <v>4.4770000000000003</v>
      </c>
      <c r="E103" s="349" t="s">
        <v>209</v>
      </c>
      <c r="F103" s="337">
        <v>0</v>
      </c>
      <c r="G103" s="338">
        <v>0</v>
      </c>
      <c r="H103" s="340">
        <v>0</v>
      </c>
      <c r="I103" s="337">
        <v>0</v>
      </c>
      <c r="J103" s="338">
        <v>0</v>
      </c>
      <c r="K103" s="347" t="s">
        <v>186</v>
      </c>
    </row>
    <row r="104" spans="1:11" ht="14.45" customHeight="1" thickBot="1" x14ac:dyDescent="0.25">
      <c r="A104" s="358" t="s">
        <v>282</v>
      </c>
      <c r="B104" s="342">
        <v>0</v>
      </c>
      <c r="C104" s="342">
        <v>3.2888000000000002</v>
      </c>
      <c r="D104" s="343">
        <v>3.2888000000000002</v>
      </c>
      <c r="E104" s="350" t="s">
        <v>209</v>
      </c>
      <c r="F104" s="342">
        <v>0</v>
      </c>
      <c r="G104" s="343">
        <v>0</v>
      </c>
      <c r="H104" s="345">
        <v>0</v>
      </c>
      <c r="I104" s="342">
        <v>0</v>
      </c>
      <c r="J104" s="343">
        <v>0</v>
      </c>
      <c r="K104" s="346" t="s">
        <v>186</v>
      </c>
    </row>
    <row r="105" spans="1:11" ht="14.45" customHeight="1" thickBot="1" x14ac:dyDescent="0.25">
      <c r="A105" s="359" t="s">
        <v>283</v>
      </c>
      <c r="B105" s="337">
        <v>0</v>
      </c>
      <c r="C105" s="337">
        <v>3.2888000000000002</v>
      </c>
      <c r="D105" s="338">
        <v>3.2888000000000002</v>
      </c>
      <c r="E105" s="349" t="s">
        <v>209</v>
      </c>
      <c r="F105" s="337">
        <v>0</v>
      </c>
      <c r="G105" s="338">
        <v>0</v>
      </c>
      <c r="H105" s="340">
        <v>0</v>
      </c>
      <c r="I105" s="337">
        <v>0</v>
      </c>
      <c r="J105" s="338">
        <v>0</v>
      </c>
      <c r="K105" s="347" t="s">
        <v>186</v>
      </c>
    </row>
    <row r="106" spans="1:11" ht="14.45" customHeight="1" thickBot="1" x14ac:dyDescent="0.25">
      <c r="A106" s="356" t="s">
        <v>284</v>
      </c>
      <c r="B106" s="337">
        <v>0</v>
      </c>
      <c r="C106" s="337">
        <v>5.9699999999999996E-3</v>
      </c>
      <c r="D106" s="338">
        <v>5.9699999999999996E-3</v>
      </c>
      <c r="E106" s="349" t="s">
        <v>209</v>
      </c>
      <c r="F106" s="337">
        <v>0</v>
      </c>
      <c r="G106" s="338">
        <v>0</v>
      </c>
      <c r="H106" s="340">
        <v>0</v>
      </c>
      <c r="I106" s="337">
        <v>0</v>
      </c>
      <c r="J106" s="338">
        <v>0</v>
      </c>
      <c r="K106" s="347" t="s">
        <v>186</v>
      </c>
    </row>
    <row r="107" spans="1:11" ht="14.45" customHeight="1" thickBot="1" x14ac:dyDescent="0.25">
      <c r="A107" s="357" t="s">
        <v>285</v>
      </c>
      <c r="B107" s="337">
        <v>0</v>
      </c>
      <c r="C107" s="337">
        <v>5.9699999999999996E-3</v>
      </c>
      <c r="D107" s="338">
        <v>5.9699999999999996E-3</v>
      </c>
      <c r="E107" s="349" t="s">
        <v>209</v>
      </c>
      <c r="F107" s="337">
        <v>0</v>
      </c>
      <c r="G107" s="338">
        <v>0</v>
      </c>
      <c r="H107" s="340">
        <v>0</v>
      </c>
      <c r="I107" s="337">
        <v>0</v>
      </c>
      <c r="J107" s="338">
        <v>0</v>
      </c>
      <c r="K107" s="347" t="s">
        <v>186</v>
      </c>
    </row>
    <row r="108" spans="1:11" ht="14.45" customHeight="1" thickBot="1" x14ac:dyDescent="0.25">
      <c r="A108" s="358" t="s">
        <v>286</v>
      </c>
      <c r="B108" s="342">
        <v>0</v>
      </c>
      <c r="C108" s="342">
        <v>5.9699999999999996E-3</v>
      </c>
      <c r="D108" s="343">
        <v>5.9699999999999996E-3</v>
      </c>
      <c r="E108" s="350" t="s">
        <v>209</v>
      </c>
      <c r="F108" s="342">
        <v>0</v>
      </c>
      <c r="G108" s="343">
        <v>0</v>
      </c>
      <c r="H108" s="345">
        <v>0</v>
      </c>
      <c r="I108" s="342">
        <v>0</v>
      </c>
      <c r="J108" s="343">
        <v>0</v>
      </c>
      <c r="K108" s="346" t="s">
        <v>186</v>
      </c>
    </row>
    <row r="109" spans="1:11" ht="14.45" customHeight="1" thickBot="1" x14ac:dyDescent="0.25">
      <c r="A109" s="359" t="s">
        <v>287</v>
      </c>
      <c r="B109" s="337">
        <v>0</v>
      </c>
      <c r="C109" s="337">
        <v>5.9699999999999996E-3</v>
      </c>
      <c r="D109" s="338">
        <v>5.9699999999999996E-3</v>
      </c>
      <c r="E109" s="349" t="s">
        <v>209</v>
      </c>
      <c r="F109" s="337">
        <v>0</v>
      </c>
      <c r="G109" s="338">
        <v>0</v>
      </c>
      <c r="H109" s="340">
        <v>0</v>
      </c>
      <c r="I109" s="337">
        <v>0</v>
      </c>
      <c r="J109" s="338">
        <v>0</v>
      </c>
      <c r="K109" s="347" t="s">
        <v>186</v>
      </c>
    </row>
    <row r="110" spans="1:11" ht="14.45" customHeight="1" thickBot="1" x14ac:dyDescent="0.25">
      <c r="A110" s="355" t="s">
        <v>288</v>
      </c>
      <c r="B110" s="337">
        <v>26.107492307609999</v>
      </c>
      <c r="C110" s="337">
        <v>30.751550000000002</v>
      </c>
      <c r="D110" s="338">
        <v>4.6440576923889996</v>
      </c>
      <c r="E110" s="339">
        <v>1.1778821817759999</v>
      </c>
      <c r="F110" s="337">
        <v>19.403118906210999</v>
      </c>
      <c r="G110" s="338">
        <v>9.7015594531050002</v>
      </c>
      <c r="H110" s="340">
        <v>0.75</v>
      </c>
      <c r="I110" s="337">
        <v>2.25</v>
      </c>
      <c r="J110" s="338">
        <v>-7.4515594531050002</v>
      </c>
      <c r="K110" s="341">
        <v>0.115960738625</v>
      </c>
    </row>
    <row r="111" spans="1:11" ht="14.45" customHeight="1" thickBot="1" x14ac:dyDescent="0.25">
      <c r="A111" s="356" t="s">
        <v>289</v>
      </c>
      <c r="B111" s="337">
        <v>26.107492307609999</v>
      </c>
      <c r="C111" s="337">
        <v>30.751550000000002</v>
      </c>
      <c r="D111" s="338">
        <v>4.6440576923889996</v>
      </c>
      <c r="E111" s="339">
        <v>1.1778821817759999</v>
      </c>
      <c r="F111" s="337">
        <v>19.403118906210999</v>
      </c>
      <c r="G111" s="338">
        <v>9.7015594531050002</v>
      </c>
      <c r="H111" s="340">
        <v>0.75</v>
      </c>
      <c r="I111" s="337">
        <v>2.25</v>
      </c>
      <c r="J111" s="338">
        <v>-7.4515594531050002</v>
      </c>
      <c r="K111" s="341">
        <v>0.115960738625</v>
      </c>
    </row>
    <row r="112" spans="1:11" ht="14.45" customHeight="1" thickBot="1" x14ac:dyDescent="0.25">
      <c r="A112" s="357" t="s">
        <v>290</v>
      </c>
      <c r="B112" s="337">
        <v>0</v>
      </c>
      <c r="C112" s="337">
        <v>9</v>
      </c>
      <c r="D112" s="338">
        <v>9</v>
      </c>
      <c r="E112" s="349" t="s">
        <v>186</v>
      </c>
      <c r="F112" s="337">
        <v>0</v>
      </c>
      <c r="G112" s="338">
        <v>0</v>
      </c>
      <c r="H112" s="340">
        <v>0.75</v>
      </c>
      <c r="I112" s="337">
        <v>2.25</v>
      </c>
      <c r="J112" s="338">
        <v>2.25</v>
      </c>
      <c r="K112" s="347" t="s">
        <v>186</v>
      </c>
    </row>
    <row r="113" spans="1:11" ht="14.45" customHeight="1" thickBot="1" x14ac:dyDescent="0.25">
      <c r="A113" s="358" t="s">
        <v>291</v>
      </c>
      <c r="B113" s="342">
        <v>0</v>
      </c>
      <c r="C113" s="342">
        <v>9</v>
      </c>
      <c r="D113" s="343">
        <v>9</v>
      </c>
      <c r="E113" s="350" t="s">
        <v>186</v>
      </c>
      <c r="F113" s="342">
        <v>0</v>
      </c>
      <c r="G113" s="343">
        <v>0</v>
      </c>
      <c r="H113" s="345">
        <v>0.75</v>
      </c>
      <c r="I113" s="342">
        <v>2.25</v>
      </c>
      <c r="J113" s="343">
        <v>2.25</v>
      </c>
      <c r="K113" s="346" t="s">
        <v>186</v>
      </c>
    </row>
    <row r="114" spans="1:11" ht="14.45" customHeight="1" thickBot="1" x14ac:dyDescent="0.25">
      <c r="A114" s="359" t="s">
        <v>292</v>
      </c>
      <c r="B114" s="337">
        <v>0</v>
      </c>
      <c r="C114" s="337">
        <v>9</v>
      </c>
      <c r="D114" s="338">
        <v>9</v>
      </c>
      <c r="E114" s="349" t="s">
        <v>186</v>
      </c>
      <c r="F114" s="337">
        <v>0</v>
      </c>
      <c r="G114" s="338">
        <v>0</v>
      </c>
      <c r="H114" s="340">
        <v>0.75</v>
      </c>
      <c r="I114" s="337">
        <v>2.25</v>
      </c>
      <c r="J114" s="338">
        <v>2.25</v>
      </c>
      <c r="K114" s="347" t="s">
        <v>186</v>
      </c>
    </row>
    <row r="115" spans="1:11" ht="14.45" customHeight="1" thickBot="1" x14ac:dyDescent="0.25">
      <c r="A115" s="362" t="s">
        <v>293</v>
      </c>
      <c r="B115" s="342">
        <v>26.107492307609999</v>
      </c>
      <c r="C115" s="342">
        <v>21.751550000000002</v>
      </c>
      <c r="D115" s="343">
        <v>-4.3559423076100003</v>
      </c>
      <c r="E115" s="344">
        <v>0.83315355391900003</v>
      </c>
      <c r="F115" s="342">
        <v>19.403118906210999</v>
      </c>
      <c r="G115" s="343">
        <v>9.7015594531050002</v>
      </c>
      <c r="H115" s="345">
        <v>0</v>
      </c>
      <c r="I115" s="342">
        <v>0</v>
      </c>
      <c r="J115" s="343">
        <v>-9.7015594531050002</v>
      </c>
      <c r="K115" s="348">
        <v>0</v>
      </c>
    </row>
    <row r="116" spans="1:11" ht="14.45" customHeight="1" thickBot="1" x14ac:dyDescent="0.25">
      <c r="A116" s="358" t="s">
        <v>294</v>
      </c>
      <c r="B116" s="342">
        <v>0</v>
      </c>
      <c r="C116" s="342">
        <v>-5.0000000000000002E-5</v>
      </c>
      <c r="D116" s="343">
        <v>-5.0000000000000002E-5</v>
      </c>
      <c r="E116" s="350" t="s">
        <v>186</v>
      </c>
      <c r="F116" s="342">
        <v>0</v>
      </c>
      <c r="G116" s="343">
        <v>0</v>
      </c>
      <c r="H116" s="345">
        <v>0</v>
      </c>
      <c r="I116" s="342">
        <v>0</v>
      </c>
      <c r="J116" s="343">
        <v>0</v>
      </c>
      <c r="K116" s="346" t="s">
        <v>186</v>
      </c>
    </row>
    <row r="117" spans="1:11" ht="14.45" customHeight="1" thickBot="1" x14ac:dyDescent="0.25">
      <c r="A117" s="359" t="s">
        <v>295</v>
      </c>
      <c r="B117" s="337">
        <v>0</v>
      </c>
      <c r="C117" s="337">
        <v>-5.0000000000000002E-5</v>
      </c>
      <c r="D117" s="338">
        <v>-5.0000000000000002E-5</v>
      </c>
      <c r="E117" s="349" t="s">
        <v>209</v>
      </c>
      <c r="F117" s="337">
        <v>0</v>
      </c>
      <c r="G117" s="338">
        <v>0</v>
      </c>
      <c r="H117" s="340">
        <v>0</v>
      </c>
      <c r="I117" s="337">
        <v>0</v>
      </c>
      <c r="J117" s="338">
        <v>0</v>
      </c>
      <c r="K117" s="347" t="s">
        <v>186</v>
      </c>
    </row>
    <row r="118" spans="1:11" ht="14.45" customHeight="1" thickBot="1" x14ac:dyDescent="0.25">
      <c r="A118" s="358" t="s">
        <v>296</v>
      </c>
      <c r="B118" s="342">
        <v>26.107492307609999</v>
      </c>
      <c r="C118" s="342">
        <v>21.7516</v>
      </c>
      <c r="D118" s="343">
        <v>-4.3558923076099996</v>
      </c>
      <c r="E118" s="344">
        <v>0.83315546907799998</v>
      </c>
      <c r="F118" s="342">
        <v>19.403118906210999</v>
      </c>
      <c r="G118" s="343">
        <v>9.7015594531050002</v>
      </c>
      <c r="H118" s="345">
        <v>0</v>
      </c>
      <c r="I118" s="342">
        <v>0</v>
      </c>
      <c r="J118" s="343">
        <v>-9.7015594531050002</v>
      </c>
      <c r="K118" s="348">
        <v>0</v>
      </c>
    </row>
    <row r="119" spans="1:11" ht="14.45" customHeight="1" thickBot="1" x14ac:dyDescent="0.25">
      <c r="A119" s="359" t="s">
        <v>297</v>
      </c>
      <c r="B119" s="337">
        <v>1.1074923076100001</v>
      </c>
      <c r="C119" s="337">
        <v>0.26500000000000001</v>
      </c>
      <c r="D119" s="338">
        <v>-0.84249230761000005</v>
      </c>
      <c r="E119" s="339">
        <v>0.23927931433800001</v>
      </c>
      <c r="F119" s="337">
        <v>0</v>
      </c>
      <c r="G119" s="338">
        <v>0</v>
      </c>
      <c r="H119" s="340">
        <v>0</v>
      </c>
      <c r="I119" s="337">
        <v>0</v>
      </c>
      <c r="J119" s="338">
        <v>0</v>
      </c>
      <c r="K119" s="347" t="s">
        <v>186</v>
      </c>
    </row>
    <row r="120" spans="1:11" ht="14.45" customHeight="1" thickBot="1" x14ac:dyDescent="0.25">
      <c r="A120" s="359" t="s">
        <v>298</v>
      </c>
      <c r="B120" s="337">
        <v>25</v>
      </c>
      <c r="C120" s="337">
        <v>18.594000000000001</v>
      </c>
      <c r="D120" s="338">
        <v>-6.4059999999999997</v>
      </c>
      <c r="E120" s="339">
        <v>0.74375999999999998</v>
      </c>
      <c r="F120" s="337">
        <v>19.403118906210999</v>
      </c>
      <c r="G120" s="338">
        <v>9.7015594531050002</v>
      </c>
      <c r="H120" s="340">
        <v>0</v>
      </c>
      <c r="I120" s="337">
        <v>0</v>
      </c>
      <c r="J120" s="338">
        <v>-9.7015594531050002</v>
      </c>
      <c r="K120" s="341">
        <v>0</v>
      </c>
    </row>
    <row r="121" spans="1:11" ht="14.45" customHeight="1" thickBot="1" x14ac:dyDescent="0.25">
      <c r="A121" s="359" t="s">
        <v>299</v>
      </c>
      <c r="B121" s="337">
        <v>0</v>
      </c>
      <c r="C121" s="337">
        <v>2.8925999999999998</v>
      </c>
      <c r="D121" s="338">
        <v>2.8925999999999998</v>
      </c>
      <c r="E121" s="349" t="s">
        <v>209</v>
      </c>
      <c r="F121" s="337">
        <v>0</v>
      </c>
      <c r="G121" s="338">
        <v>0</v>
      </c>
      <c r="H121" s="340">
        <v>0</v>
      </c>
      <c r="I121" s="337">
        <v>0</v>
      </c>
      <c r="J121" s="338">
        <v>0</v>
      </c>
      <c r="K121" s="347" t="s">
        <v>186</v>
      </c>
    </row>
    <row r="122" spans="1:11" ht="14.45" customHeight="1" thickBot="1" x14ac:dyDescent="0.25">
      <c r="A122" s="355" t="s">
        <v>300</v>
      </c>
      <c r="B122" s="337">
        <v>532.98033998515405</v>
      </c>
      <c r="C122" s="337">
        <v>527.29672000000005</v>
      </c>
      <c r="D122" s="338">
        <v>-5.6836199851540004</v>
      </c>
      <c r="E122" s="339">
        <v>0.98933615452799994</v>
      </c>
      <c r="F122" s="337">
        <v>600.73863995166005</v>
      </c>
      <c r="G122" s="338">
        <v>300.36931997583002</v>
      </c>
      <c r="H122" s="340">
        <v>62.143799999999999</v>
      </c>
      <c r="I122" s="337">
        <v>259.26350000000002</v>
      </c>
      <c r="J122" s="338">
        <v>-41.105819975829</v>
      </c>
      <c r="K122" s="341">
        <v>0.43157453634199999</v>
      </c>
    </row>
    <row r="123" spans="1:11" ht="14.45" customHeight="1" thickBot="1" x14ac:dyDescent="0.25">
      <c r="A123" s="360" t="s">
        <v>301</v>
      </c>
      <c r="B123" s="342">
        <v>532.98033998515405</v>
      </c>
      <c r="C123" s="342">
        <v>527.29672000000005</v>
      </c>
      <c r="D123" s="343">
        <v>-5.6836199851540004</v>
      </c>
      <c r="E123" s="344">
        <v>0.98933615452799994</v>
      </c>
      <c r="F123" s="342">
        <v>600.73863995166005</v>
      </c>
      <c r="G123" s="343">
        <v>300.36931997583002</v>
      </c>
      <c r="H123" s="345">
        <v>62.143799999999999</v>
      </c>
      <c r="I123" s="342">
        <v>259.26350000000002</v>
      </c>
      <c r="J123" s="343">
        <v>-41.105819975829</v>
      </c>
      <c r="K123" s="348">
        <v>0.43157453634199999</v>
      </c>
    </row>
    <row r="124" spans="1:11" ht="14.45" customHeight="1" thickBot="1" x14ac:dyDescent="0.25">
      <c r="A124" s="362" t="s">
        <v>34</v>
      </c>
      <c r="B124" s="342">
        <v>532.98033998515405</v>
      </c>
      <c r="C124" s="342">
        <v>527.29672000000005</v>
      </c>
      <c r="D124" s="343">
        <v>-5.6836199851540004</v>
      </c>
      <c r="E124" s="344">
        <v>0.98933615452799994</v>
      </c>
      <c r="F124" s="342">
        <v>600.73863995166005</v>
      </c>
      <c r="G124" s="343">
        <v>300.36931997583002</v>
      </c>
      <c r="H124" s="345">
        <v>62.143799999999999</v>
      </c>
      <c r="I124" s="342">
        <v>259.26350000000002</v>
      </c>
      <c r="J124" s="343">
        <v>-41.105819975829</v>
      </c>
      <c r="K124" s="348">
        <v>0.43157453634199999</v>
      </c>
    </row>
    <row r="125" spans="1:11" ht="14.45" customHeight="1" thickBot="1" x14ac:dyDescent="0.25">
      <c r="A125" s="358" t="s">
        <v>302</v>
      </c>
      <c r="B125" s="342">
        <v>0</v>
      </c>
      <c r="C125" s="342">
        <v>1.575</v>
      </c>
      <c r="D125" s="343">
        <v>1.575</v>
      </c>
      <c r="E125" s="350" t="s">
        <v>209</v>
      </c>
      <c r="F125" s="342">
        <v>0</v>
      </c>
      <c r="G125" s="343">
        <v>0</v>
      </c>
      <c r="H125" s="345">
        <v>0</v>
      </c>
      <c r="I125" s="342">
        <v>0.66</v>
      </c>
      <c r="J125" s="343">
        <v>0.66</v>
      </c>
      <c r="K125" s="346" t="s">
        <v>209</v>
      </c>
    </row>
    <row r="126" spans="1:11" ht="14.45" customHeight="1" thickBot="1" x14ac:dyDescent="0.25">
      <c r="A126" s="359" t="s">
        <v>303</v>
      </c>
      <c r="B126" s="337">
        <v>0</v>
      </c>
      <c r="C126" s="337">
        <v>1.575</v>
      </c>
      <c r="D126" s="338">
        <v>1.575</v>
      </c>
      <c r="E126" s="349" t="s">
        <v>209</v>
      </c>
      <c r="F126" s="337">
        <v>0</v>
      </c>
      <c r="G126" s="338">
        <v>0</v>
      </c>
      <c r="H126" s="340">
        <v>0</v>
      </c>
      <c r="I126" s="337">
        <v>0.66</v>
      </c>
      <c r="J126" s="338">
        <v>0.66</v>
      </c>
      <c r="K126" s="347" t="s">
        <v>209</v>
      </c>
    </row>
    <row r="127" spans="1:11" ht="14.45" customHeight="1" thickBot="1" x14ac:dyDescent="0.25">
      <c r="A127" s="358" t="s">
        <v>304</v>
      </c>
      <c r="B127" s="342">
        <v>82.285410574015003</v>
      </c>
      <c r="C127" s="342">
        <v>12.5261</v>
      </c>
      <c r="D127" s="343">
        <v>-69.759310574015004</v>
      </c>
      <c r="E127" s="344">
        <v>0.15222747158399999</v>
      </c>
      <c r="F127" s="342">
        <v>157.41475463272499</v>
      </c>
      <c r="G127" s="343">
        <v>78.707377316361999</v>
      </c>
      <c r="H127" s="345">
        <v>0.14699999999999999</v>
      </c>
      <c r="I127" s="342">
        <v>8.2274999999999991</v>
      </c>
      <c r="J127" s="343">
        <v>-70.479877316362007</v>
      </c>
      <c r="K127" s="348">
        <v>5.2266383918000002E-2</v>
      </c>
    </row>
    <row r="128" spans="1:11" ht="14.45" customHeight="1" thickBot="1" x14ac:dyDescent="0.25">
      <c r="A128" s="359" t="s">
        <v>305</v>
      </c>
      <c r="B128" s="337">
        <v>0</v>
      </c>
      <c r="C128" s="337">
        <v>0</v>
      </c>
      <c r="D128" s="338">
        <v>0</v>
      </c>
      <c r="E128" s="339">
        <v>1</v>
      </c>
      <c r="F128" s="337">
        <v>0.77474059793899996</v>
      </c>
      <c r="G128" s="338">
        <v>0.38737029896899999</v>
      </c>
      <c r="H128" s="340">
        <v>0</v>
      </c>
      <c r="I128" s="337">
        <v>8.7999999999999995E-2</v>
      </c>
      <c r="J128" s="338">
        <v>-0.29937029896900003</v>
      </c>
      <c r="K128" s="341">
        <v>0.113586405867</v>
      </c>
    </row>
    <row r="129" spans="1:11" ht="14.45" customHeight="1" thickBot="1" x14ac:dyDescent="0.25">
      <c r="A129" s="359" t="s">
        <v>306</v>
      </c>
      <c r="B129" s="337">
        <v>82.285410574015003</v>
      </c>
      <c r="C129" s="337">
        <v>12.161099999999999</v>
      </c>
      <c r="D129" s="338">
        <v>-70.124310574014999</v>
      </c>
      <c r="E129" s="339">
        <v>0.14779169132299999</v>
      </c>
      <c r="F129" s="337">
        <v>155.00417975078301</v>
      </c>
      <c r="G129" s="338">
        <v>77.502089875390993</v>
      </c>
      <c r="H129" s="340">
        <v>0</v>
      </c>
      <c r="I129" s="337">
        <v>7.7720000000000002</v>
      </c>
      <c r="J129" s="338">
        <v>-69.730089875391002</v>
      </c>
      <c r="K129" s="341">
        <v>5.0140583385999998E-2</v>
      </c>
    </row>
    <row r="130" spans="1:11" ht="14.45" customHeight="1" thickBot="1" x14ac:dyDescent="0.25">
      <c r="A130" s="359" t="s">
        <v>307</v>
      </c>
      <c r="B130" s="337">
        <v>0</v>
      </c>
      <c r="C130" s="337">
        <v>0.36499999999999999</v>
      </c>
      <c r="D130" s="338">
        <v>0.36499999999999999</v>
      </c>
      <c r="E130" s="349" t="s">
        <v>209</v>
      </c>
      <c r="F130" s="337">
        <v>1.6358342840019999</v>
      </c>
      <c r="G130" s="338">
        <v>0.81791714200099996</v>
      </c>
      <c r="H130" s="340">
        <v>0.14699999999999999</v>
      </c>
      <c r="I130" s="337">
        <v>0.36749999999999999</v>
      </c>
      <c r="J130" s="338">
        <v>-0.45041714200100003</v>
      </c>
      <c r="K130" s="341">
        <v>0.22465600800400001</v>
      </c>
    </row>
    <row r="131" spans="1:11" ht="14.45" customHeight="1" thickBot="1" x14ac:dyDescent="0.25">
      <c r="A131" s="361" t="s">
        <v>308</v>
      </c>
      <c r="B131" s="337">
        <v>0</v>
      </c>
      <c r="C131" s="337">
        <v>0</v>
      </c>
      <c r="D131" s="338">
        <v>0</v>
      </c>
      <c r="E131" s="339">
        <v>1</v>
      </c>
      <c r="F131" s="337">
        <v>0</v>
      </c>
      <c r="G131" s="338">
        <v>0</v>
      </c>
      <c r="H131" s="340">
        <v>6.8700000000000002E-3</v>
      </c>
      <c r="I131" s="337">
        <v>2.129E-2</v>
      </c>
      <c r="J131" s="338">
        <v>2.129E-2</v>
      </c>
      <c r="K131" s="347" t="s">
        <v>209</v>
      </c>
    </row>
    <row r="132" spans="1:11" ht="14.45" customHeight="1" thickBot="1" x14ac:dyDescent="0.25">
      <c r="A132" s="359" t="s">
        <v>309</v>
      </c>
      <c r="B132" s="337">
        <v>0</v>
      </c>
      <c r="C132" s="337">
        <v>0</v>
      </c>
      <c r="D132" s="338">
        <v>0</v>
      </c>
      <c r="E132" s="339">
        <v>1</v>
      </c>
      <c r="F132" s="337">
        <v>0</v>
      </c>
      <c r="G132" s="338">
        <v>0</v>
      </c>
      <c r="H132" s="340">
        <v>6.8700000000000002E-3</v>
      </c>
      <c r="I132" s="337">
        <v>2.129E-2</v>
      </c>
      <c r="J132" s="338">
        <v>2.129E-2</v>
      </c>
      <c r="K132" s="347" t="s">
        <v>209</v>
      </c>
    </row>
    <row r="133" spans="1:11" ht="14.45" customHeight="1" thickBot="1" x14ac:dyDescent="0.25">
      <c r="A133" s="358" t="s">
        <v>310</v>
      </c>
      <c r="B133" s="342">
        <v>6.2692858268620002</v>
      </c>
      <c r="C133" s="342">
        <v>7.4036</v>
      </c>
      <c r="D133" s="343">
        <v>1.1343141731369999</v>
      </c>
      <c r="E133" s="344">
        <v>1.1809319601079999</v>
      </c>
      <c r="F133" s="342">
        <v>7.2351298898180003</v>
      </c>
      <c r="G133" s="343">
        <v>3.6175649449090002</v>
      </c>
      <c r="H133" s="345">
        <v>0</v>
      </c>
      <c r="I133" s="342">
        <v>1.8463700000000001</v>
      </c>
      <c r="J133" s="343">
        <v>-1.7711949449090001</v>
      </c>
      <c r="K133" s="348">
        <v>0.255195142052</v>
      </c>
    </row>
    <row r="134" spans="1:11" ht="14.45" customHeight="1" thickBot="1" x14ac:dyDescent="0.25">
      <c r="A134" s="359" t="s">
        <v>311</v>
      </c>
      <c r="B134" s="337">
        <v>6.2692858268620002</v>
      </c>
      <c r="C134" s="337">
        <v>7.4036</v>
      </c>
      <c r="D134" s="338">
        <v>1.1343141731369999</v>
      </c>
      <c r="E134" s="339">
        <v>1.1809319601079999</v>
      </c>
      <c r="F134" s="337">
        <v>7.2351298898180003</v>
      </c>
      <c r="G134" s="338">
        <v>3.6175649449090002</v>
      </c>
      <c r="H134" s="340">
        <v>0</v>
      </c>
      <c r="I134" s="337">
        <v>1.8463700000000001</v>
      </c>
      <c r="J134" s="338">
        <v>-1.7711949449090001</v>
      </c>
      <c r="K134" s="341">
        <v>0.255195142052</v>
      </c>
    </row>
    <row r="135" spans="1:11" ht="14.45" customHeight="1" thickBot="1" x14ac:dyDescent="0.25">
      <c r="A135" s="358" t="s">
        <v>312</v>
      </c>
      <c r="B135" s="342">
        <v>133.88959628331199</v>
      </c>
      <c r="C135" s="342">
        <v>112.13939000000001</v>
      </c>
      <c r="D135" s="343">
        <v>-21.750206283312</v>
      </c>
      <c r="E135" s="344">
        <v>0.83755118480299995</v>
      </c>
      <c r="F135" s="342">
        <v>150.56957828616299</v>
      </c>
      <c r="G135" s="343">
        <v>75.284789143080999</v>
      </c>
      <c r="H135" s="345">
        <v>22.433039999999998</v>
      </c>
      <c r="I135" s="342">
        <v>72.439130000000006</v>
      </c>
      <c r="J135" s="343">
        <v>-2.8456591430809999</v>
      </c>
      <c r="K135" s="348">
        <v>0.481100703239</v>
      </c>
    </row>
    <row r="136" spans="1:11" ht="14.45" customHeight="1" thickBot="1" x14ac:dyDescent="0.25">
      <c r="A136" s="359" t="s">
        <v>313</v>
      </c>
      <c r="B136" s="337">
        <v>133.88959628331199</v>
      </c>
      <c r="C136" s="337">
        <v>112.13939000000001</v>
      </c>
      <c r="D136" s="338">
        <v>-21.750206283312</v>
      </c>
      <c r="E136" s="339">
        <v>0.83755118480299995</v>
      </c>
      <c r="F136" s="337">
        <v>150.56957828616299</v>
      </c>
      <c r="G136" s="338">
        <v>75.284789143080999</v>
      </c>
      <c r="H136" s="340">
        <v>22.433039999999998</v>
      </c>
      <c r="I136" s="337">
        <v>72.439130000000006</v>
      </c>
      <c r="J136" s="338">
        <v>-2.8456591430809999</v>
      </c>
      <c r="K136" s="341">
        <v>0.481100703239</v>
      </c>
    </row>
    <row r="137" spans="1:11" ht="14.45" customHeight="1" thickBot="1" x14ac:dyDescent="0.25">
      <c r="A137" s="358" t="s">
        <v>314</v>
      </c>
      <c r="B137" s="342">
        <v>0</v>
      </c>
      <c r="C137" s="342">
        <v>16.581</v>
      </c>
      <c r="D137" s="343">
        <v>16.581</v>
      </c>
      <c r="E137" s="350" t="s">
        <v>209</v>
      </c>
      <c r="F137" s="342">
        <v>0</v>
      </c>
      <c r="G137" s="343">
        <v>0</v>
      </c>
      <c r="H137" s="345">
        <v>2.5649999999999999</v>
      </c>
      <c r="I137" s="342">
        <v>4.43</v>
      </c>
      <c r="J137" s="343">
        <v>4.43</v>
      </c>
      <c r="K137" s="346" t="s">
        <v>209</v>
      </c>
    </row>
    <row r="138" spans="1:11" ht="14.45" customHeight="1" thickBot="1" x14ac:dyDescent="0.25">
      <c r="A138" s="359" t="s">
        <v>315</v>
      </c>
      <c r="B138" s="337">
        <v>0</v>
      </c>
      <c r="C138" s="337">
        <v>16.581</v>
      </c>
      <c r="D138" s="338">
        <v>16.581</v>
      </c>
      <c r="E138" s="349" t="s">
        <v>209</v>
      </c>
      <c r="F138" s="337">
        <v>0</v>
      </c>
      <c r="G138" s="338">
        <v>0</v>
      </c>
      <c r="H138" s="340">
        <v>2.5649999999999999</v>
      </c>
      <c r="I138" s="337">
        <v>4.43</v>
      </c>
      <c r="J138" s="338">
        <v>4.43</v>
      </c>
      <c r="K138" s="347" t="s">
        <v>209</v>
      </c>
    </row>
    <row r="139" spans="1:11" ht="14.45" customHeight="1" thickBot="1" x14ac:dyDescent="0.25">
      <c r="A139" s="358" t="s">
        <v>316</v>
      </c>
      <c r="B139" s="342">
        <v>310.53604730096498</v>
      </c>
      <c r="C139" s="342">
        <v>377.07163000000003</v>
      </c>
      <c r="D139" s="343">
        <v>66.535582699035004</v>
      </c>
      <c r="E139" s="344">
        <v>1.2142604160679999</v>
      </c>
      <c r="F139" s="342">
        <v>285.51917714295303</v>
      </c>
      <c r="G139" s="343">
        <v>142.759588571477</v>
      </c>
      <c r="H139" s="345">
        <v>36.991889999999998</v>
      </c>
      <c r="I139" s="342">
        <v>171.63920999999999</v>
      </c>
      <c r="J139" s="343">
        <v>28.879621428522999</v>
      </c>
      <c r="K139" s="348">
        <v>0.60114774677299998</v>
      </c>
    </row>
    <row r="140" spans="1:11" ht="14.45" customHeight="1" thickBot="1" x14ac:dyDescent="0.25">
      <c r="A140" s="359" t="s">
        <v>317</v>
      </c>
      <c r="B140" s="337">
        <v>310.53604730096498</v>
      </c>
      <c r="C140" s="337">
        <v>377.07163000000003</v>
      </c>
      <c r="D140" s="338">
        <v>66.535582699035004</v>
      </c>
      <c r="E140" s="339">
        <v>1.2142604160679999</v>
      </c>
      <c r="F140" s="337">
        <v>285.51917714295303</v>
      </c>
      <c r="G140" s="338">
        <v>142.759588571477</v>
      </c>
      <c r="H140" s="340">
        <v>36.991889999999998</v>
      </c>
      <c r="I140" s="337">
        <v>171.63920999999999</v>
      </c>
      <c r="J140" s="338">
        <v>28.879621428522999</v>
      </c>
      <c r="K140" s="341">
        <v>0.60114774677299998</v>
      </c>
    </row>
    <row r="141" spans="1:11" ht="14.45" customHeight="1" thickBot="1" x14ac:dyDescent="0.25">
      <c r="A141" s="363"/>
      <c r="B141" s="337">
        <v>-4298.68755360453</v>
      </c>
      <c r="C141" s="337">
        <v>-4871.4599200000102</v>
      </c>
      <c r="D141" s="338">
        <v>-572.77236639548505</v>
      </c>
      <c r="E141" s="339">
        <v>1.1332435445119999</v>
      </c>
      <c r="F141" s="337">
        <v>-4703.1252383669698</v>
      </c>
      <c r="G141" s="338">
        <v>-2351.5626191834899</v>
      </c>
      <c r="H141" s="340">
        <v>-415.368169999999</v>
      </c>
      <c r="I141" s="337">
        <v>-2074.6184400000002</v>
      </c>
      <c r="J141" s="338">
        <v>276.94417918348898</v>
      </c>
      <c r="K141" s="341">
        <v>0.44111486189499999</v>
      </c>
    </row>
    <row r="142" spans="1:11" ht="14.45" customHeight="1" thickBot="1" x14ac:dyDescent="0.25">
      <c r="A142" s="364" t="s">
        <v>46</v>
      </c>
      <c r="B142" s="351">
        <v>-4298.68755360453</v>
      </c>
      <c r="C142" s="351">
        <v>-4871.4599200000102</v>
      </c>
      <c r="D142" s="352">
        <v>-572.77236639548403</v>
      </c>
      <c r="E142" s="353">
        <v>-0.96523259573099995</v>
      </c>
      <c r="F142" s="351">
        <v>-4703.1252383669698</v>
      </c>
      <c r="G142" s="352">
        <v>-2351.5626191834899</v>
      </c>
      <c r="H142" s="351">
        <v>-415.368169999999</v>
      </c>
      <c r="I142" s="351">
        <v>-2074.6184400000002</v>
      </c>
      <c r="J142" s="352">
        <v>276.94417918348898</v>
      </c>
      <c r="K142" s="354">
        <v>0.44111486189499999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90F4DEB5-51AE-4499-962A-05233DFD9BB9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5" t="s">
        <v>71</v>
      </c>
      <c r="B1" s="286"/>
      <c r="C1" s="286"/>
      <c r="D1" s="286"/>
      <c r="E1" s="286"/>
      <c r="F1" s="286"/>
      <c r="G1" s="256"/>
      <c r="H1" s="287"/>
      <c r="I1" s="287"/>
    </row>
    <row r="2" spans="1:10" ht="14.45" customHeight="1" thickBot="1" x14ac:dyDescent="0.25">
      <c r="A2" s="170" t="s">
        <v>185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200">
        <v>2015</v>
      </c>
      <c r="D3" s="177">
        <v>2018</v>
      </c>
      <c r="E3" s="7"/>
      <c r="F3" s="264">
        <v>2019</v>
      </c>
      <c r="G3" s="282"/>
      <c r="H3" s="282"/>
      <c r="I3" s="265"/>
    </row>
    <row r="4" spans="1:10" ht="14.45" customHeight="1" thickBot="1" x14ac:dyDescent="0.25">
      <c r="A4" s="181" t="s">
        <v>0</v>
      </c>
      <c r="B4" s="182" t="s">
        <v>116</v>
      </c>
      <c r="C4" s="283" t="s">
        <v>50</v>
      </c>
      <c r="D4" s="284"/>
      <c r="E4" s="183"/>
      <c r="F4" s="178" t="s">
        <v>50</v>
      </c>
      <c r="G4" s="179" t="s">
        <v>51</v>
      </c>
      <c r="H4" s="179" t="s">
        <v>47</v>
      </c>
      <c r="I4" s="180" t="s">
        <v>52</v>
      </c>
    </row>
    <row r="5" spans="1:10" ht="14.45" customHeight="1" x14ac:dyDescent="0.2">
      <c r="A5" s="365" t="s">
        <v>318</v>
      </c>
      <c r="B5" s="366" t="s">
        <v>319</v>
      </c>
      <c r="C5" s="367" t="s">
        <v>320</v>
      </c>
      <c r="D5" s="367" t="s">
        <v>320</v>
      </c>
      <c r="E5" s="367"/>
      <c r="F5" s="367" t="s">
        <v>320</v>
      </c>
      <c r="G5" s="367" t="s">
        <v>320</v>
      </c>
      <c r="H5" s="367" t="s">
        <v>320</v>
      </c>
      <c r="I5" s="368" t="s">
        <v>320</v>
      </c>
      <c r="J5" s="369" t="s">
        <v>48</v>
      </c>
    </row>
    <row r="6" spans="1:10" ht="14.45" customHeight="1" x14ac:dyDescent="0.2">
      <c r="A6" s="365" t="s">
        <v>318</v>
      </c>
      <c r="B6" s="366" t="s">
        <v>321</v>
      </c>
      <c r="C6" s="367">
        <v>0.41960000000000003</v>
      </c>
      <c r="D6" s="367">
        <v>0.35114000000000001</v>
      </c>
      <c r="E6" s="367"/>
      <c r="F6" s="367">
        <v>0</v>
      </c>
      <c r="G6" s="367">
        <v>0</v>
      </c>
      <c r="H6" s="367">
        <v>0</v>
      </c>
      <c r="I6" s="368" t="s">
        <v>320</v>
      </c>
      <c r="J6" s="369" t="s">
        <v>1</v>
      </c>
    </row>
    <row r="7" spans="1:10" ht="14.45" customHeight="1" x14ac:dyDescent="0.2">
      <c r="A7" s="365" t="s">
        <v>318</v>
      </c>
      <c r="B7" s="366" t="s">
        <v>322</v>
      </c>
      <c r="C7" s="367">
        <v>0.41960000000000003</v>
      </c>
      <c r="D7" s="367">
        <v>0.35114000000000001</v>
      </c>
      <c r="E7" s="367"/>
      <c r="F7" s="367">
        <v>0</v>
      </c>
      <c r="G7" s="367">
        <v>0</v>
      </c>
      <c r="H7" s="367">
        <v>0</v>
      </c>
      <c r="I7" s="368" t="s">
        <v>320</v>
      </c>
      <c r="J7" s="369" t="s">
        <v>323</v>
      </c>
    </row>
    <row r="9" spans="1:10" ht="14.45" customHeight="1" x14ac:dyDescent="0.2">
      <c r="A9" s="365" t="s">
        <v>318</v>
      </c>
      <c r="B9" s="366" t="s">
        <v>319</v>
      </c>
      <c r="C9" s="367" t="s">
        <v>320</v>
      </c>
      <c r="D9" s="367" t="s">
        <v>320</v>
      </c>
      <c r="E9" s="367"/>
      <c r="F9" s="367" t="s">
        <v>320</v>
      </c>
      <c r="G9" s="367" t="s">
        <v>320</v>
      </c>
      <c r="H9" s="367" t="s">
        <v>320</v>
      </c>
      <c r="I9" s="368" t="s">
        <v>320</v>
      </c>
      <c r="J9" s="369" t="s">
        <v>48</v>
      </c>
    </row>
    <row r="10" spans="1:10" ht="14.45" customHeight="1" x14ac:dyDescent="0.2">
      <c r="A10" s="365" t="s">
        <v>324</v>
      </c>
      <c r="B10" s="366" t="s">
        <v>319</v>
      </c>
      <c r="C10" s="367" t="s">
        <v>320</v>
      </c>
      <c r="D10" s="367" t="s">
        <v>320</v>
      </c>
      <c r="E10" s="367"/>
      <c r="F10" s="367" t="s">
        <v>320</v>
      </c>
      <c r="G10" s="367" t="s">
        <v>320</v>
      </c>
      <c r="H10" s="367" t="s">
        <v>320</v>
      </c>
      <c r="I10" s="368" t="s">
        <v>320</v>
      </c>
      <c r="J10" s="369" t="s">
        <v>0</v>
      </c>
    </row>
    <row r="11" spans="1:10" ht="14.45" customHeight="1" x14ac:dyDescent="0.2">
      <c r="A11" s="365" t="s">
        <v>324</v>
      </c>
      <c r="B11" s="366" t="s">
        <v>321</v>
      </c>
      <c r="C11" s="367">
        <v>0.41960000000000003</v>
      </c>
      <c r="D11" s="367">
        <v>0.35114000000000001</v>
      </c>
      <c r="E11" s="367"/>
      <c r="F11" s="367">
        <v>0</v>
      </c>
      <c r="G11" s="367">
        <v>0</v>
      </c>
      <c r="H11" s="367">
        <v>0</v>
      </c>
      <c r="I11" s="368" t="s">
        <v>320</v>
      </c>
      <c r="J11" s="369" t="s">
        <v>1</v>
      </c>
    </row>
    <row r="12" spans="1:10" ht="14.45" customHeight="1" x14ac:dyDescent="0.2">
      <c r="A12" s="365" t="s">
        <v>324</v>
      </c>
      <c r="B12" s="366" t="s">
        <v>322</v>
      </c>
      <c r="C12" s="367">
        <v>0.41960000000000003</v>
      </c>
      <c r="D12" s="367">
        <v>0.35114000000000001</v>
      </c>
      <c r="E12" s="367"/>
      <c r="F12" s="367">
        <v>0</v>
      </c>
      <c r="G12" s="367">
        <v>0</v>
      </c>
      <c r="H12" s="367">
        <v>0</v>
      </c>
      <c r="I12" s="368" t="s">
        <v>320</v>
      </c>
      <c r="J12" s="369" t="s">
        <v>325</v>
      </c>
    </row>
    <row r="13" spans="1:10" ht="14.45" customHeight="1" x14ac:dyDescent="0.2">
      <c r="A13" s="365" t="s">
        <v>320</v>
      </c>
      <c r="B13" s="366" t="s">
        <v>320</v>
      </c>
      <c r="C13" s="367" t="s">
        <v>320</v>
      </c>
      <c r="D13" s="367" t="s">
        <v>320</v>
      </c>
      <c r="E13" s="367"/>
      <c r="F13" s="367" t="s">
        <v>320</v>
      </c>
      <c r="G13" s="367" t="s">
        <v>320</v>
      </c>
      <c r="H13" s="367" t="s">
        <v>320</v>
      </c>
      <c r="I13" s="368" t="s">
        <v>320</v>
      </c>
      <c r="J13" s="369" t="s">
        <v>326</v>
      </c>
    </row>
    <row r="14" spans="1:10" ht="14.45" customHeight="1" x14ac:dyDescent="0.2">
      <c r="A14" s="365" t="s">
        <v>318</v>
      </c>
      <c r="B14" s="366" t="s">
        <v>322</v>
      </c>
      <c r="C14" s="367">
        <v>0.41960000000000003</v>
      </c>
      <c r="D14" s="367">
        <v>0.35114000000000001</v>
      </c>
      <c r="E14" s="367"/>
      <c r="F14" s="367">
        <v>0</v>
      </c>
      <c r="G14" s="367">
        <v>0</v>
      </c>
      <c r="H14" s="367">
        <v>0</v>
      </c>
      <c r="I14" s="368" t="s">
        <v>320</v>
      </c>
      <c r="J14" s="369" t="s">
        <v>323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 xr:uid="{39EDDFAA-69CE-4655-8F3F-3A74A61663B3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196" customWidth="1"/>
    <col min="2" max="2" width="5.42578125" style="161" bestFit="1" customWidth="1"/>
    <col min="3" max="3" width="6.140625" style="161" bestFit="1" customWidth="1"/>
    <col min="4" max="4" width="7.42578125" style="161" bestFit="1" customWidth="1"/>
    <col min="5" max="5" width="6.28515625" style="161" bestFit="1" customWidth="1"/>
    <col min="6" max="6" width="6.28515625" style="164" bestFit="1" customWidth="1"/>
    <col min="7" max="7" width="6.140625" style="164" bestFit="1" customWidth="1"/>
    <col min="8" max="8" width="7.42578125" style="164" bestFit="1" customWidth="1"/>
    <col min="9" max="9" width="6.28515625" style="164" bestFit="1" customWidth="1"/>
    <col min="10" max="10" width="5.42578125" style="161" bestFit="1" customWidth="1"/>
    <col min="11" max="11" width="6.140625" style="161" bestFit="1" customWidth="1"/>
    <col min="12" max="12" width="7.42578125" style="161" bestFit="1" customWidth="1"/>
    <col min="13" max="13" width="6.28515625" style="161" bestFit="1" customWidth="1"/>
    <col min="14" max="14" width="5.28515625" style="164" bestFit="1" customWidth="1"/>
    <col min="15" max="15" width="6.140625" style="164" bestFit="1" customWidth="1"/>
    <col min="16" max="16" width="7.42578125" style="164" bestFit="1" customWidth="1"/>
    <col min="17" max="17" width="6.28515625" style="164" bestFit="1" customWidth="1"/>
    <col min="18" max="16384" width="8.85546875" style="95"/>
  </cols>
  <sheetData>
    <row r="1" spans="1:17" ht="18.600000000000001" customHeight="1" thickBot="1" x14ac:dyDescent="0.35">
      <c r="A1" s="291" t="s">
        <v>117</v>
      </c>
      <c r="B1" s="291"/>
      <c r="C1" s="291"/>
      <c r="D1" s="291"/>
      <c r="E1" s="291"/>
      <c r="F1" s="256"/>
      <c r="G1" s="256"/>
      <c r="H1" s="256"/>
      <c r="I1" s="256"/>
      <c r="J1" s="287"/>
      <c r="K1" s="287"/>
      <c r="L1" s="287"/>
      <c r="M1" s="287"/>
      <c r="N1" s="287"/>
      <c r="O1" s="287"/>
      <c r="P1" s="287"/>
      <c r="Q1" s="287"/>
    </row>
    <row r="2" spans="1:17" ht="14.45" customHeight="1" thickBot="1" x14ac:dyDescent="0.25">
      <c r="A2" s="170" t="s">
        <v>185</v>
      </c>
      <c r="B2" s="168"/>
      <c r="C2" s="168"/>
      <c r="D2" s="168"/>
      <c r="E2" s="168"/>
    </row>
    <row r="3" spans="1:17" ht="14.45" customHeight="1" thickBot="1" x14ac:dyDescent="0.25">
      <c r="A3" s="185" t="s">
        <v>2</v>
      </c>
      <c r="B3" s="189">
        <f>SUM(B6:B1048576)</f>
        <v>7</v>
      </c>
      <c r="C3" s="190">
        <f>SUM(C6:C1048576)</f>
        <v>0</v>
      </c>
      <c r="D3" s="190">
        <f>SUM(D6:D1048576)</f>
        <v>0</v>
      </c>
      <c r="E3" s="191">
        <f>SUM(E6:E1048576)</f>
        <v>0</v>
      </c>
      <c r="F3" s="188">
        <f>IF(SUM($B3:$E3)=0,"",B3/SUM($B3:$E3))</f>
        <v>1</v>
      </c>
      <c r="G3" s="186">
        <f t="shared" ref="G3:I3" si="0">IF(SUM($B3:$E3)=0,"",C3/SUM($B3:$E3))</f>
        <v>0</v>
      </c>
      <c r="H3" s="186">
        <f t="shared" si="0"/>
        <v>0</v>
      </c>
      <c r="I3" s="187">
        <f t="shared" si="0"/>
        <v>0</v>
      </c>
      <c r="J3" s="190">
        <f>SUM(J6:J1048576)</f>
        <v>6</v>
      </c>
      <c r="K3" s="190">
        <f>SUM(K6:K1048576)</f>
        <v>0</v>
      </c>
      <c r="L3" s="190">
        <f>SUM(L6:L1048576)</f>
        <v>0</v>
      </c>
      <c r="M3" s="191">
        <f>SUM(M6:M1048576)</f>
        <v>0</v>
      </c>
      <c r="N3" s="188">
        <f>IF(SUM($J3:$M3)=0,"",J3/SUM($J3:$M3))</f>
        <v>1</v>
      </c>
      <c r="O3" s="186">
        <f t="shared" ref="O3:Q3" si="1">IF(SUM($J3:$M3)=0,"",K3/SUM($J3:$M3))</f>
        <v>0</v>
      </c>
      <c r="P3" s="186">
        <f t="shared" si="1"/>
        <v>0</v>
      </c>
      <c r="Q3" s="187">
        <f t="shared" si="1"/>
        <v>0</v>
      </c>
    </row>
    <row r="4" spans="1:17" ht="14.45" customHeight="1" thickBot="1" x14ac:dyDescent="0.25">
      <c r="A4" s="184"/>
      <c r="B4" s="295" t="s">
        <v>119</v>
      </c>
      <c r="C4" s="296"/>
      <c r="D4" s="296"/>
      <c r="E4" s="297"/>
      <c r="F4" s="292" t="s">
        <v>124</v>
      </c>
      <c r="G4" s="293"/>
      <c r="H4" s="293"/>
      <c r="I4" s="294"/>
      <c r="J4" s="295" t="s">
        <v>125</v>
      </c>
      <c r="K4" s="296"/>
      <c r="L4" s="296"/>
      <c r="M4" s="297"/>
      <c r="N4" s="292" t="s">
        <v>126</v>
      </c>
      <c r="O4" s="293"/>
      <c r="P4" s="293"/>
      <c r="Q4" s="294"/>
    </row>
    <row r="5" spans="1:17" ht="14.45" customHeight="1" thickBot="1" x14ac:dyDescent="0.25">
      <c r="A5" s="370" t="s">
        <v>118</v>
      </c>
      <c r="B5" s="371" t="s">
        <v>120</v>
      </c>
      <c r="C5" s="371" t="s">
        <v>121</v>
      </c>
      <c r="D5" s="371" t="s">
        <v>122</v>
      </c>
      <c r="E5" s="372" t="s">
        <v>123</v>
      </c>
      <c r="F5" s="373" t="s">
        <v>120</v>
      </c>
      <c r="G5" s="374" t="s">
        <v>121</v>
      </c>
      <c r="H5" s="374" t="s">
        <v>122</v>
      </c>
      <c r="I5" s="375" t="s">
        <v>123</v>
      </c>
      <c r="J5" s="371" t="s">
        <v>120</v>
      </c>
      <c r="K5" s="371" t="s">
        <v>121</v>
      </c>
      <c r="L5" s="371" t="s">
        <v>122</v>
      </c>
      <c r="M5" s="372" t="s">
        <v>123</v>
      </c>
      <c r="N5" s="373" t="s">
        <v>120</v>
      </c>
      <c r="O5" s="374" t="s">
        <v>121</v>
      </c>
      <c r="P5" s="374" t="s">
        <v>122</v>
      </c>
      <c r="Q5" s="375" t="s">
        <v>123</v>
      </c>
    </row>
    <row r="6" spans="1:17" ht="14.45" customHeight="1" x14ac:dyDescent="0.2">
      <c r="A6" s="382" t="s">
        <v>327</v>
      </c>
      <c r="B6" s="386"/>
      <c r="C6" s="376"/>
      <c r="D6" s="376"/>
      <c r="E6" s="388"/>
      <c r="F6" s="384"/>
      <c r="G6" s="377"/>
      <c r="H6" s="377"/>
      <c r="I6" s="390"/>
      <c r="J6" s="386"/>
      <c r="K6" s="376"/>
      <c r="L6" s="376"/>
      <c r="M6" s="388"/>
      <c r="N6" s="384"/>
      <c r="O6" s="377"/>
      <c r="P6" s="377"/>
      <c r="Q6" s="378"/>
    </row>
    <row r="7" spans="1:17" ht="14.45" customHeight="1" thickBot="1" x14ac:dyDescent="0.25">
      <c r="A7" s="383" t="s">
        <v>328</v>
      </c>
      <c r="B7" s="387">
        <v>7</v>
      </c>
      <c r="C7" s="379"/>
      <c r="D7" s="379"/>
      <c r="E7" s="389"/>
      <c r="F7" s="385">
        <v>1</v>
      </c>
      <c r="G7" s="380">
        <v>0</v>
      </c>
      <c r="H7" s="380">
        <v>0</v>
      </c>
      <c r="I7" s="391">
        <v>0</v>
      </c>
      <c r="J7" s="387">
        <v>6</v>
      </c>
      <c r="K7" s="379"/>
      <c r="L7" s="379"/>
      <c r="M7" s="389"/>
      <c r="N7" s="385">
        <v>1</v>
      </c>
      <c r="O7" s="380">
        <v>0</v>
      </c>
      <c r="P7" s="380">
        <v>0</v>
      </c>
      <c r="Q7" s="38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E7D47F83-9F6A-4152-8F7F-5A2191FC0E9D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5" t="s">
        <v>72</v>
      </c>
      <c r="B1" s="286"/>
      <c r="C1" s="286"/>
      <c r="D1" s="286"/>
      <c r="E1" s="286"/>
      <c r="F1" s="286"/>
      <c r="G1" s="256"/>
      <c r="H1" s="287"/>
      <c r="I1" s="287"/>
    </row>
    <row r="2" spans="1:10" ht="14.45" customHeight="1" thickBot="1" x14ac:dyDescent="0.25">
      <c r="A2" s="170" t="s">
        <v>185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176">
        <v>2015</v>
      </c>
      <c r="D3" s="177">
        <v>2018</v>
      </c>
      <c r="E3" s="7"/>
      <c r="F3" s="264">
        <v>2019</v>
      </c>
      <c r="G3" s="282"/>
      <c r="H3" s="282"/>
      <c r="I3" s="265"/>
    </row>
    <row r="4" spans="1:10" ht="14.45" customHeight="1" thickBot="1" x14ac:dyDescent="0.25">
      <c r="A4" s="181" t="s">
        <v>0</v>
      </c>
      <c r="B4" s="182" t="s">
        <v>116</v>
      </c>
      <c r="C4" s="283" t="s">
        <v>50</v>
      </c>
      <c r="D4" s="284"/>
      <c r="E4" s="183"/>
      <c r="F4" s="178" t="s">
        <v>50</v>
      </c>
      <c r="G4" s="179" t="s">
        <v>51</v>
      </c>
      <c r="H4" s="179" t="s">
        <v>47</v>
      </c>
      <c r="I4" s="180" t="s">
        <v>52</v>
      </c>
    </row>
    <row r="5" spans="1:10" ht="14.45" customHeight="1" x14ac:dyDescent="0.2">
      <c r="A5" s="365" t="s">
        <v>318</v>
      </c>
      <c r="B5" s="366" t="s">
        <v>319</v>
      </c>
      <c r="C5" s="367" t="s">
        <v>320</v>
      </c>
      <c r="D5" s="367" t="s">
        <v>320</v>
      </c>
      <c r="E5" s="367"/>
      <c r="F5" s="367" t="s">
        <v>320</v>
      </c>
      <c r="G5" s="367" t="s">
        <v>320</v>
      </c>
      <c r="H5" s="367" t="s">
        <v>320</v>
      </c>
      <c r="I5" s="368" t="s">
        <v>320</v>
      </c>
      <c r="J5" s="369" t="s">
        <v>48</v>
      </c>
    </row>
    <row r="6" spans="1:10" ht="14.45" customHeight="1" x14ac:dyDescent="0.2">
      <c r="A6" s="365" t="s">
        <v>318</v>
      </c>
      <c r="B6" s="366" t="s">
        <v>329</v>
      </c>
      <c r="C6" s="367">
        <v>32.369979999999998</v>
      </c>
      <c r="D6" s="367">
        <v>28.068999999999999</v>
      </c>
      <c r="E6" s="367"/>
      <c r="F6" s="367">
        <v>27.199849999999998</v>
      </c>
      <c r="G6" s="367">
        <v>31</v>
      </c>
      <c r="H6" s="367">
        <v>-3.8001500000000021</v>
      </c>
      <c r="I6" s="368">
        <v>0.87741451612903221</v>
      </c>
      <c r="J6" s="369" t="s">
        <v>1</v>
      </c>
    </row>
    <row r="7" spans="1:10" ht="14.45" customHeight="1" x14ac:dyDescent="0.2">
      <c r="A7" s="365" t="s">
        <v>318</v>
      </c>
      <c r="B7" s="366" t="s">
        <v>330</v>
      </c>
      <c r="C7" s="367">
        <v>2.42</v>
      </c>
      <c r="D7" s="367">
        <v>2.42</v>
      </c>
      <c r="E7" s="367"/>
      <c r="F7" s="367">
        <v>2.1779999999999999</v>
      </c>
      <c r="G7" s="367">
        <v>1.5</v>
      </c>
      <c r="H7" s="367">
        <v>0.67799999999999994</v>
      </c>
      <c r="I7" s="368">
        <v>1.452</v>
      </c>
      <c r="J7" s="369" t="s">
        <v>1</v>
      </c>
    </row>
    <row r="8" spans="1:10" ht="14.45" customHeight="1" x14ac:dyDescent="0.2">
      <c r="A8" s="365" t="s">
        <v>318</v>
      </c>
      <c r="B8" s="366" t="s">
        <v>331</v>
      </c>
      <c r="C8" s="367">
        <v>0.27600000000000002</v>
      </c>
      <c r="D8" s="367">
        <v>0</v>
      </c>
      <c r="E8" s="367"/>
      <c r="F8" s="367">
        <v>0</v>
      </c>
      <c r="G8" s="367">
        <v>0</v>
      </c>
      <c r="H8" s="367">
        <v>0</v>
      </c>
      <c r="I8" s="368" t="s">
        <v>320</v>
      </c>
      <c r="J8" s="369" t="s">
        <v>1</v>
      </c>
    </row>
    <row r="9" spans="1:10" ht="14.45" customHeight="1" x14ac:dyDescent="0.2">
      <c r="A9" s="365" t="s">
        <v>318</v>
      </c>
      <c r="B9" s="366" t="s">
        <v>322</v>
      </c>
      <c r="C9" s="367">
        <v>35.065980000000003</v>
      </c>
      <c r="D9" s="367">
        <v>30.488999999999997</v>
      </c>
      <c r="E9" s="367"/>
      <c r="F9" s="367">
        <v>29.377849999999999</v>
      </c>
      <c r="G9" s="367">
        <v>32.5</v>
      </c>
      <c r="H9" s="367">
        <v>-3.1221500000000013</v>
      </c>
      <c r="I9" s="368">
        <v>0.90393384615384609</v>
      </c>
      <c r="J9" s="369" t="s">
        <v>323</v>
      </c>
    </row>
    <row r="11" spans="1:10" ht="14.45" customHeight="1" x14ac:dyDescent="0.2">
      <c r="A11" s="365" t="s">
        <v>318</v>
      </c>
      <c r="B11" s="366" t="s">
        <v>319</v>
      </c>
      <c r="C11" s="367" t="s">
        <v>320</v>
      </c>
      <c r="D11" s="367" t="s">
        <v>320</v>
      </c>
      <c r="E11" s="367"/>
      <c r="F11" s="367" t="s">
        <v>320</v>
      </c>
      <c r="G11" s="367" t="s">
        <v>320</v>
      </c>
      <c r="H11" s="367" t="s">
        <v>320</v>
      </c>
      <c r="I11" s="368" t="s">
        <v>320</v>
      </c>
      <c r="J11" s="369" t="s">
        <v>48</v>
      </c>
    </row>
    <row r="12" spans="1:10" ht="14.45" customHeight="1" x14ac:dyDescent="0.2">
      <c r="A12" s="365" t="s">
        <v>324</v>
      </c>
      <c r="B12" s="366" t="s">
        <v>319</v>
      </c>
      <c r="C12" s="367" t="s">
        <v>320</v>
      </c>
      <c r="D12" s="367" t="s">
        <v>320</v>
      </c>
      <c r="E12" s="367"/>
      <c r="F12" s="367" t="s">
        <v>320</v>
      </c>
      <c r="G12" s="367" t="s">
        <v>320</v>
      </c>
      <c r="H12" s="367" t="s">
        <v>320</v>
      </c>
      <c r="I12" s="368" t="s">
        <v>320</v>
      </c>
      <c r="J12" s="369" t="s">
        <v>0</v>
      </c>
    </row>
    <row r="13" spans="1:10" ht="14.45" customHeight="1" x14ac:dyDescent="0.2">
      <c r="A13" s="365" t="s">
        <v>324</v>
      </c>
      <c r="B13" s="366" t="s">
        <v>329</v>
      </c>
      <c r="C13" s="367">
        <v>32.369979999999998</v>
      </c>
      <c r="D13" s="367">
        <v>28.068999999999999</v>
      </c>
      <c r="E13" s="367"/>
      <c r="F13" s="367">
        <v>27.199849999999998</v>
      </c>
      <c r="G13" s="367">
        <v>31</v>
      </c>
      <c r="H13" s="367">
        <v>-3.8001500000000021</v>
      </c>
      <c r="I13" s="368">
        <v>0.87741451612903221</v>
      </c>
      <c r="J13" s="369" t="s">
        <v>1</v>
      </c>
    </row>
    <row r="14" spans="1:10" ht="14.45" customHeight="1" x14ac:dyDescent="0.2">
      <c r="A14" s="365" t="s">
        <v>324</v>
      </c>
      <c r="B14" s="366" t="s">
        <v>330</v>
      </c>
      <c r="C14" s="367">
        <v>2.42</v>
      </c>
      <c r="D14" s="367">
        <v>2.42</v>
      </c>
      <c r="E14" s="367"/>
      <c r="F14" s="367">
        <v>2.1779999999999999</v>
      </c>
      <c r="G14" s="367">
        <v>2</v>
      </c>
      <c r="H14" s="367">
        <v>0.17799999999999994</v>
      </c>
      <c r="I14" s="368">
        <v>1.089</v>
      </c>
      <c r="J14" s="369" t="s">
        <v>1</v>
      </c>
    </row>
    <row r="15" spans="1:10" ht="14.45" customHeight="1" x14ac:dyDescent="0.2">
      <c r="A15" s="365" t="s">
        <v>324</v>
      </c>
      <c r="B15" s="366" t="s">
        <v>331</v>
      </c>
      <c r="C15" s="367">
        <v>0.27600000000000002</v>
      </c>
      <c r="D15" s="367">
        <v>0</v>
      </c>
      <c r="E15" s="367"/>
      <c r="F15" s="367">
        <v>0</v>
      </c>
      <c r="G15" s="367">
        <v>0</v>
      </c>
      <c r="H15" s="367">
        <v>0</v>
      </c>
      <c r="I15" s="368" t="s">
        <v>320</v>
      </c>
      <c r="J15" s="369" t="s">
        <v>1</v>
      </c>
    </row>
    <row r="16" spans="1:10" ht="14.45" customHeight="1" x14ac:dyDescent="0.2">
      <c r="A16" s="365" t="s">
        <v>324</v>
      </c>
      <c r="B16" s="366" t="s">
        <v>322</v>
      </c>
      <c r="C16" s="367">
        <v>35.065980000000003</v>
      </c>
      <c r="D16" s="367">
        <v>30.488999999999997</v>
      </c>
      <c r="E16" s="367"/>
      <c r="F16" s="367">
        <v>29.377849999999999</v>
      </c>
      <c r="G16" s="367">
        <v>33</v>
      </c>
      <c r="H16" s="367">
        <v>-3.6221500000000013</v>
      </c>
      <c r="I16" s="368">
        <v>0.89023787878787874</v>
      </c>
      <c r="J16" s="369" t="s">
        <v>325</v>
      </c>
    </row>
    <row r="17" spans="1:10" ht="14.45" customHeight="1" x14ac:dyDescent="0.2">
      <c r="A17" s="365" t="s">
        <v>320</v>
      </c>
      <c r="B17" s="366" t="s">
        <v>320</v>
      </c>
      <c r="C17" s="367" t="s">
        <v>320</v>
      </c>
      <c r="D17" s="367" t="s">
        <v>320</v>
      </c>
      <c r="E17" s="367"/>
      <c r="F17" s="367" t="s">
        <v>320</v>
      </c>
      <c r="G17" s="367" t="s">
        <v>320</v>
      </c>
      <c r="H17" s="367" t="s">
        <v>320</v>
      </c>
      <c r="I17" s="368" t="s">
        <v>320</v>
      </c>
      <c r="J17" s="369" t="s">
        <v>326</v>
      </c>
    </row>
    <row r="18" spans="1:10" ht="14.45" customHeight="1" x14ac:dyDescent="0.2">
      <c r="A18" s="365" t="s">
        <v>318</v>
      </c>
      <c r="B18" s="366" t="s">
        <v>322</v>
      </c>
      <c r="C18" s="367">
        <v>35.065980000000003</v>
      </c>
      <c r="D18" s="367">
        <v>30.488999999999997</v>
      </c>
      <c r="E18" s="367"/>
      <c r="F18" s="367">
        <v>29.377849999999999</v>
      </c>
      <c r="G18" s="367">
        <v>33</v>
      </c>
      <c r="H18" s="367">
        <v>-3.6221500000000013</v>
      </c>
      <c r="I18" s="368">
        <v>0.89023787878787874</v>
      </c>
      <c r="J18" s="369" t="s">
        <v>323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 xr:uid="{9A53978C-2BF6-4AA5-8FCA-2CBFB9A019AB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63" bestFit="1" customWidth="1"/>
    <col min="6" max="6" width="18.7109375" style="167" customWidth="1"/>
    <col min="7" max="7" width="12.42578125" style="163" hidden="1" customWidth="1" outlineLevel="1"/>
    <col min="8" max="8" width="25.7109375" style="163" customWidth="1" collapsed="1"/>
    <col min="9" max="9" width="7.7109375" style="161" customWidth="1"/>
    <col min="10" max="10" width="10" style="161" customWidth="1"/>
    <col min="11" max="11" width="11.140625" style="161" customWidth="1"/>
    <col min="12" max="16384" width="8.85546875" style="95"/>
  </cols>
  <sheetData>
    <row r="1" spans="1:11" ht="18.600000000000001" customHeight="1" thickBot="1" x14ac:dyDescent="0.35">
      <c r="A1" s="290" t="s">
        <v>352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4.45" customHeight="1" thickBot="1" x14ac:dyDescent="0.25">
      <c r="A2" s="170" t="s">
        <v>185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5" customHeight="1" thickBot="1" x14ac:dyDescent="0.25">
      <c r="A3" s="57"/>
      <c r="B3" s="57"/>
      <c r="C3" s="288"/>
      <c r="D3" s="289"/>
      <c r="E3" s="289"/>
      <c r="F3" s="289"/>
      <c r="G3" s="289"/>
      <c r="H3" s="107" t="s">
        <v>69</v>
      </c>
      <c r="I3" s="71">
        <f>IF(J3&lt;&gt;0,K3/J3,0)</f>
        <v>8.6101553269595357</v>
      </c>
      <c r="J3" s="71">
        <f>SUBTOTAL(9,J5:J1048576)</f>
        <v>3412</v>
      </c>
      <c r="K3" s="72">
        <f>SUBTOTAL(9,K5:K1048576)</f>
        <v>29377.849975585938</v>
      </c>
    </row>
    <row r="4" spans="1:11" s="162" customFormat="1" ht="14.45" customHeight="1" thickBot="1" x14ac:dyDescent="0.25">
      <c r="A4" s="392" t="s">
        <v>3</v>
      </c>
      <c r="B4" s="393" t="s">
        <v>4</v>
      </c>
      <c r="C4" s="393" t="s">
        <v>0</v>
      </c>
      <c r="D4" s="393" t="s">
        <v>5</v>
      </c>
      <c r="E4" s="393" t="s">
        <v>6</v>
      </c>
      <c r="F4" s="393" t="s">
        <v>1</v>
      </c>
      <c r="G4" s="393" t="s">
        <v>49</v>
      </c>
      <c r="H4" s="394" t="s">
        <v>7</v>
      </c>
      <c r="I4" s="395" t="s">
        <v>75</v>
      </c>
      <c r="J4" s="395" t="s">
        <v>8</v>
      </c>
      <c r="K4" s="396" t="s">
        <v>83</v>
      </c>
    </row>
    <row r="5" spans="1:11" ht="14.45" customHeight="1" x14ac:dyDescent="0.2">
      <c r="A5" s="397" t="s">
        <v>318</v>
      </c>
      <c r="B5" s="398" t="s">
        <v>319</v>
      </c>
      <c r="C5" s="399" t="s">
        <v>324</v>
      </c>
      <c r="D5" s="400" t="s">
        <v>319</v>
      </c>
      <c r="E5" s="399" t="s">
        <v>332</v>
      </c>
      <c r="F5" s="400" t="s">
        <v>333</v>
      </c>
      <c r="G5" s="399" t="s">
        <v>334</v>
      </c>
      <c r="H5" s="399" t="s">
        <v>335</v>
      </c>
      <c r="I5" s="376">
        <v>12.306716601053873</v>
      </c>
      <c r="J5" s="376">
        <v>260</v>
      </c>
      <c r="K5" s="388">
        <v>3199.6199645996094</v>
      </c>
    </row>
    <row r="6" spans="1:11" ht="14.45" customHeight="1" x14ac:dyDescent="0.2">
      <c r="A6" s="401" t="s">
        <v>318</v>
      </c>
      <c r="B6" s="402" t="s">
        <v>319</v>
      </c>
      <c r="C6" s="403" t="s">
        <v>324</v>
      </c>
      <c r="D6" s="404" t="s">
        <v>319</v>
      </c>
      <c r="E6" s="403" t="s">
        <v>332</v>
      </c>
      <c r="F6" s="404" t="s">
        <v>333</v>
      </c>
      <c r="G6" s="403" t="s">
        <v>336</v>
      </c>
      <c r="H6" s="403" t="s">
        <v>337</v>
      </c>
      <c r="I6" s="405">
        <v>15.548250198364258</v>
      </c>
      <c r="J6" s="405">
        <v>140</v>
      </c>
      <c r="K6" s="406">
        <v>2176.8099975585938</v>
      </c>
    </row>
    <row r="7" spans="1:11" ht="14.45" customHeight="1" x14ac:dyDescent="0.2">
      <c r="A7" s="401" t="s">
        <v>318</v>
      </c>
      <c r="B7" s="402" t="s">
        <v>319</v>
      </c>
      <c r="C7" s="403" t="s">
        <v>324</v>
      </c>
      <c r="D7" s="404" t="s">
        <v>319</v>
      </c>
      <c r="E7" s="403" t="s">
        <v>332</v>
      </c>
      <c r="F7" s="404" t="s">
        <v>333</v>
      </c>
      <c r="G7" s="403" t="s">
        <v>338</v>
      </c>
      <c r="H7" s="403" t="s">
        <v>339</v>
      </c>
      <c r="I7" s="405">
        <v>15.815471376691546</v>
      </c>
      <c r="J7" s="405">
        <v>1000</v>
      </c>
      <c r="K7" s="406">
        <v>15814.989990234375</v>
      </c>
    </row>
    <row r="8" spans="1:11" ht="14.45" customHeight="1" x14ac:dyDescent="0.2">
      <c r="A8" s="401" t="s">
        <v>318</v>
      </c>
      <c r="B8" s="402" t="s">
        <v>319</v>
      </c>
      <c r="C8" s="403" t="s">
        <v>324</v>
      </c>
      <c r="D8" s="404" t="s">
        <v>319</v>
      </c>
      <c r="E8" s="403" t="s">
        <v>332</v>
      </c>
      <c r="F8" s="404" t="s">
        <v>333</v>
      </c>
      <c r="G8" s="403" t="s">
        <v>340</v>
      </c>
      <c r="H8" s="403" t="s">
        <v>341</v>
      </c>
      <c r="I8" s="405">
        <v>193.60000610351563</v>
      </c>
      <c r="J8" s="405">
        <v>1</v>
      </c>
      <c r="K8" s="406">
        <v>193.60000610351563</v>
      </c>
    </row>
    <row r="9" spans="1:11" ht="14.45" customHeight="1" x14ac:dyDescent="0.2">
      <c r="A9" s="401" t="s">
        <v>318</v>
      </c>
      <c r="B9" s="402" t="s">
        <v>319</v>
      </c>
      <c r="C9" s="403" t="s">
        <v>324</v>
      </c>
      <c r="D9" s="404" t="s">
        <v>319</v>
      </c>
      <c r="E9" s="403" t="s">
        <v>332</v>
      </c>
      <c r="F9" s="404" t="s">
        <v>333</v>
      </c>
      <c r="G9" s="403" t="s">
        <v>342</v>
      </c>
      <c r="H9" s="403" t="s">
        <v>343</v>
      </c>
      <c r="I9" s="405">
        <v>2087.25</v>
      </c>
      <c r="J9" s="405">
        <v>1</v>
      </c>
      <c r="K9" s="406">
        <v>2087.25</v>
      </c>
    </row>
    <row r="10" spans="1:11" ht="14.45" customHeight="1" x14ac:dyDescent="0.2">
      <c r="A10" s="401" t="s">
        <v>318</v>
      </c>
      <c r="B10" s="402" t="s">
        <v>319</v>
      </c>
      <c r="C10" s="403" t="s">
        <v>324</v>
      </c>
      <c r="D10" s="404" t="s">
        <v>319</v>
      </c>
      <c r="E10" s="403" t="s">
        <v>332</v>
      </c>
      <c r="F10" s="404" t="s">
        <v>333</v>
      </c>
      <c r="G10" s="403" t="s">
        <v>344</v>
      </c>
      <c r="H10" s="403" t="s">
        <v>345</v>
      </c>
      <c r="I10" s="405">
        <v>18.158100128173828</v>
      </c>
      <c r="J10" s="405">
        <v>70</v>
      </c>
      <c r="K10" s="406">
        <v>1270.97998046875</v>
      </c>
    </row>
    <row r="11" spans="1:11" ht="14.45" customHeight="1" x14ac:dyDescent="0.2">
      <c r="A11" s="401" t="s">
        <v>318</v>
      </c>
      <c r="B11" s="402" t="s">
        <v>319</v>
      </c>
      <c r="C11" s="403" t="s">
        <v>324</v>
      </c>
      <c r="D11" s="404" t="s">
        <v>319</v>
      </c>
      <c r="E11" s="403" t="s">
        <v>332</v>
      </c>
      <c r="F11" s="404" t="s">
        <v>333</v>
      </c>
      <c r="G11" s="403" t="s">
        <v>346</v>
      </c>
      <c r="H11" s="403" t="s">
        <v>347</v>
      </c>
      <c r="I11" s="405">
        <v>17.54650001525879</v>
      </c>
      <c r="J11" s="405">
        <v>140</v>
      </c>
      <c r="K11" s="406">
        <v>2456.6000366210938</v>
      </c>
    </row>
    <row r="12" spans="1:11" ht="14.45" customHeight="1" thickBot="1" x14ac:dyDescent="0.25">
      <c r="A12" s="407" t="s">
        <v>318</v>
      </c>
      <c r="B12" s="408" t="s">
        <v>319</v>
      </c>
      <c r="C12" s="409" t="s">
        <v>324</v>
      </c>
      <c r="D12" s="410" t="s">
        <v>319</v>
      </c>
      <c r="E12" s="409" t="s">
        <v>348</v>
      </c>
      <c r="F12" s="410" t="s">
        <v>349</v>
      </c>
      <c r="G12" s="409" t="s">
        <v>350</v>
      </c>
      <c r="H12" s="409" t="s">
        <v>351</v>
      </c>
      <c r="I12" s="379">
        <v>1.2100000381469727</v>
      </c>
      <c r="J12" s="379">
        <v>1800</v>
      </c>
      <c r="K12" s="389">
        <v>2178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EC27E289-E3F2-4FEE-A2DB-D24AA0871B25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2019-07-26T12:28:22Z</dcterms:modified>
</cp:coreProperties>
</file>