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4599BC8-4B6B-48E4-93D2-EF4E38621A9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C10" i="431"/>
  <c r="G14" i="431"/>
  <c r="H15" i="431"/>
  <c r="L11" i="431"/>
  <c r="O14" i="431"/>
  <c r="P15" i="431"/>
  <c r="K11" i="431"/>
  <c r="F13" i="431"/>
  <c r="M13" i="431"/>
  <c r="C11" i="431"/>
  <c r="D12" i="431"/>
  <c r="E13" i="431"/>
  <c r="F14" i="431"/>
  <c r="J10" i="431"/>
  <c r="L12" i="431"/>
  <c r="N14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F9" i="431"/>
  <c r="G10" i="431"/>
  <c r="H11" i="431"/>
  <c r="I12" i="431"/>
  <c r="J13" i="431"/>
  <c r="K14" i="431"/>
  <c r="N9" i="431"/>
  <c r="O10" i="431"/>
  <c r="Q12" i="431"/>
  <c r="D15" i="431"/>
  <c r="L15" i="431"/>
  <c r="P11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E12" i="431"/>
  <c r="J9" i="431"/>
  <c r="N13" i="431"/>
  <c r="G15" i="431"/>
  <c r="O15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D11" i="431"/>
  <c r="K10" i="431"/>
  <c r="M12" i="431"/>
  <c r="I9" i="431"/>
  <c r="Q9" i="431"/>
  <c r="S9" i="431" l="1"/>
  <c r="R9" i="431"/>
  <c r="S14" i="431"/>
  <c r="R14" i="431"/>
  <c r="S13" i="431"/>
  <c r="R13" i="431"/>
  <c r="R12" i="431"/>
  <c r="S12" i="431"/>
  <c r="S11" i="431"/>
  <c r="R11" i="431"/>
  <c r="R10" i="431"/>
  <c r="S10" i="431"/>
  <c r="S15" i="431"/>
  <c r="R15" i="431"/>
  <c r="O8" i="431"/>
  <c r="G8" i="431"/>
  <c r="I8" i="431"/>
  <c r="K8" i="431"/>
  <c r="E8" i="431"/>
  <c r="N8" i="431"/>
  <c r="P8" i="431"/>
  <c r="H8" i="431"/>
  <c r="F8" i="431"/>
  <c r="D8" i="431"/>
  <c r="Q8" i="431"/>
  <c r="M8" i="431"/>
  <c r="C8" i="431"/>
  <c r="L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3" i="414"/>
  <c r="C16" i="414"/>
  <c r="D16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<sst xmlns="http://schemas.openxmlformats.org/spreadsheetml/2006/main" count="707" uniqueCount="383">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</sst>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4" totalsRowShown="0">
  <autoFilter ref="C3:S8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365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B6D69FC8-3FD1-4353-944B-8FB6B2F6D47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2560.4134099999997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0.21052631578947367</v>
      </c>
      <c r="E8" s="128">
        <f>IF(C8=0,0,D8/C8)</f>
        <v>0.70175438596491224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37.64584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2190.1933699999995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7E85003-2A49-48D0-9027-69C20643C06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0.35114000000000001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41.133650000000003</v>
      </c>
      <c r="C6" s="31">
        <v>44.410849999999996</v>
      </c>
      <c r="D6" s="8"/>
      <c r="E6" s="84">
        <v>37.64584</v>
      </c>
      <c r="F6" s="30">
        <v>0</v>
      </c>
      <c r="G6" s="85">
        <f>E6-F6</f>
        <v>37.64584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2646.4374199999997</v>
      </c>
      <c r="C7" s="31">
        <v>2592.1351500000001</v>
      </c>
      <c r="D7" s="8"/>
      <c r="E7" s="84">
        <v>2190.1933699999995</v>
      </c>
      <c r="F7" s="30">
        <v>0</v>
      </c>
      <c r="G7" s="85">
        <f>E7-F7</f>
        <v>2190.1933699999995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407.22510999999986</v>
      </c>
      <c r="C8" s="33">
        <v>319.50778000000014</v>
      </c>
      <c r="D8" s="8"/>
      <c r="E8" s="86">
        <v>332.45097000000015</v>
      </c>
      <c r="F8" s="32">
        <v>0</v>
      </c>
      <c r="G8" s="87">
        <f>E8-F8</f>
        <v>332.45097000000015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3095.1473199999996</v>
      </c>
      <c r="C9" s="35">
        <v>2956.0537800000002</v>
      </c>
      <c r="D9" s="8"/>
      <c r="E9" s="3">
        <v>2560.4134099999997</v>
      </c>
      <c r="F9" s="34">
        <v>0</v>
      </c>
      <c r="G9" s="34">
        <f>E9-F9</f>
        <v>2560.4134099999997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60E40805-7D8F-4465-AB74-8AEE0C5613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4.9055799999999996</v>
      </c>
      <c r="K9" s="47">
        <v>0.80320000000000003</v>
      </c>
      <c r="L9" s="47">
        <v>3.9012800000000003</v>
      </c>
      <c r="M9" s="47">
        <v>0</v>
      </c>
      <c r="N9" s="47">
        <v>0</v>
      </c>
      <c r="O9" s="47">
        <v>0</v>
      </c>
      <c r="P9" s="48">
        <v>37.64584</v>
      </c>
      <c r="Q9" s="68">
        <v>0.57916677012179496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2.7055599999999997</v>
      </c>
      <c r="K11" s="47">
        <v>23.356069999999999</v>
      </c>
      <c r="L11" s="47">
        <v>5.71767</v>
      </c>
      <c r="M11" s="47">
        <v>0</v>
      </c>
      <c r="N11" s="47">
        <v>0</v>
      </c>
      <c r="O11" s="47">
        <v>0</v>
      </c>
      <c r="P11" s="48">
        <v>111.70805</v>
      </c>
      <c r="Q11" s="68">
        <v>0.59512715845962383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3.8913600000000002</v>
      </c>
      <c r="L13" s="47">
        <v>0</v>
      </c>
      <c r="M13" s="47">
        <v>0</v>
      </c>
      <c r="N13" s="47">
        <v>0</v>
      </c>
      <c r="O13" s="47">
        <v>0</v>
      </c>
      <c r="P13" s="48">
        <v>10.346030000000001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4.9989999999999997</v>
      </c>
      <c r="K14" s="47">
        <v>5.09</v>
      </c>
      <c r="L14" s="47">
        <v>4.7670000000000003</v>
      </c>
      <c r="M14" s="47">
        <v>0</v>
      </c>
      <c r="N14" s="47">
        <v>0</v>
      </c>
      <c r="O14" s="47">
        <v>0</v>
      </c>
      <c r="P14" s="48">
        <v>42.911000000000008</v>
      </c>
      <c r="Q14" s="68">
        <v>0.72069645945314142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8.6999999999999994E-2</v>
      </c>
      <c r="M18" s="47">
        <v>0</v>
      </c>
      <c r="N18" s="47">
        <v>0</v>
      </c>
      <c r="O18" s="47">
        <v>0</v>
      </c>
      <c r="P18" s="48">
        <v>1.732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4.21366</v>
      </c>
      <c r="K19" s="47">
        <v>4.0008999999999997</v>
      </c>
      <c r="L19" s="47">
        <v>7.80809</v>
      </c>
      <c r="M19" s="47">
        <v>0</v>
      </c>
      <c r="N19" s="47">
        <v>0</v>
      </c>
      <c r="O19" s="47">
        <v>0</v>
      </c>
      <c r="P19" s="48">
        <v>151.08417</v>
      </c>
      <c r="Q19" s="68">
        <v>1.2566639361957328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335.83853999999997</v>
      </c>
      <c r="K20" s="47">
        <v>231.18398000000002</v>
      </c>
      <c r="L20" s="47">
        <v>222.26526999999999</v>
      </c>
      <c r="M20" s="47">
        <v>0</v>
      </c>
      <c r="N20" s="47">
        <v>0</v>
      </c>
      <c r="O20" s="47">
        <v>0</v>
      </c>
      <c r="P20" s="48">
        <v>2190.19337</v>
      </c>
      <c r="Q20" s="68">
        <v>0.57989317669300178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0.89057000000000008</v>
      </c>
      <c r="M21" s="47">
        <v>0</v>
      </c>
      <c r="N21" s="47">
        <v>0</v>
      </c>
      <c r="O21" s="47">
        <v>0</v>
      </c>
      <c r="P21" s="48">
        <v>8.018340000000002</v>
      </c>
      <c r="Q21" s="68">
        <v>0.57930662581492698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1.4000000000000057</v>
      </c>
      <c r="Q24" s="68">
        <v>0.11210368783978106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353.55291</v>
      </c>
      <c r="K25" s="50">
        <v>269.21608000000003</v>
      </c>
      <c r="L25" s="50">
        <v>245.43688</v>
      </c>
      <c r="M25" s="50">
        <v>0</v>
      </c>
      <c r="N25" s="50">
        <v>0</v>
      </c>
      <c r="O25" s="50">
        <v>0</v>
      </c>
      <c r="P25" s="51">
        <v>2560.4134100000006</v>
      </c>
      <c r="Q25" s="69">
        <v>0.60418101111901523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30.391159999999999</v>
      </c>
      <c r="K26" s="47">
        <v>35.613300000000002</v>
      </c>
      <c r="L26" s="47">
        <v>32.085349999999998</v>
      </c>
      <c r="M26" s="47">
        <v>0</v>
      </c>
      <c r="N26" s="47">
        <v>0</v>
      </c>
      <c r="O26" s="47">
        <v>0</v>
      </c>
      <c r="P26" s="48">
        <v>287.43957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383.94407000000001</v>
      </c>
      <c r="K27" s="50">
        <v>304.82938000000001</v>
      </c>
      <c r="L27" s="50">
        <v>277.52222999999998</v>
      </c>
      <c r="M27" s="50">
        <v>0</v>
      </c>
      <c r="N27" s="50">
        <v>0</v>
      </c>
      <c r="O27" s="50">
        <v>0</v>
      </c>
      <c r="P27" s="51">
        <v>2847.8529800000001</v>
      </c>
      <c r="Q27" s="69">
        <v>0.6720081555012245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2A8AA38-E62B-499C-B89D-15B99CBF3DF0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-3178.3687705500001</v>
      </c>
      <c r="H6" s="343">
        <v>-276.77222999999998</v>
      </c>
      <c r="I6" s="343">
        <v>-2845.6029800000001</v>
      </c>
      <c r="J6" s="343">
        <v>332.76579055000002</v>
      </c>
      <c r="K6" s="345">
        <v>0.67147722277383426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3178.3687705500001</v>
      </c>
      <c r="H7" s="343">
        <v>245.43688</v>
      </c>
      <c r="I7" s="343">
        <v>2560.4134100000001</v>
      </c>
      <c r="J7" s="343">
        <v>-617.95536055000002</v>
      </c>
      <c r="K7" s="345">
        <v>0.60418101111901512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234.93414299999998</v>
      </c>
      <c r="H8" s="343">
        <v>14.385950000000001</v>
      </c>
      <c r="I8" s="343">
        <v>202.73415</v>
      </c>
      <c r="J8" s="343">
        <v>-32.199992999999978</v>
      </c>
      <c r="K8" s="345">
        <v>0.64720525743250523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190.2783804</v>
      </c>
      <c r="H9" s="343">
        <v>9.6189499999999999</v>
      </c>
      <c r="I9" s="343">
        <v>159.82315</v>
      </c>
      <c r="J9" s="343">
        <v>-30.455230400000005</v>
      </c>
      <c r="K9" s="345">
        <v>0.62995786619592231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48.749999925000004</v>
      </c>
      <c r="H12" s="343">
        <v>3.9012800000000003</v>
      </c>
      <c r="I12" s="343">
        <v>37.64584</v>
      </c>
      <c r="J12" s="343">
        <v>-11.104159925000005</v>
      </c>
      <c r="K12" s="345">
        <v>0.57916677012179496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46.499999925000004</v>
      </c>
      <c r="H13" s="343">
        <v>3.9012800000000003</v>
      </c>
      <c r="I13" s="343">
        <v>34.701839999999997</v>
      </c>
      <c r="J13" s="343">
        <v>-11.798159925000007</v>
      </c>
      <c r="K13" s="345">
        <v>0.55970709767694682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2.25</v>
      </c>
      <c r="H14" s="343">
        <v>0</v>
      </c>
      <c r="I14" s="343">
        <v>2.42</v>
      </c>
      <c r="J14" s="343">
        <v>0.16999999999999993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140.7783804</v>
      </c>
      <c r="H16" s="343">
        <v>5.71767</v>
      </c>
      <c r="I16" s="343">
        <v>111.70805</v>
      </c>
      <c r="J16" s="343">
        <v>-29.070330400000003</v>
      </c>
      <c r="K16" s="345">
        <v>0.59512715845962383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0.75000007499999999</v>
      </c>
      <c r="H17" s="343">
        <v>0</v>
      </c>
      <c r="I17" s="343">
        <v>3.0249999999999999E-2</v>
      </c>
      <c r="J17" s="343">
        <v>-0.71975007499999999</v>
      </c>
      <c r="K17" s="345">
        <v>3.02499969750003E-2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3</v>
      </c>
      <c r="H18" s="343">
        <v>0.29996</v>
      </c>
      <c r="I18" s="343">
        <v>4.2597200000000006</v>
      </c>
      <c r="J18" s="343">
        <v>1.2597200000000006</v>
      </c>
      <c r="K18" s="345">
        <v>1.0649300000000002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3.7500000750000004</v>
      </c>
      <c r="H19" s="343">
        <v>0.24496000000000001</v>
      </c>
      <c r="I19" s="343">
        <v>1.2960399999999999</v>
      </c>
      <c r="J19" s="343">
        <v>-2.4539600750000004</v>
      </c>
      <c r="K19" s="345">
        <v>0.25920799481584006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0.85898114999999997</v>
      </c>
      <c r="H20" s="343">
        <v>0</v>
      </c>
      <c r="I20" s="343">
        <v>0</v>
      </c>
      <c r="J20" s="343">
        <v>-0.85898114999999997</v>
      </c>
      <c r="K20" s="345">
        <v>0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123.74999992500001</v>
      </c>
      <c r="H21" s="343">
        <v>5.1727499999999997</v>
      </c>
      <c r="I21" s="343">
        <v>100.28269</v>
      </c>
      <c r="J21" s="343">
        <v>-23.467309925000009</v>
      </c>
      <c r="K21" s="345">
        <v>0.6077738791562266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4.9193991750000006</v>
      </c>
      <c r="H22" s="343">
        <v>0</v>
      </c>
      <c r="I22" s="343">
        <v>4.67</v>
      </c>
      <c r="J22" s="343">
        <v>-0.24939917500000064</v>
      </c>
      <c r="K22" s="345">
        <v>0.71197718977541602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3.75</v>
      </c>
      <c r="H23" s="343">
        <v>0</v>
      </c>
      <c r="I23" s="343">
        <v>1.1693499999999999</v>
      </c>
      <c r="J23" s="343">
        <v>-2.5806500000000003</v>
      </c>
      <c r="K23" s="345">
        <v>0.23386999999999997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0.75000007499999999</v>
      </c>
      <c r="H24" s="343">
        <v>0</v>
      </c>
      <c r="I24" s="343">
        <v>0</v>
      </c>
      <c r="J24" s="343">
        <v>-0.75000007499999999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0.75000007499999999</v>
      </c>
      <c r="H26" s="343">
        <v>0</v>
      </c>
      <c r="I26" s="343">
        <v>0</v>
      </c>
      <c r="J26" s="343">
        <v>-0.75000007499999999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0</v>
      </c>
      <c r="I27" s="343">
        <v>10.346030000000001</v>
      </c>
      <c r="J27" s="343">
        <v>10.346030000000001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</v>
      </c>
      <c r="I28" s="343">
        <v>0.76464999999999994</v>
      </c>
      <c r="J28" s="343">
        <v>0.76464999999999994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0</v>
      </c>
      <c r="I29" s="343">
        <v>3.7220399999999998</v>
      </c>
      <c r="J29" s="343">
        <v>3.7220399999999998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44.655762599999996</v>
      </c>
      <c r="H36" s="343">
        <v>4.7670000000000003</v>
      </c>
      <c r="I36" s="343">
        <v>42.911000000000001</v>
      </c>
      <c r="J36" s="343">
        <v>-1.7447625999999943</v>
      </c>
      <c r="K36" s="345">
        <v>0.72069645945314131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44.655762599999996</v>
      </c>
      <c r="H37" s="343">
        <v>4.7670000000000003</v>
      </c>
      <c r="I37" s="343">
        <v>42.911000000000001</v>
      </c>
      <c r="J37" s="343">
        <v>-1.7447625999999943</v>
      </c>
      <c r="K37" s="345">
        <v>0.72069645945314131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38.942355599999999</v>
      </c>
      <c r="H38" s="343">
        <v>4.21</v>
      </c>
      <c r="I38" s="343">
        <v>37.704000000000001</v>
      </c>
      <c r="J38" s="343">
        <v>-1.2383555999999984</v>
      </c>
      <c r="K38" s="345">
        <v>0.72615021778497657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5.7134070000000001</v>
      </c>
      <c r="H39" s="343">
        <v>0.55700000000000005</v>
      </c>
      <c r="I39" s="343">
        <v>5.2069999999999999</v>
      </c>
      <c r="J39" s="343">
        <v>-0.50640700000000027</v>
      </c>
      <c r="K39" s="345">
        <v>0.68352385888139944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91.019030850000007</v>
      </c>
      <c r="H40" s="343">
        <v>7.8950899999999997</v>
      </c>
      <c r="I40" s="343">
        <v>158.06754999999998</v>
      </c>
      <c r="J40" s="343">
        <v>67.048519149999976</v>
      </c>
      <c r="K40" s="345">
        <v>1.3024821445898749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0.84923744999999995</v>
      </c>
      <c r="H41" s="343">
        <v>0</v>
      </c>
      <c r="I41" s="343">
        <v>5.2513800000000002</v>
      </c>
      <c r="J41" s="343">
        <v>4.4021425500000007</v>
      </c>
      <c r="K41" s="345">
        <v>4.6377311787180373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0.84923744999999995</v>
      </c>
      <c r="H42" s="343">
        <v>0</v>
      </c>
      <c r="I42" s="343">
        <v>5.2513800000000002</v>
      </c>
      <c r="J42" s="343">
        <v>4.4021425500000007</v>
      </c>
      <c r="K42" s="345">
        <v>4.6377311787180373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0.69718784999999994</v>
      </c>
      <c r="H43" s="343">
        <v>0</v>
      </c>
      <c r="I43" s="343">
        <v>0</v>
      </c>
      <c r="J43" s="343">
        <v>-0.69718784999999994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0.15204960000000001</v>
      </c>
      <c r="H46" s="343">
        <v>0</v>
      </c>
      <c r="I46" s="343">
        <v>0</v>
      </c>
      <c r="J46" s="343">
        <v>-0.15204960000000001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8.6999999999999994E-2</v>
      </c>
      <c r="I49" s="343">
        <v>1.732</v>
      </c>
      <c r="J49" s="343">
        <v>1.732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8.6999999999999994E-2</v>
      </c>
      <c r="I50" s="343">
        <v>1.732</v>
      </c>
      <c r="J50" s="343">
        <v>1.732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8.6999999999999994E-2</v>
      </c>
      <c r="I51" s="343">
        <v>1.732</v>
      </c>
      <c r="J51" s="343">
        <v>1.732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90.169793399999989</v>
      </c>
      <c r="H54" s="343">
        <v>7.80809</v>
      </c>
      <c r="I54" s="343">
        <v>151.08417</v>
      </c>
      <c r="J54" s="343">
        <v>60.914376600000011</v>
      </c>
      <c r="K54" s="345">
        <v>1.2566639361957328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5.6011553249999997</v>
      </c>
      <c r="H55" s="343">
        <v>0.82789000000000001</v>
      </c>
      <c r="I55" s="343">
        <v>7.2819099999999999</v>
      </c>
      <c r="J55" s="343">
        <v>1.6807546750000002</v>
      </c>
      <c r="K55" s="345">
        <v>0.97505464196353098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6.3557249999999996E-2</v>
      </c>
      <c r="H56" s="343">
        <v>3.5999999999999997E-2</v>
      </c>
      <c r="I56" s="343">
        <v>8.1599999999999992E-2</v>
      </c>
      <c r="J56" s="343">
        <v>1.8042749999999996E-2</v>
      </c>
      <c r="K56" s="345">
        <v>0.96291139091134359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5.5375980750000009</v>
      </c>
      <c r="H57" s="343">
        <v>0.79188999999999998</v>
      </c>
      <c r="I57" s="343">
        <v>7.20031</v>
      </c>
      <c r="J57" s="343">
        <v>1.6627119249999991</v>
      </c>
      <c r="K57" s="345">
        <v>0.97519401496108038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0.40500000000000003</v>
      </c>
      <c r="H58" s="343">
        <v>0</v>
      </c>
      <c r="I58" s="343">
        <v>0.40500000000000003</v>
      </c>
      <c r="J58" s="343">
        <v>0</v>
      </c>
      <c r="K58" s="345">
        <v>0.75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0.40500000000000003</v>
      </c>
      <c r="H59" s="343">
        <v>0</v>
      </c>
      <c r="I59" s="343">
        <v>0.40500000000000003</v>
      </c>
      <c r="J59" s="343">
        <v>0</v>
      </c>
      <c r="K59" s="345">
        <v>0.75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33.905405925000004</v>
      </c>
      <c r="H60" s="343">
        <v>4.1411999999999995</v>
      </c>
      <c r="I60" s="343">
        <v>33.114280000000001</v>
      </c>
      <c r="J60" s="343">
        <v>-0.79112592500000289</v>
      </c>
      <c r="K60" s="345">
        <v>0.73250000471716814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13.793077349999997</v>
      </c>
      <c r="H61" s="343">
        <v>1.5423499999999999</v>
      </c>
      <c r="I61" s="343">
        <v>13.757440000000001</v>
      </c>
      <c r="J61" s="343">
        <v>-3.5637349999996459E-2</v>
      </c>
      <c r="K61" s="345">
        <v>0.74806221542721951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13.122328274999999</v>
      </c>
      <c r="H62" s="343">
        <v>1.7568699999999999</v>
      </c>
      <c r="I62" s="343">
        <v>12.564129999999999</v>
      </c>
      <c r="J62" s="343">
        <v>-0.55819827500000052</v>
      </c>
      <c r="K62" s="345">
        <v>0.71809646142997441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6.9900003000000011</v>
      </c>
      <c r="H63" s="343">
        <v>0.84198000000000006</v>
      </c>
      <c r="I63" s="343">
        <v>6.7927100000000005</v>
      </c>
      <c r="J63" s="343">
        <v>-0.19729030000000058</v>
      </c>
      <c r="K63" s="345">
        <v>0.7288315137840552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16.541036999999999</v>
      </c>
      <c r="H64" s="343">
        <v>0</v>
      </c>
      <c r="I64" s="343">
        <v>69.123279999999994</v>
      </c>
      <c r="J64" s="343">
        <v>52.582242999999991</v>
      </c>
      <c r="K64" s="345">
        <v>3.1341723012892118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4.9637831249999991</v>
      </c>
      <c r="H65" s="343">
        <v>0</v>
      </c>
      <c r="I65" s="343">
        <v>15.11895</v>
      </c>
      <c r="J65" s="343">
        <v>10.155166875000001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11.577253875</v>
      </c>
      <c r="H66" s="343">
        <v>0</v>
      </c>
      <c r="I66" s="343">
        <v>54.004330000000003</v>
      </c>
      <c r="J66" s="343">
        <v>42.427076124999999</v>
      </c>
      <c r="K66" s="345">
        <v>3.4985194189671343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33.717195149999995</v>
      </c>
      <c r="H68" s="343">
        <v>2.839</v>
      </c>
      <c r="I68" s="343">
        <v>41.159699999999994</v>
      </c>
      <c r="J68" s="343">
        <v>7.4425048499999988</v>
      </c>
      <c r="K68" s="345">
        <v>0.9155499104438406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16.0387521</v>
      </c>
      <c r="H70" s="343">
        <v>2.839</v>
      </c>
      <c r="I70" s="343">
        <v>5.7066999999999997</v>
      </c>
      <c r="J70" s="343">
        <v>-10.3320521</v>
      </c>
      <c r="K70" s="345">
        <v>0.26685523744705797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15.125497874999999</v>
      </c>
      <c r="H71" s="343">
        <v>0</v>
      </c>
      <c r="I71" s="343">
        <v>32.67</v>
      </c>
      <c r="J71" s="343">
        <v>17.544502125000001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2.5529451750000001</v>
      </c>
      <c r="H72" s="343">
        <v>0</v>
      </c>
      <c r="I72" s="343">
        <v>2.7829999999999999</v>
      </c>
      <c r="J72" s="343">
        <v>0.23005482499999985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2832.66831465</v>
      </c>
      <c r="H73" s="343">
        <v>222.26526999999999</v>
      </c>
      <c r="I73" s="343">
        <v>2190.19337</v>
      </c>
      <c r="J73" s="343">
        <v>-642.47494465</v>
      </c>
      <c r="K73" s="345">
        <v>0.57989317669300178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2079.6891957000003</v>
      </c>
      <c r="H74" s="343">
        <v>163.755</v>
      </c>
      <c r="I74" s="343">
        <v>1613.5029999999999</v>
      </c>
      <c r="J74" s="343">
        <v>-466.18619570000033</v>
      </c>
      <c r="K74" s="345">
        <v>0.58187889445311303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2011.814037225</v>
      </c>
      <c r="H75" s="343">
        <v>158.005</v>
      </c>
      <c r="I75" s="343">
        <v>1566.2529999999999</v>
      </c>
      <c r="J75" s="343">
        <v>-445.56103722500006</v>
      </c>
      <c r="K75" s="345">
        <v>0.58389579169072248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2011.814037225</v>
      </c>
      <c r="H76" s="343">
        <v>158.005</v>
      </c>
      <c r="I76" s="343">
        <v>1566.2529999999999</v>
      </c>
      <c r="J76" s="343">
        <v>-445.56103722500006</v>
      </c>
      <c r="K76" s="345">
        <v>0.58389579169072248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45</v>
      </c>
      <c r="H77" s="343">
        <v>5</v>
      </c>
      <c r="I77" s="343">
        <v>45</v>
      </c>
      <c r="J77" s="343">
        <v>0</v>
      </c>
      <c r="K77" s="345">
        <v>0.75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45</v>
      </c>
      <c r="H78" s="343">
        <v>5</v>
      </c>
      <c r="I78" s="343">
        <v>45</v>
      </c>
      <c r="J78" s="343">
        <v>0</v>
      </c>
      <c r="K78" s="345">
        <v>0.75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16.198535475</v>
      </c>
      <c r="H79" s="343">
        <v>0</v>
      </c>
      <c r="I79" s="343">
        <v>0</v>
      </c>
      <c r="J79" s="343">
        <v>-16.198535475</v>
      </c>
      <c r="K79" s="345">
        <v>0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16.198535475</v>
      </c>
      <c r="H80" s="343">
        <v>0</v>
      </c>
      <c r="I80" s="343">
        <v>0</v>
      </c>
      <c r="J80" s="343">
        <v>-16.198535475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6.6766230000000002</v>
      </c>
      <c r="H81" s="343">
        <v>0.75</v>
      </c>
      <c r="I81" s="343">
        <v>2.25</v>
      </c>
      <c r="J81" s="343">
        <v>-4.4266230000000002</v>
      </c>
      <c r="K81" s="345">
        <v>0.25274753419505636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6.6766230000000002</v>
      </c>
      <c r="H82" s="343">
        <v>0.75</v>
      </c>
      <c r="I82" s="343">
        <v>2.25</v>
      </c>
      <c r="J82" s="343">
        <v>-4.4266230000000002</v>
      </c>
      <c r="K82" s="345">
        <v>0.25274753419505636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978.51</v>
      </c>
      <c r="C83" s="343">
        <v>881.46091000000001</v>
      </c>
      <c r="D83" s="343">
        <v>-97.049089999999978</v>
      </c>
      <c r="E83" s="344">
        <v>0.90081952151740918</v>
      </c>
      <c r="F83" s="342">
        <v>937.24659799999995</v>
      </c>
      <c r="G83" s="343">
        <v>702.93494850000002</v>
      </c>
      <c r="H83" s="343">
        <v>55.349760000000003</v>
      </c>
      <c r="I83" s="343">
        <v>545.36476000000005</v>
      </c>
      <c r="J83" s="343">
        <v>-157.57018849999997</v>
      </c>
      <c r="K83" s="345">
        <v>0.58187969010904861</v>
      </c>
      <c r="L83" s="113"/>
      <c r="M83" s="341" t="str">
        <f t="shared" si="1"/>
        <v/>
      </c>
    </row>
    <row r="84" spans="1:13" ht="14.45" customHeight="1" x14ac:dyDescent="0.2">
      <c r="A84" s="346" t="s">
        <v>271</v>
      </c>
      <c r="B84" s="342">
        <v>259.04000000000002</v>
      </c>
      <c r="C84" s="343">
        <v>234.10232999999999</v>
      </c>
      <c r="D84" s="343">
        <v>-24.937670000000026</v>
      </c>
      <c r="E84" s="344">
        <v>0.90373042773316858</v>
      </c>
      <c r="F84" s="342">
        <v>249.56270420000001</v>
      </c>
      <c r="G84" s="343">
        <v>187.17202815000002</v>
      </c>
      <c r="H84" s="343">
        <v>14.73851</v>
      </c>
      <c r="I84" s="343">
        <v>145.21604000000002</v>
      </c>
      <c r="J84" s="343">
        <v>-41.955988149999996</v>
      </c>
      <c r="K84" s="345">
        <v>0.58188197818061638</v>
      </c>
      <c r="L84" s="113"/>
      <c r="M84" s="341" t="str">
        <f t="shared" si="1"/>
        <v>X</v>
      </c>
    </row>
    <row r="85" spans="1:13" ht="14.45" customHeight="1" x14ac:dyDescent="0.2">
      <c r="A85" s="346" t="s">
        <v>272</v>
      </c>
      <c r="B85" s="342">
        <v>259.04000000000002</v>
      </c>
      <c r="C85" s="343">
        <v>234.10232999999999</v>
      </c>
      <c r="D85" s="343">
        <v>-24.937670000000026</v>
      </c>
      <c r="E85" s="344">
        <v>0.90373042773316858</v>
      </c>
      <c r="F85" s="342">
        <v>249.56270420000001</v>
      </c>
      <c r="G85" s="343">
        <v>187.17202815000002</v>
      </c>
      <c r="H85" s="343">
        <v>14.73851</v>
      </c>
      <c r="I85" s="343">
        <v>145.21604000000002</v>
      </c>
      <c r="J85" s="343">
        <v>-41.955988149999996</v>
      </c>
      <c r="K85" s="345">
        <v>0.58188197818061638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719.47</v>
      </c>
      <c r="C86" s="343">
        <v>647.35857999999996</v>
      </c>
      <c r="D86" s="343">
        <v>-72.111420000000066</v>
      </c>
      <c r="E86" s="344">
        <v>0.89977147066590679</v>
      </c>
      <c r="F86" s="342">
        <v>687.68389379999996</v>
      </c>
      <c r="G86" s="343">
        <v>515.76292034999994</v>
      </c>
      <c r="H86" s="343">
        <v>40.611249999999998</v>
      </c>
      <c r="I86" s="343">
        <v>400.14871999999997</v>
      </c>
      <c r="J86" s="343">
        <v>-115.61420034999998</v>
      </c>
      <c r="K86" s="345">
        <v>0.58187885976049303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719.47</v>
      </c>
      <c r="C87" s="343">
        <v>647.35857999999996</v>
      </c>
      <c r="D87" s="343">
        <v>-72.111420000000066</v>
      </c>
      <c r="E87" s="344">
        <v>0.89977147066590679</v>
      </c>
      <c r="F87" s="342">
        <v>687.68389379999996</v>
      </c>
      <c r="G87" s="343">
        <v>515.76292034999994</v>
      </c>
      <c r="H87" s="343">
        <v>40.611249999999998</v>
      </c>
      <c r="I87" s="343">
        <v>400.14871999999997</v>
      </c>
      <c r="J87" s="343">
        <v>-115.61420034999998</v>
      </c>
      <c r="K87" s="345">
        <v>0.58187885976049303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11.78415</v>
      </c>
      <c r="C88" s="343">
        <v>0</v>
      </c>
      <c r="D88" s="343">
        <v>-11.78415</v>
      </c>
      <c r="E88" s="344">
        <v>0</v>
      </c>
      <c r="F88" s="342">
        <v>11.2671823</v>
      </c>
      <c r="G88" s="343">
        <v>8.4503867249999995</v>
      </c>
      <c r="H88" s="343">
        <v>0</v>
      </c>
      <c r="I88" s="343">
        <v>0</v>
      </c>
      <c r="J88" s="343">
        <v>-8.4503867249999995</v>
      </c>
      <c r="K88" s="345">
        <v>0</v>
      </c>
      <c r="L88" s="113"/>
      <c r="M88" s="341" t="str">
        <f t="shared" si="1"/>
        <v/>
      </c>
    </row>
    <row r="89" spans="1:13" ht="14.45" customHeight="1" x14ac:dyDescent="0.2">
      <c r="A89" s="346" t="s">
        <v>276</v>
      </c>
      <c r="B89" s="342">
        <v>11.78415</v>
      </c>
      <c r="C89" s="343">
        <v>0</v>
      </c>
      <c r="D89" s="343">
        <v>-11.78415</v>
      </c>
      <c r="E89" s="344">
        <v>0</v>
      </c>
      <c r="F89" s="342">
        <v>11.2671823</v>
      </c>
      <c r="G89" s="343">
        <v>8.4503867249999995</v>
      </c>
      <c r="H89" s="343">
        <v>0</v>
      </c>
      <c r="I89" s="343">
        <v>0</v>
      </c>
      <c r="J89" s="343">
        <v>-8.4503867249999995</v>
      </c>
      <c r="K89" s="345">
        <v>0</v>
      </c>
      <c r="L89" s="113"/>
      <c r="M89" s="341" t="str">
        <f t="shared" si="1"/>
        <v>X</v>
      </c>
    </row>
    <row r="90" spans="1:13" ht="14.45" customHeight="1" x14ac:dyDescent="0.2">
      <c r="A90" s="346" t="s">
        <v>277</v>
      </c>
      <c r="B90" s="342">
        <v>11.78415</v>
      </c>
      <c r="C90" s="343">
        <v>0</v>
      </c>
      <c r="D90" s="343">
        <v>-11.78415</v>
      </c>
      <c r="E90" s="344">
        <v>0</v>
      </c>
      <c r="F90" s="342">
        <v>11.2671823</v>
      </c>
      <c r="G90" s="343">
        <v>8.4503867249999995</v>
      </c>
      <c r="H90" s="343">
        <v>0</v>
      </c>
      <c r="I90" s="343">
        <v>0</v>
      </c>
      <c r="J90" s="343">
        <v>-8.4503867249999995</v>
      </c>
      <c r="K90" s="345">
        <v>0</v>
      </c>
      <c r="L90" s="113"/>
      <c r="M90" s="341" t="str">
        <f t="shared" si="1"/>
        <v/>
      </c>
    </row>
    <row r="91" spans="1:13" ht="14.45" customHeight="1" x14ac:dyDescent="0.2">
      <c r="A91" s="346" t="s">
        <v>278</v>
      </c>
      <c r="B91" s="342">
        <v>57.57</v>
      </c>
      <c r="C91" s="343">
        <v>51.155949999999997</v>
      </c>
      <c r="D91" s="343">
        <v>-6.4140500000000031</v>
      </c>
      <c r="E91" s="344">
        <v>0.8885869376411325</v>
      </c>
      <c r="F91" s="342">
        <v>55.4583783</v>
      </c>
      <c r="G91" s="343">
        <v>41.593783725000002</v>
      </c>
      <c r="H91" s="343">
        <v>3.1605100000000004</v>
      </c>
      <c r="I91" s="343">
        <v>31.325610000000001</v>
      </c>
      <c r="J91" s="343">
        <v>-10.268173725</v>
      </c>
      <c r="K91" s="345">
        <v>0.56484900857622089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57.57</v>
      </c>
      <c r="C92" s="343">
        <v>51.155949999999997</v>
      </c>
      <c r="D92" s="343">
        <v>-6.4140500000000031</v>
      </c>
      <c r="E92" s="344">
        <v>0.8885869376411325</v>
      </c>
      <c r="F92" s="342">
        <v>55.4583783</v>
      </c>
      <c r="G92" s="343">
        <v>41.593783725000002</v>
      </c>
      <c r="H92" s="343">
        <v>3.1605100000000004</v>
      </c>
      <c r="I92" s="343">
        <v>31.325610000000001</v>
      </c>
      <c r="J92" s="343">
        <v>-10.268173725</v>
      </c>
      <c r="K92" s="345">
        <v>0.56484900857622089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57.57</v>
      </c>
      <c r="C93" s="343">
        <v>51.155949999999997</v>
      </c>
      <c r="D93" s="343">
        <v>-6.4140500000000031</v>
      </c>
      <c r="E93" s="344">
        <v>0.8885869376411325</v>
      </c>
      <c r="F93" s="342">
        <v>55.4583783</v>
      </c>
      <c r="G93" s="343">
        <v>41.593783725000002</v>
      </c>
      <c r="H93" s="343">
        <v>3.1605100000000004</v>
      </c>
      <c r="I93" s="343">
        <v>31.325610000000001</v>
      </c>
      <c r="J93" s="343">
        <v>-10.268173725</v>
      </c>
      <c r="K93" s="345">
        <v>0.56484900857622089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0</v>
      </c>
      <c r="C94" s="343">
        <v>11.398</v>
      </c>
      <c r="D94" s="343">
        <v>11.398</v>
      </c>
      <c r="E94" s="344">
        <v>0</v>
      </c>
      <c r="F94" s="342">
        <v>12.4884384</v>
      </c>
      <c r="G94" s="343">
        <v>9.3663287999999998</v>
      </c>
      <c r="H94" s="343">
        <v>0</v>
      </c>
      <c r="I94" s="343">
        <v>1.4</v>
      </c>
      <c r="J94" s="343">
        <v>-7.9663287999999994</v>
      </c>
      <c r="K94" s="345">
        <v>0.11210368783978628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0</v>
      </c>
      <c r="C95" s="343">
        <v>11.398</v>
      </c>
      <c r="D95" s="343">
        <v>11.398</v>
      </c>
      <c r="E95" s="344">
        <v>0</v>
      </c>
      <c r="F95" s="342">
        <v>12.4884384</v>
      </c>
      <c r="G95" s="343">
        <v>9.3663287999999998</v>
      </c>
      <c r="H95" s="343">
        <v>0</v>
      </c>
      <c r="I95" s="343">
        <v>1.4</v>
      </c>
      <c r="J95" s="343">
        <v>-7.9663287999999994</v>
      </c>
      <c r="K95" s="345">
        <v>0.11210368783978628</v>
      </c>
      <c r="L95" s="113"/>
      <c r="M95" s="341" t="str">
        <f t="shared" si="1"/>
        <v/>
      </c>
    </row>
    <row r="96" spans="1:13" ht="14.45" customHeight="1" x14ac:dyDescent="0.2">
      <c r="A96" s="346" t="s">
        <v>283</v>
      </c>
      <c r="B96" s="342">
        <v>0</v>
      </c>
      <c r="C96" s="343">
        <v>10.898</v>
      </c>
      <c r="D96" s="343">
        <v>10.898</v>
      </c>
      <c r="E96" s="344">
        <v>0</v>
      </c>
      <c r="F96" s="342">
        <v>12.0950484</v>
      </c>
      <c r="G96" s="343">
        <v>9.0712862999999988</v>
      </c>
      <c r="H96" s="343">
        <v>0</v>
      </c>
      <c r="I96" s="343">
        <v>1.4</v>
      </c>
      <c r="J96" s="343">
        <v>-7.6712862999999984</v>
      </c>
      <c r="K96" s="345">
        <v>0.11574984685468476</v>
      </c>
      <c r="L96" s="113"/>
      <c r="M96" s="341" t="str">
        <f t="shared" si="1"/>
        <v>X</v>
      </c>
    </row>
    <row r="97" spans="1:13" ht="14.45" customHeight="1" x14ac:dyDescent="0.2">
      <c r="A97" s="346" t="s">
        <v>284</v>
      </c>
      <c r="B97" s="342">
        <v>0</v>
      </c>
      <c r="C97" s="343">
        <v>0</v>
      </c>
      <c r="D97" s="343">
        <v>0</v>
      </c>
      <c r="E97" s="344">
        <v>0</v>
      </c>
      <c r="F97" s="342">
        <v>0</v>
      </c>
      <c r="G97" s="343">
        <v>0</v>
      </c>
      <c r="H97" s="343">
        <v>0</v>
      </c>
      <c r="I97" s="343">
        <v>0.6</v>
      </c>
      <c r="J97" s="343">
        <v>0.6</v>
      </c>
      <c r="K97" s="345">
        <v>0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0</v>
      </c>
      <c r="C98" s="343">
        <v>10.788</v>
      </c>
      <c r="D98" s="343">
        <v>10.788</v>
      </c>
      <c r="E98" s="344">
        <v>0</v>
      </c>
      <c r="F98" s="342">
        <v>11.9745264</v>
      </c>
      <c r="G98" s="343">
        <v>8.9808947999999997</v>
      </c>
      <c r="H98" s="343">
        <v>0</v>
      </c>
      <c r="I98" s="343">
        <v>0.8</v>
      </c>
      <c r="J98" s="343">
        <v>-8.180894799999999</v>
      </c>
      <c r="K98" s="345">
        <v>6.6808487724408047E-2</v>
      </c>
      <c r="L98" s="113"/>
      <c r="M98" s="341" t="str">
        <f t="shared" si="1"/>
        <v/>
      </c>
    </row>
    <row r="99" spans="1:13" ht="14.45" customHeight="1" x14ac:dyDescent="0.2">
      <c r="A99" s="346" t="s">
        <v>286</v>
      </c>
      <c r="B99" s="342">
        <v>0</v>
      </c>
      <c r="C99" s="343">
        <v>0.11</v>
      </c>
      <c r="D99" s="343">
        <v>0.11</v>
      </c>
      <c r="E99" s="344">
        <v>0</v>
      </c>
      <c r="F99" s="342">
        <v>0.120522</v>
      </c>
      <c r="G99" s="343">
        <v>9.03915E-2</v>
      </c>
      <c r="H99" s="343">
        <v>0</v>
      </c>
      <c r="I99" s="343">
        <v>0</v>
      </c>
      <c r="J99" s="343">
        <v>-9.03915E-2</v>
      </c>
      <c r="K99" s="345">
        <v>0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0.5</v>
      </c>
      <c r="D100" s="343">
        <v>0.5</v>
      </c>
      <c r="E100" s="344">
        <v>0</v>
      </c>
      <c r="F100" s="342">
        <v>0.39338999999999996</v>
      </c>
      <c r="G100" s="343">
        <v>0.29504249999999999</v>
      </c>
      <c r="H100" s="343">
        <v>0</v>
      </c>
      <c r="I100" s="343">
        <v>0</v>
      </c>
      <c r="J100" s="343">
        <v>-0.29504249999999999</v>
      </c>
      <c r="K100" s="345">
        <v>0</v>
      </c>
      <c r="L100" s="113"/>
      <c r="M100" s="341" t="str">
        <f t="shared" si="1"/>
        <v>X</v>
      </c>
    </row>
    <row r="101" spans="1:13" ht="14.45" customHeight="1" x14ac:dyDescent="0.2">
      <c r="A101" s="346" t="s">
        <v>288</v>
      </c>
      <c r="B101" s="342">
        <v>0</v>
      </c>
      <c r="C101" s="343">
        <v>0.5</v>
      </c>
      <c r="D101" s="343">
        <v>0.5</v>
      </c>
      <c r="E101" s="344">
        <v>0</v>
      </c>
      <c r="F101" s="342">
        <v>0.39338999999999996</v>
      </c>
      <c r="G101" s="343">
        <v>0.29504249999999999</v>
      </c>
      <c r="H101" s="343">
        <v>0</v>
      </c>
      <c r="I101" s="343">
        <v>0</v>
      </c>
      <c r="J101" s="343">
        <v>-0.29504249999999999</v>
      </c>
      <c r="K101" s="345">
        <v>0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64.000008000000008</v>
      </c>
      <c r="C102" s="343">
        <v>51.919669999999996</v>
      </c>
      <c r="D102" s="343">
        <v>-12.080338000000012</v>
      </c>
      <c r="E102" s="344">
        <v>0.81124474234440702</v>
      </c>
      <c r="F102" s="342">
        <v>13.841271000000001</v>
      </c>
      <c r="G102" s="343">
        <v>10.380953250000001</v>
      </c>
      <c r="H102" s="343">
        <v>0.89057000000000008</v>
      </c>
      <c r="I102" s="343">
        <v>8.0183400000000002</v>
      </c>
      <c r="J102" s="343">
        <v>-2.3626132500000008</v>
      </c>
      <c r="K102" s="345">
        <v>0.57930662581492698</v>
      </c>
      <c r="L102" s="113"/>
      <c r="M102" s="341" t="str">
        <f t="shared" si="1"/>
        <v/>
      </c>
    </row>
    <row r="103" spans="1:13" ht="14.45" customHeight="1" x14ac:dyDescent="0.2">
      <c r="A103" s="346" t="s">
        <v>290</v>
      </c>
      <c r="B103" s="342">
        <v>64.000008000000008</v>
      </c>
      <c r="C103" s="343">
        <v>51.919669999999996</v>
      </c>
      <c r="D103" s="343">
        <v>-12.080338000000012</v>
      </c>
      <c r="E103" s="344">
        <v>0.81124474234440702</v>
      </c>
      <c r="F103" s="342">
        <v>13.841271000000001</v>
      </c>
      <c r="G103" s="343">
        <v>10.380953250000001</v>
      </c>
      <c r="H103" s="343">
        <v>0.89057000000000008</v>
      </c>
      <c r="I103" s="343">
        <v>8.0183400000000002</v>
      </c>
      <c r="J103" s="343">
        <v>-2.3626132500000008</v>
      </c>
      <c r="K103" s="345">
        <v>0.57930662581492698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64.000008000000008</v>
      </c>
      <c r="C104" s="343">
        <v>51.919669999999996</v>
      </c>
      <c r="D104" s="343">
        <v>-12.080338000000012</v>
      </c>
      <c r="E104" s="344">
        <v>0.81124474234440702</v>
      </c>
      <c r="F104" s="342">
        <v>13.841271000000001</v>
      </c>
      <c r="G104" s="343">
        <v>10.380953250000001</v>
      </c>
      <c r="H104" s="343">
        <v>0.89057000000000008</v>
      </c>
      <c r="I104" s="343">
        <v>8.0183400000000002</v>
      </c>
      <c r="J104" s="343">
        <v>-2.3626132500000008</v>
      </c>
      <c r="K104" s="345">
        <v>0.57930662581492698</v>
      </c>
      <c r="L104" s="113"/>
      <c r="M104" s="341" t="str">
        <f t="shared" si="1"/>
        <v>X</v>
      </c>
    </row>
    <row r="105" spans="1:13" ht="14.45" customHeight="1" x14ac:dyDescent="0.2">
      <c r="A105" s="346" t="s">
        <v>292</v>
      </c>
      <c r="B105" s="342">
        <v>11.000004000000001</v>
      </c>
      <c r="C105" s="343">
        <v>10.699669999999999</v>
      </c>
      <c r="D105" s="343">
        <v>-0.30033400000000121</v>
      </c>
      <c r="E105" s="344">
        <v>0.97269691901930211</v>
      </c>
      <c r="F105" s="342">
        <v>13.841271000000001</v>
      </c>
      <c r="G105" s="343">
        <v>10.380953250000001</v>
      </c>
      <c r="H105" s="343">
        <v>0.89057000000000008</v>
      </c>
      <c r="I105" s="343">
        <v>8.0183400000000002</v>
      </c>
      <c r="J105" s="343">
        <v>-2.3626132500000008</v>
      </c>
      <c r="K105" s="345">
        <v>0.57930662581492698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53.000004000000004</v>
      </c>
      <c r="C106" s="343">
        <v>41.22</v>
      </c>
      <c r="D106" s="343">
        <v>-11.780004000000005</v>
      </c>
      <c r="E106" s="344">
        <v>0.77773579035956286</v>
      </c>
      <c r="F106" s="342">
        <v>0</v>
      </c>
      <c r="G106" s="343">
        <v>0</v>
      </c>
      <c r="H106" s="343">
        <v>0</v>
      </c>
      <c r="I106" s="343">
        <v>0</v>
      </c>
      <c r="J106" s="343">
        <v>0</v>
      </c>
      <c r="K106" s="345">
        <v>0</v>
      </c>
      <c r="L106" s="113"/>
      <c r="M106" s="341" t="str">
        <f t="shared" si="1"/>
        <v/>
      </c>
    </row>
    <row r="107" spans="1:13" ht="14.45" customHeight="1" x14ac:dyDescent="0.2">
      <c r="A107" s="346" t="s">
        <v>294</v>
      </c>
      <c r="B107" s="342">
        <v>19.403119</v>
      </c>
      <c r="C107" s="343">
        <v>84.099170000000001</v>
      </c>
      <c r="D107" s="343">
        <v>64.696050999999997</v>
      </c>
      <c r="E107" s="344">
        <v>4.3343119217070205</v>
      </c>
      <c r="F107" s="342">
        <v>0</v>
      </c>
      <c r="G107" s="343">
        <v>0</v>
      </c>
      <c r="H107" s="343">
        <v>0.75</v>
      </c>
      <c r="I107" s="343">
        <v>2.25</v>
      </c>
      <c r="J107" s="343">
        <v>2.25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19.403119</v>
      </c>
      <c r="C108" s="343">
        <v>84.099170000000001</v>
      </c>
      <c r="D108" s="343">
        <v>64.696050999999997</v>
      </c>
      <c r="E108" s="344">
        <v>4.3343119217070205</v>
      </c>
      <c r="F108" s="342">
        <v>0</v>
      </c>
      <c r="G108" s="343">
        <v>0</v>
      </c>
      <c r="H108" s="343">
        <v>0.75</v>
      </c>
      <c r="I108" s="343">
        <v>2.25</v>
      </c>
      <c r="J108" s="343">
        <v>2.25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0</v>
      </c>
      <c r="C109" s="343">
        <v>6</v>
      </c>
      <c r="D109" s="343">
        <v>6</v>
      </c>
      <c r="E109" s="344">
        <v>0</v>
      </c>
      <c r="F109" s="342">
        <v>0</v>
      </c>
      <c r="G109" s="343">
        <v>0</v>
      </c>
      <c r="H109" s="343">
        <v>0.75</v>
      </c>
      <c r="I109" s="343">
        <v>2.25</v>
      </c>
      <c r="J109" s="343">
        <v>2.25</v>
      </c>
      <c r="K109" s="345">
        <v>0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0</v>
      </c>
      <c r="C110" s="343">
        <v>6</v>
      </c>
      <c r="D110" s="343">
        <v>6</v>
      </c>
      <c r="E110" s="344">
        <v>0</v>
      </c>
      <c r="F110" s="342">
        <v>0</v>
      </c>
      <c r="G110" s="343">
        <v>0</v>
      </c>
      <c r="H110" s="343">
        <v>0.75</v>
      </c>
      <c r="I110" s="343">
        <v>2.25</v>
      </c>
      <c r="J110" s="343">
        <v>2.25</v>
      </c>
      <c r="K110" s="345">
        <v>0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0</v>
      </c>
      <c r="C111" s="343">
        <v>6</v>
      </c>
      <c r="D111" s="343">
        <v>6</v>
      </c>
      <c r="E111" s="344">
        <v>0</v>
      </c>
      <c r="F111" s="342">
        <v>0</v>
      </c>
      <c r="G111" s="343">
        <v>0</v>
      </c>
      <c r="H111" s="343">
        <v>0.75</v>
      </c>
      <c r="I111" s="343">
        <v>2.25</v>
      </c>
      <c r="J111" s="343">
        <v>2.25</v>
      </c>
      <c r="K111" s="345">
        <v>0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19.403119</v>
      </c>
      <c r="C112" s="343">
        <v>78.099170000000001</v>
      </c>
      <c r="D112" s="343">
        <v>58.696050999999997</v>
      </c>
      <c r="E112" s="344">
        <v>4.025083286867436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78.099170000000001</v>
      </c>
      <c r="D113" s="343">
        <v>58.696050999999997</v>
      </c>
      <c r="E113" s="344">
        <v>4.025083286867436</v>
      </c>
      <c r="F113" s="342">
        <v>0</v>
      </c>
      <c r="G113" s="343">
        <v>0</v>
      </c>
      <c r="H113" s="343">
        <v>0</v>
      </c>
      <c r="I113" s="343">
        <v>0</v>
      </c>
      <c r="J113" s="343">
        <v>0</v>
      </c>
      <c r="K113" s="345">
        <v>0</v>
      </c>
      <c r="L113" s="113"/>
      <c r="M113" s="341" t="str">
        <f t="shared" si="1"/>
        <v>X</v>
      </c>
    </row>
    <row r="114" spans="1:13" ht="14.45" customHeight="1" x14ac:dyDescent="0.2">
      <c r="A114" s="346" t="s">
        <v>301</v>
      </c>
      <c r="B114" s="342">
        <v>19.403119</v>
      </c>
      <c r="C114" s="343">
        <v>78.099170000000001</v>
      </c>
      <c r="D114" s="343">
        <v>58.696050999999997</v>
      </c>
      <c r="E114" s="344">
        <v>4.025083286867436</v>
      </c>
      <c r="F114" s="342">
        <v>0</v>
      </c>
      <c r="G114" s="343">
        <v>0</v>
      </c>
      <c r="H114" s="343">
        <v>0</v>
      </c>
      <c r="I114" s="343">
        <v>0</v>
      </c>
      <c r="J114" s="343">
        <v>0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518.23471000000006</v>
      </c>
      <c r="D115" s="343">
        <v>518.23471000000006</v>
      </c>
      <c r="E115" s="344">
        <v>0</v>
      </c>
      <c r="F115" s="342">
        <v>0</v>
      </c>
      <c r="G115" s="343">
        <v>0</v>
      </c>
      <c r="H115" s="343">
        <v>32.085349999999998</v>
      </c>
      <c r="I115" s="343">
        <v>287.43957</v>
      </c>
      <c r="J115" s="343">
        <v>287.43957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518.23471000000006</v>
      </c>
      <c r="D116" s="343">
        <v>518.23471000000006</v>
      </c>
      <c r="E116" s="344">
        <v>0</v>
      </c>
      <c r="F116" s="342">
        <v>0</v>
      </c>
      <c r="G116" s="343">
        <v>0</v>
      </c>
      <c r="H116" s="343">
        <v>32.085349999999998</v>
      </c>
      <c r="I116" s="343">
        <v>287.43957</v>
      </c>
      <c r="J116" s="343">
        <v>287.43957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304</v>
      </c>
      <c r="B117" s="342">
        <v>0</v>
      </c>
      <c r="C117" s="343">
        <v>518.23471000000006</v>
      </c>
      <c r="D117" s="343">
        <v>518.23471000000006</v>
      </c>
      <c r="E117" s="344">
        <v>0</v>
      </c>
      <c r="F117" s="342">
        <v>0</v>
      </c>
      <c r="G117" s="343">
        <v>0</v>
      </c>
      <c r="H117" s="343">
        <v>32.085349999999998</v>
      </c>
      <c r="I117" s="343">
        <v>287.43957</v>
      </c>
      <c r="J117" s="343">
        <v>287.43957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0</v>
      </c>
      <c r="C118" s="343">
        <v>6.27</v>
      </c>
      <c r="D118" s="343">
        <v>6.27</v>
      </c>
      <c r="E118" s="344">
        <v>0</v>
      </c>
      <c r="F118" s="342">
        <v>0</v>
      </c>
      <c r="G118" s="343">
        <v>0</v>
      </c>
      <c r="H118" s="343">
        <v>0</v>
      </c>
      <c r="I118" s="343">
        <v>2.34</v>
      </c>
      <c r="J118" s="343">
        <v>2.34</v>
      </c>
      <c r="K118" s="345">
        <v>0</v>
      </c>
      <c r="L118" s="113"/>
      <c r="M118" s="341" t="str">
        <f t="shared" si="1"/>
        <v>X</v>
      </c>
    </row>
    <row r="119" spans="1:13" ht="14.45" customHeight="1" x14ac:dyDescent="0.2">
      <c r="A119" s="346" t="s">
        <v>306</v>
      </c>
      <c r="B119" s="342">
        <v>0</v>
      </c>
      <c r="C119" s="343">
        <v>6.27</v>
      </c>
      <c r="D119" s="343">
        <v>6.27</v>
      </c>
      <c r="E119" s="344">
        <v>0</v>
      </c>
      <c r="F119" s="342">
        <v>0</v>
      </c>
      <c r="G119" s="343">
        <v>0</v>
      </c>
      <c r="H119" s="343">
        <v>0</v>
      </c>
      <c r="I119" s="343">
        <v>2.34</v>
      </c>
      <c r="J119" s="343">
        <v>2.34</v>
      </c>
      <c r="K119" s="345">
        <v>0</v>
      </c>
      <c r="L119" s="113"/>
      <c r="M119" s="341" t="str">
        <f t="shared" si="1"/>
        <v/>
      </c>
    </row>
    <row r="120" spans="1:13" ht="14.45" customHeight="1" x14ac:dyDescent="0.2">
      <c r="A120" s="346" t="s">
        <v>307</v>
      </c>
      <c r="B120" s="342">
        <v>0</v>
      </c>
      <c r="C120" s="343">
        <v>9.4527800000000006</v>
      </c>
      <c r="D120" s="343">
        <v>9.4527800000000006</v>
      </c>
      <c r="E120" s="344">
        <v>0</v>
      </c>
      <c r="F120" s="342">
        <v>0</v>
      </c>
      <c r="G120" s="343">
        <v>0</v>
      </c>
      <c r="H120" s="343">
        <v>2.5459999999999998</v>
      </c>
      <c r="I120" s="343">
        <v>2.8834200000000001</v>
      </c>
      <c r="J120" s="343">
        <v>2.8834200000000001</v>
      </c>
      <c r="K120" s="345">
        <v>0</v>
      </c>
      <c r="L120" s="113"/>
      <c r="M120" s="341" t="str">
        <f t="shared" si="1"/>
        <v>X</v>
      </c>
    </row>
    <row r="121" spans="1:13" ht="14.45" customHeight="1" x14ac:dyDescent="0.2">
      <c r="A121" s="346" t="s">
        <v>308</v>
      </c>
      <c r="B121" s="342">
        <v>0</v>
      </c>
      <c r="C121" s="343">
        <v>8.7999999999999995E-2</v>
      </c>
      <c r="D121" s="343">
        <v>8.7999999999999995E-2</v>
      </c>
      <c r="E121" s="344">
        <v>0</v>
      </c>
      <c r="F121" s="342">
        <v>0</v>
      </c>
      <c r="G121" s="343">
        <v>0</v>
      </c>
      <c r="H121" s="343">
        <v>0</v>
      </c>
      <c r="I121" s="343">
        <v>0</v>
      </c>
      <c r="J121" s="343">
        <v>0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8.6532999999999998</v>
      </c>
      <c r="D122" s="343">
        <v>8.6532999999999998</v>
      </c>
      <c r="E122" s="344">
        <v>0</v>
      </c>
      <c r="F122" s="342">
        <v>0</v>
      </c>
      <c r="G122" s="343">
        <v>0</v>
      </c>
      <c r="H122" s="343">
        <v>2.5459999999999998</v>
      </c>
      <c r="I122" s="343">
        <v>2.613</v>
      </c>
      <c r="J122" s="343">
        <v>2.613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0.71148</v>
      </c>
      <c r="D123" s="343">
        <v>0.71148</v>
      </c>
      <c r="E123" s="344">
        <v>0</v>
      </c>
      <c r="F123" s="342">
        <v>0</v>
      </c>
      <c r="G123" s="343">
        <v>0</v>
      </c>
      <c r="H123" s="343">
        <v>0</v>
      </c>
      <c r="I123" s="343">
        <v>0.27041999999999999</v>
      </c>
      <c r="J123" s="343">
        <v>0.27041999999999999</v>
      </c>
      <c r="K123" s="345">
        <v>0</v>
      </c>
      <c r="L123" s="113"/>
      <c r="M123" s="341" t="str">
        <f t="shared" si="1"/>
        <v/>
      </c>
    </row>
    <row r="124" spans="1:13" ht="14.45" customHeight="1" x14ac:dyDescent="0.2">
      <c r="A124" s="346" t="s">
        <v>311</v>
      </c>
      <c r="B124" s="342">
        <v>0</v>
      </c>
      <c r="C124" s="343">
        <v>0.27938999999999997</v>
      </c>
      <c r="D124" s="343">
        <v>0.27938999999999997</v>
      </c>
      <c r="E124" s="344">
        <v>0</v>
      </c>
      <c r="F124" s="342">
        <v>0</v>
      </c>
      <c r="G124" s="343">
        <v>0</v>
      </c>
      <c r="H124" s="343">
        <v>4.4150000000000002E-2</v>
      </c>
      <c r="I124" s="343">
        <v>0.36014999999999997</v>
      </c>
      <c r="J124" s="343">
        <v>0.36014999999999997</v>
      </c>
      <c r="K124" s="345">
        <v>0</v>
      </c>
      <c r="L124" s="113"/>
      <c r="M124" s="341" t="str">
        <f t="shared" si="1"/>
        <v>X</v>
      </c>
    </row>
    <row r="125" spans="1:13" ht="14.45" customHeight="1" x14ac:dyDescent="0.2">
      <c r="A125" s="346" t="s">
        <v>312</v>
      </c>
      <c r="B125" s="342">
        <v>0</v>
      </c>
      <c r="C125" s="343">
        <v>0.27938999999999997</v>
      </c>
      <c r="D125" s="343">
        <v>0.27938999999999997</v>
      </c>
      <c r="E125" s="344">
        <v>0</v>
      </c>
      <c r="F125" s="342">
        <v>0</v>
      </c>
      <c r="G125" s="343">
        <v>0</v>
      </c>
      <c r="H125" s="343">
        <v>4.4150000000000002E-2</v>
      </c>
      <c r="I125" s="343">
        <v>0.36014999999999997</v>
      </c>
      <c r="J125" s="343">
        <v>0.36014999999999997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1.8463699999999998</v>
      </c>
      <c r="D126" s="343">
        <v>1.8463699999999998</v>
      </c>
      <c r="E126" s="344">
        <v>0</v>
      </c>
      <c r="F126" s="342">
        <v>0</v>
      </c>
      <c r="G126" s="343">
        <v>0</v>
      </c>
      <c r="H126" s="343">
        <v>0</v>
      </c>
      <c r="I126" s="343">
        <v>0</v>
      </c>
      <c r="J126" s="343">
        <v>0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314</v>
      </c>
      <c r="B127" s="342">
        <v>0</v>
      </c>
      <c r="C127" s="343">
        <v>1.8463699999999998</v>
      </c>
      <c r="D127" s="343">
        <v>1.8463699999999998</v>
      </c>
      <c r="E127" s="344">
        <v>0</v>
      </c>
      <c r="F127" s="342">
        <v>0</v>
      </c>
      <c r="G127" s="343">
        <v>0</v>
      </c>
      <c r="H127" s="343">
        <v>0</v>
      </c>
      <c r="I127" s="343">
        <v>0</v>
      </c>
      <c r="J127" s="343">
        <v>0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118.84518</v>
      </c>
      <c r="D128" s="343">
        <v>118.84518</v>
      </c>
      <c r="E128" s="344">
        <v>0</v>
      </c>
      <c r="F128" s="342">
        <v>0</v>
      </c>
      <c r="G128" s="343">
        <v>0</v>
      </c>
      <c r="H128" s="343">
        <v>6.8177200000000004</v>
      </c>
      <c r="I128" s="343">
        <v>49.717370000000003</v>
      </c>
      <c r="J128" s="343">
        <v>49.717370000000003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118.84518</v>
      </c>
      <c r="D129" s="343">
        <v>118.84518</v>
      </c>
      <c r="E129" s="344">
        <v>0</v>
      </c>
      <c r="F129" s="342">
        <v>0</v>
      </c>
      <c r="G129" s="343">
        <v>0</v>
      </c>
      <c r="H129" s="343">
        <v>6.8177200000000004</v>
      </c>
      <c r="I129" s="343">
        <v>49.717370000000003</v>
      </c>
      <c r="J129" s="343">
        <v>49.717370000000003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19.471</v>
      </c>
      <c r="D130" s="343">
        <v>19.471</v>
      </c>
      <c r="E130" s="344">
        <v>0</v>
      </c>
      <c r="F130" s="342">
        <v>0</v>
      </c>
      <c r="G130" s="343">
        <v>0</v>
      </c>
      <c r="H130" s="343">
        <v>0</v>
      </c>
      <c r="I130" s="343">
        <v>4.9740000000000002</v>
      </c>
      <c r="J130" s="343">
        <v>4.9740000000000002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19.471</v>
      </c>
      <c r="D131" s="343">
        <v>19.471</v>
      </c>
      <c r="E131" s="344">
        <v>0</v>
      </c>
      <c r="F131" s="342">
        <v>0</v>
      </c>
      <c r="G131" s="343">
        <v>0</v>
      </c>
      <c r="H131" s="343">
        <v>0</v>
      </c>
      <c r="I131" s="343">
        <v>4.9740000000000002</v>
      </c>
      <c r="J131" s="343">
        <v>4.9740000000000002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362.06999000000002</v>
      </c>
      <c r="D132" s="343">
        <v>362.06999000000002</v>
      </c>
      <c r="E132" s="344">
        <v>0</v>
      </c>
      <c r="F132" s="342">
        <v>0</v>
      </c>
      <c r="G132" s="343">
        <v>0</v>
      </c>
      <c r="H132" s="343">
        <v>22.677479999999999</v>
      </c>
      <c r="I132" s="343">
        <v>227.16463000000002</v>
      </c>
      <c r="J132" s="343">
        <v>227.16463000000002</v>
      </c>
      <c r="K132" s="345">
        <v>0</v>
      </c>
      <c r="L132" s="113"/>
      <c r="M132" s="341" t="str">
        <f t="shared" si="1"/>
        <v>X</v>
      </c>
    </row>
    <row r="133" spans="1:13" ht="14.45" customHeight="1" x14ac:dyDescent="0.2">
      <c r="A133" s="346" t="s">
        <v>320</v>
      </c>
      <c r="B133" s="342">
        <v>0</v>
      </c>
      <c r="C133" s="343">
        <v>362.06999000000002</v>
      </c>
      <c r="D133" s="343">
        <v>362.06999000000002</v>
      </c>
      <c r="E133" s="344">
        <v>0</v>
      </c>
      <c r="F133" s="342">
        <v>0</v>
      </c>
      <c r="G133" s="343">
        <v>0</v>
      </c>
      <c r="H133" s="343">
        <v>22.677479999999999</v>
      </c>
      <c r="I133" s="343">
        <v>227.16463000000002</v>
      </c>
      <c r="J133" s="343">
        <v>227.16463000000002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/>
      <c r="B134" s="342"/>
      <c r="C134" s="343"/>
      <c r="D134" s="343"/>
      <c r="E134" s="344"/>
      <c r="F134" s="342"/>
      <c r="G134" s="343"/>
      <c r="H134" s="343"/>
      <c r="I134" s="343"/>
      <c r="J134" s="343"/>
      <c r="K134" s="345"/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/>
      <c r="B135" s="342"/>
      <c r="C135" s="343"/>
      <c r="D135" s="343"/>
      <c r="E135" s="344"/>
      <c r="F135" s="342"/>
      <c r="G135" s="343"/>
      <c r="H135" s="343"/>
      <c r="I135" s="343"/>
      <c r="J135" s="343"/>
      <c r="K135" s="345"/>
      <c r="L135" s="113"/>
      <c r="M135" s="341" t="str">
        <f t="shared" si="2"/>
        <v/>
      </c>
    </row>
    <row r="136" spans="1:13" ht="14.45" customHeight="1" x14ac:dyDescent="0.2">
      <c r="A136" s="346"/>
      <c r="B136" s="342"/>
      <c r="C136" s="343"/>
      <c r="D136" s="343"/>
      <c r="E136" s="344"/>
      <c r="F136" s="342"/>
      <c r="G136" s="343"/>
      <c r="H136" s="343"/>
      <c r="I136" s="343"/>
      <c r="J136" s="343"/>
      <c r="K136" s="345"/>
      <c r="L136" s="113"/>
      <c r="M136" s="341" t="str">
        <f t="shared" si="2"/>
        <v/>
      </c>
    </row>
    <row r="137" spans="1:13" ht="14.45" customHeight="1" x14ac:dyDescent="0.2">
      <c r="A137" s="346"/>
      <c r="B137" s="342"/>
      <c r="C137" s="343"/>
      <c r="D137" s="343"/>
      <c r="E137" s="344"/>
      <c r="F137" s="342"/>
      <c r="G137" s="343"/>
      <c r="H137" s="343"/>
      <c r="I137" s="343"/>
      <c r="J137" s="343"/>
      <c r="K137" s="345"/>
      <c r="L137" s="113"/>
      <c r="M137" s="341" t="str">
        <f t="shared" si="2"/>
        <v/>
      </c>
    </row>
    <row r="138" spans="1:13" ht="14.45" customHeight="1" x14ac:dyDescent="0.2">
      <c r="A138" s="346"/>
      <c r="B138" s="342"/>
      <c r="C138" s="343"/>
      <c r="D138" s="343"/>
      <c r="E138" s="344"/>
      <c r="F138" s="342"/>
      <c r="G138" s="343"/>
      <c r="H138" s="343"/>
      <c r="I138" s="343"/>
      <c r="J138" s="343"/>
      <c r="K138" s="345"/>
      <c r="L138" s="113"/>
      <c r="M138" s="341" t="str">
        <f t="shared" si="2"/>
        <v/>
      </c>
    </row>
    <row r="139" spans="1:13" ht="14.45" customHeight="1" x14ac:dyDescent="0.2">
      <c r="A139" s="346"/>
      <c r="B139" s="342"/>
      <c r="C139" s="343"/>
      <c r="D139" s="343"/>
      <c r="E139" s="344"/>
      <c r="F139" s="342"/>
      <c r="G139" s="343"/>
      <c r="H139" s="343"/>
      <c r="I139" s="343"/>
      <c r="J139" s="343"/>
      <c r="K139" s="345"/>
      <c r="L139" s="113"/>
      <c r="M139" s="341" t="str">
        <f t="shared" si="2"/>
        <v/>
      </c>
    </row>
    <row r="140" spans="1:13" ht="14.45" customHeight="1" x14ac:dyDescent="0.2">
      <c r="A140" s="346"/>
      <c r="B140" s="342"/>
      <c r="C140" s="343"/>
      <c r="D140" s="343"/>
      <c r="E140" s="344"/>
      <c r="F140" s="342"/>
      <c r="G140" s="343"/>
      <c r="H140" s="343"/>
      <c r="I140" s="343"/>
      <c r="J140" s="343"/>
      <c r="K140" s="345"/>
      <c r="L140" s="113"/>
      <c r="M140" s="341" t="str">
        <f t="shared" si="2"/>
        <v/>
      </c>
    </row>
    <row r="141" spans="1:13" ht="14.45" customHeight="1" x14ac:dyDescent="0.2">
      <c r="A141" s="346"/>
      <c r="B141" s="342"/>
      <c r="C141" s="343"/>
      <c r="D141" s="343"/>
      <c r="E141" s="344"/>
      <c r="F141" s="342"/>
      <c r="G141" s="343"/>
      <c r="H141" s="343"/>
      <c r="I141" s="343"/>
      <c r="J141" s="343"/>
      <c r="K141" s="345"/>
      <c r="L141" s="113"/>
      <c r="M141" s="341" t="str">
        <f t="shared" si="2"/>
        <v/>
      </c>
    </row>
    <row r="142" spans="1:13" ht="14.45" customHeight="1" x14ac:dyDescent="0.2">
      <c r="A142" s="346"/>
      <c r="B142" s="342"/>
      <c r="C142" s="343"/>
      <c r="D142" s="343"/>
      <c r="E142" s="344"/>
      <c r="F142" s="342"/>
      <c r="G142" s="343"/>
      <c r="H142" s="343"/>
      <c r="I142" s="343"/>
      <c r="J142" s="343"/>
      <c r="K142" s="345"/>
      <c r="L142" s="113"/>
      <c r="M142" s="341" t="str">
        <f t="shared" si="2"/>
        <v/>
      </c>
    </row>
    <row r="143" spans="1:13" ht="14.45" customHeight="1" x14ac:dyDescent="0.2">
      <c r="A143" s="346"/>
      <c r="B143" s="342"/>
      <c r="C143" s="343"/>
      <c r="D143" s="343"/>
      <c r="E143" s="344"/>
      <c r="F143" s="342"/>
      <c r="G143" s="343"/>
      <c r="H143" s="343"/>
      <c r="I143" s="343"/>
      <c r="J143" s="343"/>
      <c r="K143" s="345"/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BAB3945F-C9E8-4891-96AB-305609861F5C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323</v>
      </c>
      <c r="C6" s="349">
        <v>0.35114000000000001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324</v>
      </c>
      <c r="C7" s="349">
        <v>0.35114000000000001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325</v>
      </c>
    </row>
    <row r="9" spans="1:10" ht="14.45" customHeight="1" x14ac:dyDescent="0.2">
      <c r="A9" s="347" t="s">
        <v>321</v>
      </c>
      <c r="B9" s="348" t="s">
        <v>322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326</v>
      </c>
      <c r="B10" s="348" t="s">
        <v>322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326</v>
      </c>
      <c r="B11" s="348" t="s">
        <v>323</v>
      </c>
      <c r="C11" s="349">
        <v>0.35114000000000001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326</v>
      </c>
      <c r="B12" s="348" t="s">
        <v>324</v>
      </c>
      <c r="C12" s="349">
        <v>0.35114000000000001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327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328</v>
      </c>
    </row>
    <row r="14" spans="1:10" ht="14.45" customHeight="1" x14ac:dyDescent="0.2">
      <c r="A14" s="347" t="s">
        <v>321</v>
      </c>
      <c r="B14" s="348" t="s">
        <v>324</v>
      </c>
      <c r="C14" s="349">
        <v>0.35114000000000001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A6F2FAA4-9638-4139-A66F-5154D664B67A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321</v>
      </c>
      <c r="B5" s="359" t="s">
        <v>322</v>
      </c>
      <c r="C5" s="360" t="s">
        <v>326</v>
      </c>
      <c r="D5" s="361" t="s">
        <v>322</v>
      </c>
      <c r="E5" s="362">
        <v>50113001</v>
      </c>
      <c r="F5" s="361" t="s">
        <v>329</v>
      </c>
      <c r="G5" s="360" t="s">
        <v>330</v>
      </c>
      <c r="H5" s="360">
        <v>500979</v>
      </c>
      <c r="I5" s="360">
        <v>0</v>
      </c>
      <c r="J5" s="360" t="s">
        <v>331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6252D57-B5D9-40E7-A7F5-E3993E5567C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15</v>
      </c>
      <c r="C3" s="190">
        <f>SUM(C6:C1048576)</f>
        <v>4</v>
      </c>
      <c r="D3" s="190">
        <f>SUM(D6:D1048576)</f>
        <v>0</v>
      </c>
      <c r="E3" s="191">
        <f>SUM(E6:E1048576)</f>
        <v>0</v>
      </c>
      <c r="F3" s="188">
        <f>IF(SUM($B3:$E3)=0,"",B3/SUM($B3:$E3))</f>
        <v>0.78947368421052633</v>
      </c>
      <c r="G3" s="186">
        <f t="shared" ref="G3:I3" si="0">IF(SUM($B3:$E3)=0,"",C3/SUM($B3:$E3))</f>
        <v>0.21052631578947367</v>
      </c>
      <c r="H3" s="186">
        <f t="shared" si="0"/>
        <v>0</v>
      </c>
      <c r="I3" s="187">
        <f t="shared" si="0"/>
        <v>0</v>
      </c>
      <c r="J3" s="190">
        <f>SUM(J6:J1048576)</f>
        <v>9</v>
      </c>
      <c r="K3" s="190">
        <f>SUM(K6:K1048576)</f>
        <v>3</v>
      </c>
      <c r="L3" s="190">
        <f>SUM(L6:L1048576)</f>
        <v>0</v>
      </c>
      <c r="M3" s="191">
        <f>SUM(M6:M1048576)</f>
        <v>0</v>
      </c>
      <c r="N3" s="188">
        <f>IF(SUM($J3:$M3)=0,"",J3/SUM($J3:$M3))</f>
        <v>0.75</v>
      </c>
      <c r="O3" s="186">
        <f t="shared" ref="O3:Q3" si="1">IF(SUM($J3:$M3)=0,"",K3/SUM($J3:$M3))</f>
        <v>0.25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332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333</v>
      </c>
      <c r="B7" s="382">
        <v>15</v>
      </c>
      <c r="C7" s="374">
        <v>4</v>
      </c>
      <c r="D7" s="374"/>
      <c r="E7" s="384"/>
      <c r="F7" s="380">
        <v>0.78947368421052633</v>
      </c>
      <c r="G7" s="375">
        <v>0.21052631578947367</v>
      </c>
      <c r="H7" s="375">
        <v>0</v>
      </c>
      <c r="I7" s="386">
        <v>0</v>
      </c>
      <c r="J7" s="382">
        <v>9</v>
      </c>
      <c r="K7" s="374">
        <v>3</v>
      </c>
      <c r="L7" s="374"/>
      <c r="M7" s="384"/>
      <c r="N7" s="380">
        <v>0.75</v>
      </c>
      <c r="O7" s="375">
        <v>0.25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6BB5CEE7-F202-484D-A84F-2D1E2FC4AEB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334</v>
      </c>
      <c r="C6" s="349">
        <v>38.713650000000001</v>
      </c>
      <c r="D6" s="349">
        <v>42.232849999999999</v>
      </c>
      <c r="E6" s="349"/>
      <c r="F6" s="349">
        <v>34.701839999999997</v>
      </c>
      <c r="G6" s="349">
        <v>0</v>
      </c>
      <c r="H6" s="349">
        <v>34.701839999999997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335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321</v>
      </c>
      <c r="B8" s="348" t="s">
        <v>336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321</v>
      </c>
      <c r="B9" s="348" t="s">
        <v>324</v>
      </c>
      <c r="C9" s="349">
        <v>41.133650000000003</v>
      </c>
      <c r="D9" s="349">
        <v>44.410849999999996</v>
      </c>
      <c r="E9" s="349"/>
      <c r="F9" s="349">
        <v>37.64584</v>
      </c>
      <c r="G9" s="349">
        <v>0</v>
      </c>
      <c r="H9" s="349">
        <v>37.64584</v>
      </c>
      <c r="I9" s="350" t="s">
        <v>192</v>
      </c>
      <c r="J9" s="351" t="s">
        <v>325</v>
      </c>
    </row>
    <row r="11" spans="1:10" ht="14.45" customHeight="1" x14ac:dyDescent="0.2">
      <c r="A11" s="347" t="s">
        <v>321</v>
      </c>
      <c r="B11" s="348" t="s">
        <v>322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326</v>
      </c>
      <c r="B12" s="348" t="s">
        <v>322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326</v>
      </c>
      <c r="B13" s="348" t="s">
        <v>334</v>
      </c>
      <c r="C13" s="349">
        <v>38.713650000000001</v>
      </c>
      <c r="D13" s="349">
        <v>42.232849999999999</v>
      </c>
      <c r="E13" s="349"/>
      <c r="F13" s="349">
        <v>34.701839999999997</v>
      </c>
      <c r="G13" s="349">
        <v>0</v>
      </c>
      <c r="H13" s="349">
        <v>34.701839999999997</v>
      </c>
      <c r="I13" s="350" t="s">
        <v>192</v>
      </c>
      <c r="J13" s="351" t="s">
        <v>1</v>
      </c>
    </row>
    <row r="14" spans="1:10" ht="14.45" customHeight="1" x14ac:dyDescent="0.2">
      <c r="A14" s="347" t="s">
        <v>326</v>
      </c>
      <c r="B14" s="348" t="s">
        <v>335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326</v>
      </c>
      <c r="B15" s="348" t="s">
        <v>336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326</v>
      </c>
      <c r="B16" s="348" t="s">
        <v>324</v>
      </c>
      <c r="C16" s="349">
        <v>41.133650000000003</v>
      </c>
      <c r="D16" s="349">
        <v>44.410849999999996</v>
      </c>
      <c r="E16" s="349"/>
      <c r="F16" s="349">
        <v>37.64584</v>
      </c>
      <c r="G16" s="349">
        <v>0</v>
      </c>
      <c r="H16" s="349">
        <v>37.64584</v>
      </c>
      <c r="I16" s="350" t="s">
        <v>192</v>
      </c>
      <c r="J16" s="351" t="s">
        <v>327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328</v>
      </c>
    </row>
    <row r="18" spans="1:10" ht="14.45" customHeight="1" x14ac:dyDescent="0.2">
      <c r="A18" s="347" t="s">
        <v>321</v>
      </c>
      <c r="B18" s="348" t="s">
        <v>324</v>
      </c>
      <c r="C18" s="349">
        <v>41.133650000000003</v>
      </c>
      <c r="D18" s="349">
        <v>44.410849999999996</v>
      </c>
      <c r="E18" s="349"/>
      <c r="F18" s="349">
        <v>37.64584</v>
      </c>
      <c r="G18" s="349">
        <v>0</v>
      </c>
      <c r="H18" s="349">
        <v>37.64584</v>
      </c>
      <c r="I18" s="350" t="s">
        <v>192</v>
      </c>
      <c r="J18" s="351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914AC453-78DA-4AF7-B170-A9BBD32E311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7.7572305342499162</v>
      </c>
      <c r="J3" s="71">
        <f>SUBTOTAL(9,J5:J1048576)</f>
        <v>4853</v>
      </c>
      <c r="K3" s="72">
        <f>SUBTOTAL(9,K5:K1048576)</f>
        <v>37645.839782714844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321</v>
      </c>
      <c r="B5" s="388" t="s">
        <v>322</v>
      </c>
      <c r="C5" s="389" t="s">
        <v>326</v>
      </c>
      <c r="D5" s="390" t="s">
        <v>322</v>
      </c>
      <c r="E5" s="389" t="s">
        <v>337</v>
      </c>
      <c r="F5" s="390" t="s">
        <v>338</v>
      </c>
      <c r="G5" s="389" t="s">
        <v>339</v>
      </c>
      <c r="H5" s="389" t="s">
        <v>340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321</v>
      </c>
      <c r="B6" s="392" t="s">
        <v>322</v>
      </c>
      <c r="C6" s="393" t="s">
        <v>326</v>
      </c>
      <c r="D6" s="394" t="s">
        <v>322</v>
      </c>
      <c r="E6" s="393" t="s">
        <v>337</v>
      </c>
      <c r="F6" s="394" t="s">
        <v>338</v>
      </c>
      <c r="G6" s="393" t="s">
        <v>341</v>
      </c>
      <c r="H6" s="393" t="s">
        <v>342</v>
      </c>
      <c r="I6" s="395">
        <v>12.310000419616699</v>
      </c>
      <c r="J6" s="395">
        <v>460</v>
      </c>
      <c r="K6" s="396">
        <v>5660.6101989746094</v>
      </c>
    </row>
    <row r="7" spans="1:11" ht="14.45" customHeight="1" x14ac:dyDescent="0.2">
      <c r="A7" s="391" t="s">
        <v>321</v>
      </c>
      <c r="B7" s="392" t="s">
        <v>322</v>
      </c>
      <c r="C7" s="393" t="s">
        <v>326</v>
      </c>
      <c r="D7" s="394" t="s">
        <v>322</v>
      </c>
      <c r="E7" s="393" t="s">
        <v>337</v>
      </c>
      <c r="F7" s="394" t="s">
        <v>338</v>
      </c>
      <c r="G7" s="393" t="s">
        <v>343</v>
      </c>
      <c r="H7" s="393" t="s">
        <v>344</v>
      </c>
      <c r="I7" s="395">
        <v>15.550000190734863</v>
      </c>
      <c r="J7" s="395">
        <v>220</v>
      </c>
      <c r="K7" s="396">
        <v>3420.6700134277344</v>
      </c>
    </row>
    <row r="8" spans="1:11" ht="14.45" customHeight="1" x14ac:dyDescent="0.2">
      <c r="A8" s="391" t="s">
        <v>321</v>
      </c>
      <c r="B8" s="392" t="s">
        <v>322</v>
      </c>
      <c r="C8" s="393" t="s">
        <v>326</v>
      </c>
      <c r="D8" s="394" t="s">
        <v>322</v>
      </c>
      <c r="E8" s="393" t="s">
        <v>337</v>
      </c>
      <c r="F8" s="394" t="s">
        <v>338</v>
      </c>
      <c r="G8" s="393" t="s">
        <v>345</v>
      </c>
      <c r="H8" s="393" t="s">
        <v>346</v>
      </c>
      <c r="I8" s="395">
        <v>15.810000419616699</v>
      </c>
      <c r="J8" s="395">
        <v>1100</v>
      </c>
      <c r="K8" s="396">
        <v>17396.189697265625</v>
      </c>
    </row>
    <row r="9" spans="1:11" ht="14.45" customHeight="1" x14ac:dyDescent="0.2">
      <c r="A9" s="391" t="s">
        <v>321</v>
      </c>
      <c r="B9" s="392" t="s">
        <v>322</v>
      </c>
      <c r="C9" s="393" t="s">
        <v>326</v>
      </c>
      <c r="D9" s="394" t="s">
        <v>322</v>
      </c>
      <c r="E9" s="393" t="s">
        <v>337</v>
      </c>
      <c r="F9" s="394" t="s">
        <v>338</v>
      </c>
      <c r="G9" s="393" t="s">
        <v>347</v>
      </c>
      <c r="H9" s="393" t="s">
        <v>348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321</v>
      </c>
      <c r="B10" s="392" t="s">
        <v>322</v>
      </c>
      <c r="C10" s="393" t="s">
        <v>326</v>
      </c>
      <c r="D10" s="394" t="s">
        <v>322</v>
      </c>
      <c r="E10" s="393" t="s">
        <v>337</v>
      </c>
      <c r="F10" s="394" t="s">
        <v>338</v>
      </c>
      <c r="G10" s="393" t="s">
        <v>349</v>
      </c>
      <c r="H10" s="393" t="s">
        <v>350</v>
      </c>
      <c r="I10" s="395">
        <v>19.120000839233398</v>
      </c>
      <c r="J10" s="395">
        <v>110</v>
      </c>
      <c r="K10" s="396">
        <v>2102.9799194335938</v>
      </c>
    </row>
    <row r="11" spans="1:11" ht="14.45" customHeight="1" x14ac:dyDescent="0.2">
      <c r="A11" s="391" t="s">
        <v>321</v>
      </c>
      <c r="B11" s="392" t="s">
        <v>322</v>
      </c>
      <c r="C11" s="393" t="s">
        <v>326</v>
      </c>
      <c r="D11" s="394" t="s">
        <v>322</v>
      </c>
      <c r="E11" s="393" t="s">
        <v>337</v>
      </c>
      <c r="F11" s="394" t="s">
        <v>338</v>
      </c>
      <c r="G11" s="393" t="s">
        <v>351</v>
      </c>
      <c r="H11" s="393" t="s">
        <v>352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321</v>
      </c>
      <c r="B12" s="392" t="s">
        <v>322</v>
      </c>
      <c r="C12" s="393" t="s">
        <v>326</v>
      </c>
      <c r="D12" s="394" t="s">
        <v>322</v>
      </c>
      <c r="E12" s="393" t="s">
        <v>337</v>
      </c>
      <c r="F12" s="394" t="s">
        <v>338</v>
      </c>
      <c r="G12" s="393" t="s">
        <v>353</v>
      </c>
      <c r="H12" s="393" t="s">
        <v>354</v>
      </c>
      <c r="I12" s="395">
        <v>17.549999237060547</v>
      </c>
      <c r="J12" s="395">
        <v>160</v>
      </c>
      <c r="K12" s="396">
        <v>2807.1999206542969</v>
      </c>
    </row>
    <row r="13" spans="1:11" ht="14.45" customHeight="1" x14ac:dyDescent="0.2">
      <c r="A13" s="391" t="s">
        <v>321</v>
      </c>
      <c r="B13" s="392" t="s">
        <v>322</v>
      </c>
      <c r="C13" s="393" t="s">
        <v>326</v>
      </c>
      <c r="D13" s="394" t="s">
        <v>322</v>
      </c>
      <c r="E13" s="393" t="s">
        <v>355</v>
      </c>
      <c r="F13" s="394" t="s">
        <v>356</v>
      </c>
      <c r="G13" s="393" t="s">
        <v>357</v>
      </c>
      <c r="H13" s="393" t="s">
        <v>358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321</v>
      </c>
      <c r="B14" s="392" t="s">
        <v>322</v>
      </c>
      <c r="C14" s="393" t="s">
        <v>326</v>
      </c>
      <c r="D14" s="394" t="s">
        <v>322</v>
      </c>
      <c r="E14" s="393" t="s">
        <v>359</v>
      </c>
      <c r="F14" s="394" t="s">
        <v>360</v>
      </c>
      <c r="G14" s="393" t="s">
        <v>361</v>
      </c>
      <c r="H14" s="393" t="s">
        <v>362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321</v>
      </c>
      <c r="B15" s="398" t="s">
        <v>322</v>
      </c>
      <c r="C15" s="399" t="s">
        <v>326</v>
      </c>
      <c r="D15" s="400" t="s">
        <v>322</v>
      </c>
      <c r="E15" s="399" t="s">
        <v>359</v>
      </c>
      <c r="F15" s="400" t="s">
        <v>360</v>
      </c>
      <c r="G15" s="399" t="s">
        <v>363</v>
      </c>
      <c r="H15" s="399" t="s">
        <v>364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7388CEB-409E-48A4-818E-A5F342A1597F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</v>
      </c>
      <c r="D6" s="236"/>
      <c r="E6" s="236"/>
      <c r="F6" s="235"/>
      <c r="G6" s="237">
        <f ca="1">SUM(Tabulka[05 h_vram])/2</f>
        <v>4059.2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180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107039</v>
      </c>
      <c r="N6" s="236">
        <f ca="1">SUM(Tabulka[12 m_oc])/2</f>
        <v>107039</v>
      </c>
      <c r="O6" s="235">
        <f ca="1">SUM(Tabulka[13 m_sk])/2</f>
        <v>1611253</v>
      </c>
      <c r="P6" s="234">
        <f ca="1">SUM(Tabulka[14_vzsk])/2</f>
        <v>3390</v>
      </c>
      <c r="Q6" s="234">
        <f ca="1">SUM(Tabulka[15_vzpl])/2</f>
        <v>7377.2022613309409</v>
      </c>
      <c r="R6" s="233">
        <f ca="1">IF(Q6=0,0,P6/Q6)</f>
        <v>0.45952379776400504</v>
      </c>
      <c r="S6" s="232">
        <f ca="1">Q6-P6</f>
        <v>3987.2022613309409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1275.1999999999998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815781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8" s="216">
        <f ca="1">IF(Tabulka[[#This Row],[15_vzpl]]=0,"",Tabulka[[#This Row],[14_vzsk]]/Tabulka[[#This Row],[15_vzpl]])</f>
        <v>0.25545704467353952</v>
      </c>
      <c r="S8" s="215">
        <f ca="1">IF(Tabulka[[#This Row],[15_vzpl]]-Tabulka[[#This Row],[14_vzsk]]=0,"",Tabulka[[#This Row],[15_vzpl]]-Tabulka[[#This Row],[14_vzsk]])</f>
        <v>3176.8621700879767</v>
      </c>
    </row>
    <row r="9" spans="1:19" x14ac:dyDescent="0.25">
      <c r="A9" s="214">
        <v>99</v>
      </c>
      <c r="B9" s="213" t="s">
        <v>378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9" s="216">
        <f ca="1">IF(Tabulka[[#This Row],[15_vzpl]]=0,"",Tabulka[[#This Row],[14_vzsk]]/Tabulka[[#This Row],[15_vzpl]])</f>
        <v>0.25545704467353952</v>
      </c>
      <c r="S9" s="215">
        <f ca="1">IF(Tabulka[[#This Row],[15_vzpl]]-Tabulka[[#This Row],[14_vzsk]]=0,"",Tabulka[[#This Row],[15_vzpl]]-Tabulka[[#This Row],[14_vzsk]])</f>
        <v>3176.8621700879767</v>
      </c>
    </row>
    <row r="10" spans="1:19" x14ac:dyDescent="0.25">
      <c r="A10" s="214">
        <v>101</v>
      </c>
      <c r="B10" s="213" t="s">
        <v>379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1275.1999999999998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815781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366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417434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3110.3400912429643</v>
      </c>
      <c r="R11" s="216">
        <f ca="1">IF(Tabulka[[#This Row],[15_vzpl]]=0,"",Tabulka[[#This Row],[14_vzsk]]/Tabulka[[#This Row],[15_vzpl]])</f>
        <v>0.73946897526593836</v>
      </c>
      <c r="S11" s="215">
        <f ca="1">IF(Tabulka[[#This Row],[15_vzpl]]-Tabulka[[#This Row],[14_vzsk]]=0,"",Tabulka[[#This Row],[15_vzpl]]-Tabulka[[#This Row],[14_vzsk]])</f>
        <v>810.34009124296426</v>
      </c>
    </row>
    <row r="12" spans="1:19" x14ac:dyDescent="0.25">
      <c r="A12" s="214">
        <v>526</v>
      </c>
      <c r="B12" s="213" t="s">
        <v>380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4309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3110.3400912429643</v>
      </c>
      <c r="R12" s="216">
        <f ca="1">IF(Tabulka[[#This Row],[15_vzpl]]=0,"",Tabulka[[#This Row],[14_vzsk]]/Tabulka[[#This Row],[15_vzpl]])</f>
        <v>0.73946897526593836</v>
      </c>
      <c r="S12" s="215">
        <f ca="1">IF(Tabulka[[#This Row],[15_vzpl]]-Tabulka[[#This Row],[14_vzsk]]=0,"",Tabulka[[#This Row],[15_vzpl]]-Tabulka[[#This Row],[14_vzsk]])</f>
        <v>810.34009124296426</v>
      </c>
    </row>
    <row r="13" spans="1:19" x14ac:dyDescent="0.25">
      <c r="A13" s="214">
        <v>528</v>
      </c>
      <c r="B13" s="213" t="s">
        <v>381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413125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367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378038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382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378038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2782001-2B62-4451-AF8A-B21662E1DA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377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366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367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368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50" t="s">
        <v>104</v>
      </c>
      <c r="B14" s="249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8" t="s">
        <v>105</v>
      </c>
      <c r="B15" s="247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6" t="s">
        <v>93</v>
      </c>
      <c r="B16" s="245">
        <v>2020</v>
      </c>
      <c r="C16">
        <v>2</v>
      </c>
      <c r="D16" t="s">
        <v>366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367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369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137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366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367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370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137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366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367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371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137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366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367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372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  <row r="49" spans="3:19" x14ac:dyDescent="0.25">
      <c r="C49">
        <v>6</v>
      </c>
      <c r="D49" t="s">
        <v>137</v>
      </c>
      <c r="E49">
        <v>0.8</v>
      </c>
      <c r="I49">
        <v>140.80000000000001</v>
      </c>
      <c r="L49">
        <v>20</v>
      </c>
      <c r="Q49">
        <v>73069</v>
      </c>
      <c r="S49">
        <v>474.09579667644181</v>
      </c>
    </row>
    <row r="50" spans="3:19" x14ac:dyDescent="0.25">
      <c r="C50">
        <v>6</v>
      </c>
      <c r="D50">
        <v>99</v>
      </c>
      <c r="S50">
        <v>474.09579667644181</v>
      </c>
    </row>
    <row r="51" spans="3:19" x14ac:dyDescent="0.25">
      <c r="C51">
        <v>6</v>
      </c>
      <c r="D51">
        <v>101</v>
      </c>
      <c r="E51">
        <v>0.8</v>
      </c>
      <c r="I51">
        <v>140.80000000000001</v>
      </c>
      <c r="L51">
        <v>20</v>
      </c>
      <c r="Q51">
        <v>73069</v>
      </c>
    </row>
    <row r="52" spans="3:19" x14ac:dyDescent="0.25">
      <c r="C52">
        <v>6</v>
      </c>
      <c r="D52" t="s">
        <v>366</v>
      </c>
      <c r="E52">
        <v>1</v>
      </c>
      <c r="I52">
        <v>152</v>
      </c>
      <c r="O52">
        <v>750</v>
      </c>
      <c r="P52">
        <v>750</v>
      </c>
      <c r="Q52">
        <v>44431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152</v>
      </c>
      <c r="O54">
        <v>750</v>
      </c>
      <c r="P54">
        <v>750</v>
      </c>
      <c r="Q54">
        <v>43831</v>
      </c>
    </row>
    <row r="55" spans="3:19" x14ac:dyDescent="0.25">
      <c r="C55">
        <v>6</v>
      </c>
      <c r="D55" t="s">
        <v>367</v>
      </c>
      <c r="E55">
        <v>1</v>
      </c>
      <c r="I55">
        <v>168</v>
      </c>
      <c r="Q55">
        <v>37469</v>
      </c>
    </row>
    <row r="56" spans="3:19" x14ac:dyDescent="0.25">
      <c r="C56">
        <v>6</v>
      </c>
      <c r="D56">
        <v>409</v>
      </c>
      <c r="E56">
        <v>1</v>
      </c>
      <c r="I56">
        <v>168</v>
      </c>
      <c r="Q56">
        <v>37469</v>
      </c>
    </row>
    <row r="57" spans="3:19" x14ac:dyDescent="0.25">
      <c r="C57" t="s">
        <v>373</v>
      </c>
      <c r="E57">
        <v>2.8</v>
      </c>
      <c r="I57">
        <v>460.8</v>
      </c>
      <c r="L57">
        <v>20</v>
      </c>
      <c r="O57">
        <v>750</v>
      </c>
      <c r="P57">
        <v>750</v>
      </c>
      <c r="Q57">
        <v>154969</v>
      </c>
      <c r="S57">
        <v>819.6891401478822</v>
      </c>
    </row>
    <row r="58" spans="3:19" x14ac:dyDescent="0.25">
      <c r="C58">
        <v>7</v>
      </c>
      <c r="D58" t="s">
        <v>137</v>
      </c>
      <c r="E58">
        <v>0.8</v>
      </c>
      <c r="I58">
        <v>140.80000000000001</v>
      </c>
      <c r="L58">
        <v>20</v>
      </c>
      <c r="O58">
        <v>60000</v>
      </c>
      <c r="P58">
        <v>60000</v>
      </c>
      <c r="Q58">
        <v>134728</v>
      </c>
      <c r="S58">
        <v>474.09579667644181</v>
      </c>
    </row>
    <row r="59" spans="3:19" x14ac:dyDescent="0.25">
      <c r="C59">
        <v>7</v>
      </c>
      <c r="D59">
        <v>99</v>
      </c>
      <c r="S59">
        <v>474.09579667644181</v>
      </c>
    </row>
    <row r="60" spans="3:19" x14ac:dyDescent="0.25">
      <c r="C60">
        <v>7</v>
      </c>
      <c r="D60">
        <v>101</v>
      </c>
      <c r="E60">
        <v>0.8</v>
      </c>
      <c r="I60">
        <v>140.80000000000001</v>
      </c>
      <c r="L60">
        <v>20</v>
      </c>
      <c r="O60">
        <v>60000</v>
      </c>
      <c r="P60">
        <v>60000</v>
      </c>
      <c r="Q60">
        <v>134728</v>
      </c>
    </row>
    <row r="61" spans="3:19" x14ac:dyDescent="0.25">
      <c r="C61">
        <v>7</v>
      </c>
      <c r="D61" t="s">
        <v>366</v>
      </c>
      <c r="E61">
        <v>1</v>
      </c>
      <c r="I61">
        <v>96</v>
      </c>
      <c r="O61">
        <v>12532</v>
      </c>
      <c r="P61">
        <v>12532</v>
      </c>
      <c r="Q61">
        <v>58345</v>
      </c>
      <c r="S61">
        <v>345.59334347144045</v>
      </c>
    </row>
    <row r="62" spans="3:19" x14ac:dyDescent="0.25">
      <c r="C62">
        <v>7</v>
      </c>
      <c r="D62">
        <v>526</v>
      </c>
      <c r="Q62">
        <v>391</v>
      </c>
      <c r="S62">
        <v>345.59334347144045</v>
      </c>
    </row>
    <row r="63" spans="3:19" x14ac:dyDescent="0.25">
      <c r="C63">
        <v>7</v>
      </c>
      <c r="D63">
        <v>528</v>
      </c>
      <c r="E63">
        <v>1</v>
      </c>
      <c r="I63">
        <v>96</v>
      </c>
      <c r="O63">
        <v>12532</v>
      </c>
      <c r="P63">
        <v>12532</v>
      </c>
      <c r="Q63">
        <v>57954</v>
      </c>
    </row>
    <row r="64" spans="3:19" x14ac:dyDescent="0.25">
      <c r="C64">
        <v>7</v>
      </c>
      <c r="D64" t="s">
        <v>367</v>
      </c>
      <c r="E64">
        <v>1</v>
      </c>
      <c r="I64">
        <v>128</v>
      </c>
      <c r="O64">
        <v>11681</v>
      </c>
      <c r="P64">
        <v>11681</v>
      </c>
      <c r="Q64">
        <v>54305</v>
      </c>
    </row>
    <row r="65" spans="3:19" x14ac:dyDescent="0.25">
      <c r="C65">
        <v>7</v>
      </c>
      <c r="D65">
        <v>409</v>
      </c>
      <c r="E65">
        <v>1</v>
      </c>
      <c r="I65">
        <v>128</v>
      </c>
      <c r="O65">
        <v>11681</v>
      </c>
      <c r="P65">
        <v>11681</v>
      </c>
      <c r="Q65">
        <v>54305</v>
      </c>
    </row>
    <row r="66" spans="3:19" x14ac:dyDescent="0.25">
      <c r="C66" t="s">
        <v>374</v>
      </c>
      <c r="E66">
        <v>2.8</v>
      </c>
      <c r="I66">
        <v>364.8</v>
      </c>
      <c r="L66">
        <v>20</v>
      </c>
      <c r="O66">
        <v>84213</v>
      </c>
      <c r="P66">
        <v>84213</v>
      </c>
      <c r="Q66">
        <v>247378</v>
      </c>
      <c r="S66">
        <v>819.6891401478822</v>
      </c>
    </row>
    <row r="67" spans="3:19" x14ac:dyDescent="0.25">
      <c r="C67">
        <v>8</v>
      </c>
      <c r="D67" t="s">
        <v>137</v>
      </c>
      <c r="E67">
        <v>0.8</v>
      </c>
      <c r="I67">
        <v>76.8</v>
      </c>
      <c r="L67">
        <v>20</v>
      </c>
      <c r="Q67">
        <v>84893</v>
      </c>
      <c r="S67">
        <v>474.09579667644181</v>
      </c>
    </row>
    <row r="68" spans="3:19" x14ac:dyDescent="0.25">
      <c r="C68">
        <v>8</v>
      </c>
      <c r="D68">
        <v>99</v>
      </c>
      <c r="S68">
        <v>474.09579667644181</v>
      </c>
    </row>
    <row r="69" spans="3:19" x14ac:dyDescent="0.25">
      <c r="C69">
        <v>8</v>
      </c>
      <c r="D69">
        <v>101</v>
      </c>
      <c r="E69">
        <v>0.8</v>
      </c>
      <c r="I69">
        <v>76.8</v>
      </c>
      <c r="L69">
        <v>20</v>
      </c>
      <c r="Q69">
        <v>84893</v>
      </c>
    </row>
    <row r="70" spans="3:19" x14ac:dyDescent="0.25">
      <c r="C70">
        <v>8</v>
      </c>
      <c r="D70" t="s">
        <v>366</v>
      </c>
      <c r="E70">
        <v>1</v>
      </c>
      <c r="I70">
        <v>152</v>
      </c>
      <c r="O70">
        <v>750</v>
      </c>
      <c r="P70">
        <v>750</v>
      </c>
      <c r="Q70">
        <v>43591</v>
      </c>
      <c r="S70">
        <v>345.59334347144045</v>
      </c>
    </row>
    <row r="71" spans="3:19" x14ac:dyDescent="0.25">
      <c r="C71">
        <v>8</v>
      </c>
      <c r="D71">
        <v>526</v>
      </c>
      <c r="Q71">
        <v>457</v>
      </c>
      <c r="S71">
        <v>345.59334347144045</v>
      </c>
    </row>
    <row r="72" spans="3:19" x14ac:dyDescent="0.25">
      <c r="C72">
        <v>8</v>
      </c>
      <c r="D72">
        <v>528</v>
      </c>
      <c r="E72">
        <v>1</v>
      </c>
      <c r="I72">
        <v>152</v>
      </c>
      <c r="O72">
        <v>750</v>
      </c>
      <c r="P72">
        <v>750</v>
      </c>
      <c r="Q72">
        <v>43134</v>
      </c>
    </row>
    <row r="73" spans="3:19" x14ac:dyDescent="0.25">
      <c r="C73">
        <v>8</v>
      </c>
      <c r="D73" t="s">
        <v>367</v>
      </c>
      <c r="E73">
        <v>1</v>
      </c>
      <c r="I73">
        <v>120</v>
      </c>
      <c r="Q73">
        <v>41089</v>
      </c>
    </row>
    <row r="74" spans="3:19" x14ac:dyDescent="0.25">
      <c r="C74">
        <v>8</v>
      </c>
      <c r="D74">
        <v>409</v>
      </c>
      <c r="E74">
        <v>1</v>
      </c>
      <c r="I74">
        <v>120</v>
      </c>
      <c r="Q74">
        <v>41089</v>
      </c>
    </row>
    <row r="75" spans="3:19" x14ac:dyDescent="0.25">
      <c r="C75" t="s">
        <v>375</v>
      </c>
      <c r="E75">
        <v>2.8</v>
      </c>
      <c r="I75">
        <v>348.8</v>
      </c>
      <c r="L75">
        <v>20</v>
      </c>
      <c r="O75">
        <v>750</v>
      </c>
      <c r="P75">
        <v>750</v>
      </c>
      <c r="Q75">
        <v>169573</v>
      </c>
      <c r="S75">
        <v>819.6891401478822</v>
      </c>
    </row>
    <row r="76" spans="3:19" x14ac:dyDescent="0.25">
      <c r="C76">
        <v>9</v>
      </c>
      <c r="D76" t="s">
        <v>137</v>
      </c>
      <c r="E76">
        <v>0.8</v>
      </c>
      <c r="I76">
        <v>108.8</v>
      </c>
      <c r="L76">
        <v>20</v>
      </c>
      <c r="Q76">
        <v>80264</v>
      </c>
      <c r="S76">
        <v>474.09579667644181</v>
      </c>
    </row>
    <row r="77" spans="3:19" x14ac:dyDescent="0.25">
      <c r="C77">
        <v>9</v>
      </c>
      <c r="D77">
        <v>99</v>
      </c>
      <c r="S77">
        <v>474.09579667644181</v>
      </c>
    </row>
    <row r="78" spans="3:19" x14ac:dyDescent="0.25">
      <c r="C78">
        <v>9</v>
      </c>
      <c r="D78">
        <v>101</v>
      </c>
      <c r="E78">
        <v>0.8</v>
      </c>
      <c r="I78">
        <v>108.8</v>
      </c>
      <c r="L78">
        <v>20</v>
      </c>
      <c r="Q78">
        <v>80264</v>
      </c>
    </row>
    <row r="79" spans="3:19" x14ac:dyDescent="0.25">
      <c r="C79">
        <v>9</v>
      </c>
      <c r="D79" t="s">
        <v>366</v>
      </c>
      <c r="E79">
        <v>1</v>
      </c>
      <c r="I79">
        <v>144</v>
      </c>
      <c r="O79">
        <v>750</v>
      </c>
      <c r="P79">
        <v>750</v>
      </c>
      <c r="Q79">
        <v>44151</v>
      </c>
      <c r="R79">
        <v>1500</v>
      </c>
      <c r="S79">
        <v>345.59334347144045</v>
      </c>
    </row>
    <row r="80" spans="3:19" x14ac:dyDescent="0.25">
      <c r="C80">
        <v>9</v>
      </c>
      <c r="D80">
        <v>526</v>
      </c>
      <c r="Q80">
        <v>573</v>
      </c>
      <c r="R80">
        <v>1500</v>
      </c>
      <c r="S80">
        <v>345.59334347144045</v>
      </c>
    </row>
    <row r="81" spans="3:19" x14ac:dyDescent="0.25">
      <c r="C81">
        <v>9</v>
      </c>
      <c r="D81">
        <v>528</v>
      </c>
      <c r="E81">
        <v>1</v>
      </c>
      <c r="I81">
        <v>144</v>
      </c>
      <c r="O81">
        <v>750</v>
      </c>
      <c r="P81">
        <v>750</v>
      </c>
      <c r="Q81">
        <v>43578</v>
      </c>
    </row>
    <row r="82" spans="3:19" x14ac:dyDescent="0.25">
      <c r="C82">
        <v>9</v>
      </c>
      <c r="D82" t="s">
        <v>367</v>
      </c>
      <c r="E82">
        <v>1</v>
      </c>
      <c r="I82">
        <v>176</v>
      </c>
      <c r="Q82">
        <v>38590</v>
      </c>
    </row>
    <row r="83" spans="3:19" x14ac:dyDescent="0.25">
      <c r="C83">
        <v>9</v>
      </c>
      <c r="D83">
        <v>409</v>
      </c>
      <c r="E83">
        <v>1</v>
      </c>
      <c r="I83">
        <v>176</v>
      </c>
      <c r="Q83">
        <v>38590</v>
      </c>
    </row>
    <row r="84" spans="3:19" x14ac:dyDescent="0.25">
      <c r="C84" t="s">
        <v>376</v>
      </c>
      <c r="E84">
        <v>2.8</v>
      </c>
      <c r="I84">
        <v>428.8</v>
      </c>
      <c r="L84">
        <v>20</v>
      </c>
      <c r="O84">
        <v>750</v>
      </c>
      <c r="P84">
        <v>750</v>
      </c>
      <c r="Q84">
        <v>163005</v>
      </c>
      <c r="R84">
        <v>1500</v>
      </c>
      <c r="S84">
        <v>819.6891401478822</v>
      </c>
    </row>
  </sheetData>
  <hyperlinks>
    <hyperlink ref="A2" location="Obsah!A1" display="Zpět na Obsah  KL 01  1.-4.měsíc" xr:uid="{C403F592-209B-4A90-881D-8C21BD10E21D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2020-10-20T11:52:19Z</dcterms:modified>
</cp:coreProperties>
</file>