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02" r:id="rId8"/>
    <sheet name="MŽ Detail" sheetId="403" r:id="rId9"/>
  </sheet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Žádanky'!$A$3:$G$3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1" i="414" l="1"/>
  <c r="A7" i="414"/>
  <c r="A16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1" i="414" l="1"/>
  <c r="E7" i="414"/>
  <c r="D4" i="414"/>
  <c r="C4" i="414"/>
  <c r="E4" i="414" l="1"/>
  <c r="D15" i="414"/>
  <c r="D12" i="339" l="1"/>
  <c r="C12" i="339"/>
  <c r="B12" i="339"/>
  <c r="D16" i="414"/>
  <c r="K3" i="403" l="1"/>
  <c r="J3" i="403"/>
  <c r="I3" i="403" s="1"/>
  <c r="M3" i="220" l="1"/>
  <c r="N3" i="220" l="1"/>
  <c r="L3" i="220" s="1"/>
  <c r="G5" i="339" l="1"/>
  <c r="G6" i="339"/>
  <c r="G7" i="339"/>
  <c r="G8" i="339"/>
  <c r="G9" i="339"/>
  <c r="A10" i="383"/>
  <c r="A4" i="383"/>
  <c r="A13" i="383"/>
  <c r="A12" i="383"/>
  <c r="A11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6" i="414"/>
  <c r="C15" i="414"/>
  <c r="D14" i="414"/>
  <c r="E16" i="414" l="1"/>
  <c r="E15" i="414"/>
  <c r="G11" i="339"/>
  <c r="F13" i="339"/>
  <c r="F15" i="339" s="1"/>
  <c r="G12" i="339"/>
  <c r="C14" i="414"/>
  <c r="E14" i="414" l="1"/>
  <c r="G13" i="339"/>
  <c r="G15" i="339"/>
</calcChain>
</file>

<file path=xl/sharedStrings.xml><?xml version="1.0" encoding="utf-8"?>
<sst xmlns="http://schemas.openxmlformats.org/spreadsheetml/2006/main" count="612" uniqueCount="286">
  <si>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</si>
  <si>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</si>
  <si>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</si>
  <si>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</si>
  <si>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</si>
  <si>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</si>
  <si>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</si>
  <si>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</si>
  <si>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</si>
  <si>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</si>
  <si>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</si>
  <si>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</si>
  <si>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</si>
  <si>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</si>
  <si>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</si>
  <si>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</si>
  <si>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</si>
  <si>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</si>
  <si>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</si>
  <si>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</si>
  <si>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</si>
  <si>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</si>
  <si>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</si>
  <si>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</si>
  <si>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</si>
  <si>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</si>
  <si>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</si>
  <si>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</si>
  <si>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</si>
  <si>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</si>
  <si>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</si>
  <si>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</si>
  <si>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</si>
  <si>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</si>
  <si>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</si>
  <si>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</si>
  <si>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</si>
  <si>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</si>
  <si>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</si>
  <si>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</si>
  <si>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</si>
  <si>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</si>
  <si>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</si>
  <si>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</si>
  <si>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</si>
  <si>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</si>
  <si>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</si>
  <si>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</si>
  <si>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</si>
  <si>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</si>
  <si>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</si>
  <si>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</si>
  <si>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</si>
  <si>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</si>
  <si>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</si>
  <si>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</si>
  <si>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</si>
  <si>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</si>
  <si>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</si>
  <si>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</si>
  <si>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</si>
  <si>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</si>
  <si>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</si>
  <si>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</si>
  <si>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</si>
  <si>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</si>
  <si>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</si>
  <si>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</si>
  <si>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</si>
  <si>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</si>
  <si>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</si>
  <si>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</si>
  <si>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</si>
  <si>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</si>
  <si>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</si>
  <si>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</si>
  <si>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</si>
  <si>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</si>
  <si>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</si>
  <si>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</si>
  <si>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</si>
  <si>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</si>
  <si>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</si>
  <si>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</si>
  <si>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</si>
  <si>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</si>
  <si>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</si>
  <si>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</si>
  <si>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</si>
  <si>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</si>
  <si>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</si>
  <si>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</si>
  <si>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</si>
  <si>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</si>
  <si>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</si>
  <si>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</si>
  <si>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</si>
  <si>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Celkem: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</si>
  <si>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</si>
  <si>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</si>
  <si>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</si>
  <si>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</si>
  <si>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</si>
  <si>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</si>
  <si>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</si>
  <si>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</si>
  <si>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</si>
  <si>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</si>
  <si>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</si>
  <si>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</si>
  <si>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</si>
  <si>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</si>
  <si>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</si>
  <si>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</si>
  <si>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</si>
  <si>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centrální sterilizace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</si>
  <si>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</si>
  <si>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</si>
  <si>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</si>
  <si>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</si>
  <si>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</si>
  <si>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</si>
  <si>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</si>
  <si>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</si>
  <si>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</si>
  <si>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</si>
  <si>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</si>
  <si>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</si>
  <si>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</si>
  <si>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</si>
  <si>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</si>
  <si>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</si>
  <si>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</si>
  <si>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</si>
  <si>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</si>
  <si>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</si>
  <si>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--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</si>
  <si>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</si>
  <si>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</si>
  <si>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</si>
  <si>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</si>
  <si>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</si>
  <si>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</si>
  <si>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</si>
  <si>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</si>
  <si>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</si>
  <si>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</si>
  <si>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</si>
  <si>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</si>
  <si>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</si>
  <si>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</si>
  <si>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</si>
  <si>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</si>
  <si>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</si>
  <si>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</si>
  <si>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</si>
  <si>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</si>
  <si>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</si>
  <si>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</si>
  <si>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</si>
  <si>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</si>
  <si>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</si>
  <si>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</si>
  <si>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</si>
  <si>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</si>
  <si>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</si>
  <si>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</si>
  <si>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</si>
  <si>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</si>
  <si>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</si>
  <si>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</si>
  <si>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</si>
  <si>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</si>
  <si>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</si>
  <si>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51810     Náklady - projekty EU</t>
  </si>
  <si>
    <t>51810000     náklady - projekty EU</t>
  </si>
  <si>
    <t>51874     Ostatní služby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</si>
  <si>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</si>
  <si>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</si>
  <si>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</si>
  <si>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</si>
  <si>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</si>
  <si>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</si>
  <si>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</si>
  <si>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</si>
  <si>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</si>
  <si>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</si>
  <si>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</si>
  <si>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</si>
  <si>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</si>
  <si>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</si>
  <si>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</si>
  <si>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</si>
  <si>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</si>
  <si>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</si>
  <si>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</si>
  <si>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</si>
  <si>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</si>
  <si>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</si>
  <si>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</si>
  <si>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</si>
  <si>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</si>
  <si>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</si>
  <si>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</si>
  <si>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</si>
  <si>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</si>
  <si>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</si>
  <si>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</si>
  <si>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</si>
  <si>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</si>
  <si>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</si>
  <si>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</si>
  <si>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</si>
  <si>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</si>
  <si>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</si>
  <si>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</si>
  <si>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</si>
  <si>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</si>
  <si>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</si>
  <si>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</si>
  <si>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64804000     čerpání FRM - na opravy a udržování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</si>
  <si>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</si>
  <si>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</si>
  <si>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</si>
  <si>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</si>
  <si>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</si>
  <si>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</si>
  <si>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</si>
  <si>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</si>
  <si>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</si>
  <si>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</si>
  <si>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</si>
  <si>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</si>
  <si>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</si>
  <si>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67101007     transfery MZ na DDM - 9822 ISPROFIN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</si>
  <si>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</si>
  <si>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</si>
  <si>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</si>
  <si>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</si>
  <si>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</si>
  <si>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</si>
  <si>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</si>
  <si>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</si>
  <si>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</si>
  <si>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</si>
  <si>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</si>
  <si>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</si>
  <si>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</si>
  <si>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/>
  </si>
  <si>
    <t>Oddělení centrální sterilizace</t>
  </si>
  <si>
    <t>50113001</t>
  </si>
  <si>
    <t>Lékárna - léčiva</t>
  </si>
  <si>
    <t>SumaKL</t>
  </si>
  <si>
    <t>5693</t>
  </si>
  <si>
    <t>Oddělení centrální sterilizace, oddělení centrální</t>
  </si>
  <si>
    <t>SumaNS</t>
  </si>
  <si>
    <t>mezeraNS</t>
  </si>
  <si>
    <t>5695</t>
  </si>
  <si>
    <t>Oddělení centrální sterilizace, OCS - detašované p</t>
  </si>
  <si>
    <t>O</t>
  </si>
  <si>
    <t>155947</t>
  </si>
  <si>
    <t>55947</t>
  </si>
  <si>
    <t>OPHTAL LIQ 2X50ML</t>
  </si>
  <si>
    <t>900503</t>
  </si>
  <si>
    <t>0</t>
  </si>
  <si>
    <t>KL AQUA PURIF. 1000G</t>
  </si>
  <si>
    <t>921575</t>
  </si>
  <si>
    <t>KL BENZINUM 900 ml KUL.,FAG</t>
  </si>
  <si>
    <t>930759</t>
  </si>
  <si>
    <t>MS BENZINUM  900 ml  FA , KU</t>
  </si>
  <si>
    <t>DPH 21%</t>
  </si>
  <si>
    <t>166503</t>
  </si>
  <si>
    <t>66503</t>
  </si>
  <si>
    <t>SEPTONEX</t>
  </si>
  <si>
    <t>DRM SPR SOL 1X30ML</t>
  </si>
  <si>
    <t>192414</t>
  </si>
  <si>
    <t>92414</t>
  </si>
  <si>
    <t>SPR 1X45ML</t>
  </si>
  <si>
    <t>920294</t>
  </si>
  <si>
    <t>KL SOL.FORMALDEHYDI 3% 1 KG</t>
  </si>
  <si>
    <t>50115067</t>
  </si>
  <si>
    <t>532 SZM Rukavice (112 02 108)</t>
  </si>
  <si>
    <t>5696</t>
  </si>
  <si>
    <t>OCS - detašované pracoviště DK</t>
  </si>
  <si>
    <t>ZD370</t>
  </si>
  <si>
    <t>Rukavice nitril promedica bez p.M á 100 ks 98897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</si>
</sst>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58">
    <xf numFmtId="0" fontId="0" fillId="0" borderId="0" xfId="0"/>
    <xf numFmtId="0" fontId="30" fillId="2" borderId="15" xfId="80" applyFont="1" applyFill="1" applyBorder="1"/>
    <xf numFmtId="0" fontId="31" fillId="2" borderId="16" xfId="80" applyFont="1" applyFill="1" applyBorder="1"/>
    <xf numFmtId="3" fontId="31" fillId="2" borderId="17" xfId="80" applyNumberFormat="1" applyFont="1" applyFill="1" applyBorder="1"/>
    <xf numFmtId="10" fontId="31" fillId="2" borderId="18" xfId="80" applyNumberFormat="1" applyFont="1" applyFill="1" applyBorder="1"/>
    <xf numFmtId="0" fontId="31" fillId="4" borderId="16" xfId="80" applyFont="1" applyFill="1" applyBorder="1"/>
    <xf numFmtId="3" fontId="31" fillId="4" borderId="17" xfId="80" applyNumberFormat="1" applyFont="1" applyFill="1" applyBorder="1"/>
    <xf numFmtId="10" fontId="31" fillId="4" borderId="18" xfId="80" applyNumberFormat="1" applyFont="1" applyFill="1" applyBorder="1"/>
    <xf numFmtId="172" fontId="31" fillId="3" borderId="17" xfId="80" applyNumberFormat="1" applyFont="1" applyFill="1" applyBorder="1"/>
    <xf numFmtId="10" fontId="31" fillId="3" borderId="18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2" xfId="80" applyNumberFormat="1" applyFont="1" applyFill="1" applyBorder="1"/>
    <xf numFmtId="10" fontId="30" fillId="5" borderId="23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3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5" xfId="80" applyNumberFormat="1" applyFont="1" applyFill="1" applyBorder="1"/>
    <xf numFmtId="3" fontId="31" fillId="2" borderId="18" xfId="80" applyNumberFormat="1" applyFont="1" applyFill="1" applyBorder="1"/>
    <xf numFmtId="3" fontId="31" fillId="4" borderId="25" xfId="80" applyNumberFormat="1" applyFont="1" applyFill="1" applyBorder="1"/>
    <xf numFmtId="3" fontId="31" fillId="4" borderId="18" xfId="80" applyNumberFormat="1" applyFont="1" applyFill="1" applyBorder="1"/>
    <xf numFmtId="172" fontId="31" fillId="3" borderId="25" xfId="80" applyNumberFormat="1" applyFont="1" applyFill="1" applyBorder="1"/>
    <xf numFmtId="172" fontId="31" fillId="3" borderId="18" xfId="80" applyNumberFormat="1" applyFont="1" applyFill="1" applyBorder="1"/>
    <xf numFmtId="0" fontId="33" fillId="2" borderId="21" xfId="74" applyFont="1" applyFill="1" applyBorder="1" applyAlignment="1">
      <alignment horizontal="center"/>
    </xf>
    <xf numFmtId="0" fontId="33" fillId="2" borderId="20" xfId="74" applyFont="1" applyFill="1" applyBorder="1" applyAlignment="1">
      <alignment horizontal="center"/>
    </xf>
    <xf numFmtId="0" fontId="33" fillId="2" borderId="22" xfId="80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0" xfId="0" applyFont="1" applyFill="1" applyBorder="1" applyAlignment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8" fillId="3" borderId="7" xfId="1" applyFill="1" applyBorder="1"/>
    <xf numFmtId="0" fontId="34" fillId="0" borderId="23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0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3" xfId="53" applyNumberFormat="1" applyFont="1" applyFill="1" applyBorder="1"/>
    <xf numFmtId="0" fontId="0" fillId="0" borderId="0" xfId="0" applyBorder="1" applyAlignment="1"/>
    <xf numFmtId="165" fontId="33" fillId="2" borderId="22" xfId="53" applyNumberFormat="1" applyFont="1" applyFill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37" xfId="0" applyNumberFormat="1" applyFont="1" applyFill="1" applyBorder="1"/>
    <xf numFmtId="3" fontId="27" fillId="2" borderId="38" xfId="0" applyNumberFormat="1" applyFont="1" applyFill="1" applyBorder="1"/>
    <xf numFmtId="9" fontId="27" fillId="2" borderId="42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7" fillId="2" borderId="39" xfId="0" applyFont="1" applyFill="1" applyBorder="1" applyAlignment="1"/>
    <xf numFmtId="0" fontId="27" fillId="2" borderId="32" xfId="0" applyFont="1" applyFill="1" applyBorder="1" applyAlignment="1">
      <alignment horizontal="left" indent="2"/>
    </xf>
    <xf numFmtId="0" fontId="27" fillId="4" borderId="33" xfId="0" applyFont="1" applyFill="1" applyBorder="1" applyAlignment="1">
      <alignment horizontal="left" indent="2"/>
    </xf>
    <xf numFmtId="0" fontId="27" fillId="3" borderId="16" xfId="0" applyFont="1" applyFill="1" applyBorder="1" applyAlignment="1"/>
    <xf numFmtId="0" fontId="0" fillId="2" borderId="26" xfId="0" applyFill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7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8" fillId="2" borderId="15" xfId="1" applyFill="1" applyBorder="1"/>
    <xf numFmtId="0" fontId="28" fillId="0" borderId="0" xfId="1" applyFill="1"/>
    <xf numFmtId="0" fontId="28" fillId="4" borderId="31" xfId="1" applyFill="1" applyBorder="1"/>
    <xf numFmtId="0" fontId="28" fillId="4" borderId="15" xfId="1" applyFill="1" applyBorder="1"/>
    <xf numFmtId="0" fontId="28" fillId="2" borderId="32" xfId="1" applyFill="1" applyBorder="1" applyAlignment="1">
      <alignment horizontal="left" indent="2"/>
    </xf>
    <xf numFmtId="0" fontId="28" fillId="2" borderId="32" xfId="1" applyFill="1" applyBorder="1" applyAlignment="1">
      <alignment horizontal="left" indent="4"/>
    </xf>
    <xf numFmtId="0" fontId="50" fillId="2" borderId="32" xfId="1" applyFont="1" applyFill="1" applyBorder="1" applyAlignment="1">
      <alignment horizontal="left" indent="2"/>
    </xf>
    <xf numFmtId="0" fontId="50" fillId="2" borderId="32" xfId="1" applyFont="1" applyFill="1" applyBorder="1" applyAlignment="1"/>
    <xf numFmtId="0" fontId="51" fillId="3" borderId="16" xfId="1" applyFont="1" applyFill="1" applyBorder="1"/>
    <xf numFmtId="0" fontId="51" fillId="2" borderId="32" xfId="1" applyFont="1" applyFill="1" applyBorder="1" applyAlignment="1"/>
    <xf numFmtId="0" fontId="51" fillId="4" borderId="16" xfId="1" applyFont="1" applyFill="1" applyBorder="1" applyAlignment="1">
      <alignment horizontal="left"/>
    </xf>
    <xf numFmtId="0" fontId="51" fillId="2" borderId="16" xfId="1" applyFont="1" applyFill="1" applyBorder="1" applyAlignment="1"/>
    <xf numFmtId="0" fontId="51" fillId="4" borderId="39" xfId="1" applyFont="1" applyFill="1" applyBorder="1" applyAlignment="1">
      <alignment horizontal="left"/>
    </xf>
    <xf numFmtId="0" fontId="51" fillId="4" borderId="32" xfId="1" applyFont="1" applyFill="1" applyBorder="1" applyAlignment="1">
      <alignment horizontal="left"/>
    </xf>
    <xf numFmtId="0" fontId="41" fillId="3" borderId="24" xfId="0" applyFont="1" applyFill="1" applyBorder="1" applyAlignment="1"/>
    <xf numFmtId="0" fontId="0" fillId="0" borderId="35" xfId="0" applyBorder="1" applyAlignment="1"/>
    <xf numFmtId="0" fontId="41" fillId="2" borderId="24" xfId="0" applyFont="1" applyFill="1" applyBorder="1" applyAlignment="1"/>
    <xf numFmtId="0" fontId="41" fillId="4" borderId="24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4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2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2" xfId="53" applyNumberFormat="1" applyFont="1" applyFill="1" applyBorder="1" applyAlignment="1">
      <alignment horizontal="right"/>
    </xf>
    <xf numFmtId="165" fontId="32" fillId="2" borderId="27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52" fillId="0" borderId="0" xfId="1" applyFont="1" applyFill="1"/>
    <xf numFmtId="3" fontId="35" fillId="7" borderId="46" xfId="0" applyNumberFormat="1" applyFont="1" applyFill="1" applyBorder="1" applyAlignment="1">
      <alignment horizontal="right" vertical="top"/>
    </xf>
    <xf numFmtId="3" fontId="35" fillId="7" borderId="47" xfId="0" applyNumberFormat="1" applyFont="1" applyFill="1" applyBorder="1" applyAlignment="1">
      <alignment horizontal="right" vertical="top"/>
    </xf>
    <xf numFmtId="174" fontId="35" fillId="7" borderId="48" xfId="0" applyNumberFormat="1" applyFont="1" applyFill="1" applyBorder="1" applyAlignment="1">
      <alignment horizontal="right" vertical="top"/>
    </xf>
    <xf numFmtId="3" fontId="35" fillId="0" borderId="46" xfId="0" applyNumberFormat="1" applyFont="1" applyBorder="1" applyAlignment="1">
      <alignment horizontal="right" vertical="top"/>
    </xf>
    <xf numFmtId="174" fontId="35" fillId="7" borderId="49" xfId="0" applyNumberFormat="1" applyFont="1" applyFill="1" applyBorder="1" applyAlignment="1">
      <alignment horizontal="right" vertical="top"/>
    </xf>
    <xf numFmtId="3" fontId="37" fillId="7" borderId="51" xfId="0" applyNumberFormat="1" applyFont="1" applyFill="1" applyBorder="1" applyAlignment="1">
      <alignment horizontal="right" vertical="top"/>
    </xf>
    <xf numFmtId="3" fontId="37" fillId="7" borderId="52" xfId="0" applyNumberFormat="1" applyFont="1" applyFill="1" applyBorder="1" applyAlignment="1">
      <alignment horizontal="right" vertical="top"/>
    </xf>
    <xf numFmtId="174" fontId="37" fillId="7" borderId="53" xfId="0" applyNumberFormat="1" applyFont="1" applyFill="1" applyBorder="1" applyAlignment="1">
      <alignment horizontal="right" vertical="top"/>
    </xf>
    <xf numFmtId="3" fontId="37" fillId="0" borderId="51" xfId="0" applyNumberFormat="1" applyFont="1" applyBorder="1" applyAlignment="1">
      <alignment horizontal="right" vertical="top"/>
    </xf>
    <xf numFmtId="174" fontId="37" fillId="7" borderId="54" xfId="0" applyNumberFormat="1" applyFont="1" applyFill="1" applyBorder="1" applyAlignment="1">
      <alignment horizontal="right" vertical="top"/>
    </xf>
    <xf numFmtId="0" fontId="35" fillId="7" borderId="49" xfId="0" applyFont="1" applyFill="1" applyBorder="1" applyAlignment="1">
      <alignment horizontal="right" vertical="top"/>
    </xf>
    <xf numFmtId="0" fontId="35" fillId="7" borderId="48" xfId="0" applyFont="1" applyFill="1" applyBorder="1" applyAlignment="1">
      <alignment horizontal="right" vertical="top"/>
    </xf>
    <xf numFmtId="0" fontId="37" fillId="7" borderId="54" xfId="0" applyFont="1" applyFill="1" applyBorder="1" applyAlignment="1">
      <alignment horizontal="right" vertical="top"/>
    </xf>
    <xf numFmtId="0" fontId="37" fillId="7" borderId="53" xfId="0" applyFont="1" applyFill="1" applyBorder="1" applyAlignment="1">
      <alignment horizontal="right" vertical="top"/>
    </xf>
    <xf numFmtId="3" fontId="37" fillId="0" borderId="55" xfId="0" applyNumberFormat="1" applyFont="1" applyBorder="1" applyAlignment="1">
      <alignment horizontal="right" vertical="top"/>
    </xf>
    <xf numFmtId="3" fontId="37" fillId="0" borderId="56" xfId="0" applyNumberFormat="1" applyFont="1" applyBorder="1" applyAlignment="1">
      <alignment horizontal="right" vertical="top"/>
    </xf>
    <xf numFmtId="3" fontId="37" fillId="0" borderId="57" xfId="0" applyNumberFormat="1" applyFont="1" applyBorder="1" applyAlignment="1">
      <alignment horizontal="right" vertical="top"/>
    </xf>
    <xf numFmtId="174" fontId="37" fillId="7" borderId="58" xfId="0" applyNumberFormat="1" applyFont="1" applyFill="1" applyBorder="1" applyAlignment="1">
      <alignment horizontal="right" vertical="top"/>
    </xf>
    <xf numFmtId="0" fontId="39" fillId="8" borderId="45" xfId="0" applyFont="1" applyFill="1" applyBorder="1" applyAlignment="1">
      <alignment vertical="top"/>
    </xf>
    <xf numFmtId="0" fontId="39" fillId="8" borderId="45" xfId="0" applyFont="1" applyFill="1" applyBorder="1" applyAlignment="1">
      <alignment vertical="top" indent="2"/>
    </xf>
    <xf numFmtId="0" fontId="39" fillId="8" borderId="45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 indent="6"/>
    </xf>
    <xf numFmtId="0" fontId="39" fillId="8" borderId="45" xfId="0" applyFont="1" applyFill="1" applyBorder="1" applyAlignment="1">
      <alignment vertical="top" indent="8"/>
    </xf>
    <xf numFmtId="0" fontId="40" fillId="8" borderId="50" xfId="0" applyFont="1" applyFill="1" applyBorder="1" applyAlignment="1">
      <alignment vertical="top" indent="2"/>
    </xf>
    <xf numFmtId="0" fontId="40" fillId="8" borderId="50" xfId="0" applyFont="1" applyFill="1" applyBorder="1" applyAlignment="1">
      <alignment vertical="top" indent="4"/>
    </xf>
    <xf numFmtId="0" fontId="39" fillId="8" borderId="45" xfId="0" applyFont="1" applyFill="1" applyBorder="1" applyAlignment="1">
      <alignment vertical="top" indent="6"/>
    </xf>
    <xf numFmtId="0" fontId="34" fillId="8" borderId="45" xfId="0" applyFont="1" applyFill="1" applyBorder="1"/>
    <xf numFmtId="0" fontId="40" fillId="8" borderId="16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7" xfId="53" applyNumberFormat="1" applyFont="1" applyFill="1" applyBorder="1" applyAlignment="1">
      <alignment horizontal="left"/>
    </xf>
    <xf numFmtId="165" fontId="33" fillId="2" borderId="38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4" xfId="53" applyNumberFormat="1" applyFont="1" applyFill="1" applyBorder="1" applyAlignment="1">
      <alignment horizontal="left"/>
    </xf>
    <xf numFmtId="0" fontId="0" fillId="0" borderId="22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3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9" xfId="0" applyFill="1" applyBorder="1"/>
    <xf numFmtId="0" fontId="0" fillId="0" borderId="21" xfId="0" applyFill="1" applyBorder="1"/>
    <xf numFmtId="165" fontId="0" fillId="0" borderId="21" xfId="0" applyNumberFormat="1" applyFill="1" applyBorder="1"/>
    <xf numFmtId="165" fontId="0" fillId="0" borderId="21" xfId="0" applyNumberFormat="1" applyFill="1" applyBorder="1" applyAlignment="1">
      <alignment horizontal="right"/>
    </xf>
    <xf numFmtId="3" fontId="0" fillId="0" borderId="21" xfId="0" applyNumberFormat="1" applyFill="1" applyBorder="1"/>
    <xf numFmtId="3" fontId="0" fillId="0" borderId="20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68" t="s">
        <v>86</v>
      </c>
      <c r="B1" s="169"/>
      <c r="C1" s="55"/>
    </row>
    <row r="2" spans="1:3" ht="14.4" customHeight="1" thickBot="1" x14ac:dyDescent="0.35">
      <c r="A2" s="202" t="s">
        <v>115</v>
      </c>
      <c r="B2" s="57"/>
    </row>
    <row r="3" spans="1:3" ht="14.4" customHeight="1" thickBot="1" x14ac:dyDescent="0.35">
      <c r="A3" s="164" t="s">
        <v>103</v>
      </c>
      <c r="B3" s="165"/>
      <c r="C3" s="55"/>
    </row>
    <row r="4" spans="1:3" ht="14.4" customHeight="1" x14ac:dyDescent="0.3">
      <c r="A4" s="91" t="str">
        <f t="shared" ref="A4:A7" si="0">HYPERLINK("#'"&amp;C4&amp;"'!A1",C4)</f>
        <v>Motivace</v>
      </c>
      <c r="B4" s="92" t="s">
        <v>95</v>
      </c>
      <c r="C4" s="55" t="s">
        <v>96</v>
      </c>
    </row>
    <row r="5" spans="1:3" ht="14.4" customHeight="1" x14ac:dyDescent="0.3">
      <c r="A5" s="93" t="str">
        <f t="shared" si="0"/>
        <v>HI</v>
      </c>
      <c r="B5" s="94" t="s">
        <v>98</v>
      </c>
      <c r="C5" s="58" t="s">
        <v>89</v>
      </c>
    </row>
    <row r="6" spans="1:3" ht="14.4" customHeight="1" x14ac:dyDescent="0.3">
      <c r="A6" s="95" t="str">
        <f t="shared" si="0"/>
        <v>Man Tab</v>
      </c>
      <c r="B6" s="96" t="s">
        <v>117</v>
      </c>
      <c r="C6" s="58" t="s">
        <v>90</v>
      </c>
    </row>
    <row r="7" spans="1:3" ht="14.4" customHeight="1" thickBot="1" x14ac:dyDescent="0.35">
      <c r="A7" s="97" t="str">
        <f t="shared" si="0"/>
        <v>HV</v>
      </c>
      <c r="B7" s="98" t="s">
        <v>63</v>
      </c>
      <c r="C7" s="58" t="s">
        <v>74</v>
      </c>
    </row>
    <row r="8" spans="1:3" ht="14.4" customHeight="1" thickBot="1" x14ac:dyDescent="0.35">
      <c r="A8" s="99"/>
      <c r="B8" s="99"/>
    </row>
    <row r="9" spans="1:3" ht="14.4" customHeight="1" thickBot="1" x14ac:dyDescent="0.35">
      <c r="A9" s="166" t="s">
        <v>87</v>
      </c>
      <c r="B9" s="165"/>
      <c r="C9" s="55"/>
    </row>
    <row r="10" spans="1:3" ht="14.4" customHeight="1" x14ac:dyDescent="0.3">
      <c r="A10" s="100" t="str">
        <f t="shared" ref="A10:A13" si="1">HYPERLINK("#'"&amp;C10&amp;"'!A1",C10)</f>
        <v>Léky Žádanky</v>
      </c>
      <c r="B10" s="94" t="s">
        <v>100</v>
      </c>
      <c r="C10" s="58" t="s">
        <v>91</v>
      </c>
    </row>
    <row r="11" spans="1:3" ht="14.4" customHeight="1" x14ac:dyDescent="0.3">
      <c r="A11" s="95" t="str">
        <f t="shared" si="1"/>
        <v>LŽ Detail</v>
      </c>
      <c r="B11" s="96" t="s">
        <v>99</v>
      </c>
      <c r="C11" s="58" t="s">
        <v>92</v>
      </c>
    </row>
    <row r="12" spans="1:3" ht="14.4" customHeight="1" x14ac:dyDescent="0.3">
      <c r="A12" s="100" t="str">
        <f t="shared" si="1"/>
        <v>Materiál Žádanky</v>
      </c>
      <c r="B12" s="96" t="s">
        <v>101</v>
      </c>
      <c r="C12" s="58" t="s">
        <v>93</v>
      </c>
    </row>
    <row r="13" spans="1:3" ht="14.4" customHeight="1" thickBot="1" x14ac:dyDescent="0.35">
      <c r="A13" s="95" t="str">
        <f t="shared" si="1"/>
        <v>MŽ Detail</v>
      </c>
      <c r="B13" s="96" t="s">
        <v>102</v>
      </c>
      <c r="C13" s="58" t="s">
        <v>94</v>
      </c>
    </row>
    <row r="14" spans="1:3" ht="14.4" customHeight="1" thickBot="1" x14ac:dyDescent="0.35">
      <c r="A14" s="101"/>
      <c r="B14" s="101"/>
    </row>
    <row r="15" spans="1:3" ht="14.4" customHeight="1" thickBot="1" x14ac:dyDescent="0.35">
      <c r="A15" s="167" t="s">
        <v>88</v>
      </c>
      <c r="B15" s="165"/>
      <c r="C15" s="55"/>
    </row>
    <row r="16" spans="1:3" ht="14.4" customHeight="1" x14ac:dyDescent="0.3">
      <c r="A16" s="59"/>
      <c r="B16" s="59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16" customWidth="1"/>
    <col min="5" max="5" width="11" style="117" customWidth="1"/>
  </cols>
  <sheetData>
    <row r="1" spans="1:7" ht="18.600000000000001" thickBot="1" x14ac:dyDescent="0.4">
      <c r="A1" s="168" t="s">
        <v>95</v>
      </c>
      <c r="B1" s="169"/>
      <c r="C1" s="170"/>
      <c r="D1" s="170"/>
      <c r="E1" s="170"/>
      <c r="F1" s="85"/>
      <c r="G1" s="85"/>
    </row>
    <row r="2" spans="1:7" ht="14.4" customHeight="1" thickBot="1" x14ac:dyDescent="0.35">
      <c r="A2" s="202" t="s">
        <v>115</v>
      </c>
      <c r="B2" s="114"/>
    </row>
    <row r="3" spans="1:7" ht="14.4" customHeight="1" thickBot="1" x14ac:dyDescent="0.35">
      <c r="A3" s="118"/>
      <c r="C3" s="119" t="s">
        <v>85</v>
      </c>
      <c r="D3" s="120" t="s">
        <v>77</v>
      </c>
      <c r="E3" s="121" t="s">
        <v>79</v>
      </c>
    </row>
    <row r="4" spans="1:7" ht="14.4" customHeight="1" thickBot="1" x14ac:dyDescent="0.35">
      <c r="A4" s="161" t="str">
        <f>HYPERLINK("#HI!A1","NÁKLADY CELKEM (v tisících Kč)")</f>
        <v>NÁKLADY CELKEM (v tisících Kč)</v>
      </c>
      <c r="B4" s="132"/>
      <c r="C4" s="141">
        <f ca="1">IF(ISERROR(VLOOKUP("Náklady celkem",INDIRECT("HI!$A:$G"),6,0)),0,VLOOKUP("Náklady celkem",INDIRECT("HI!$A:$G"),6,0))</f>
        <v>24000</v>
      </c>
      <c r="D4" s="141">
        <f ca="1">IF(ISERROR(VLOOKUP("Náklady celkem",INDIRECT("HI!$A:$G"),4,0)),0,VLOOKUP("Náklady celkem",INDIRECT("HI!$A:$G"),4,0))</f>
        <v>24079.46457</v>
      </c>
      <c r="E4" s="134">
        <f ca="1">IF(C4=0,0,D4/C4)</f>
        <v>1.00331102375</v>
      </c>
    </row>
    <row r="5" spans="1:7" ht="14.4" customHeight="1" x14ac:dyDescent="0.3">
      <c r="A5" s="128" t="s">
        <v>107</v>
      </c>
      <c r="B5" s="123"/>
      <c r="C5" s="142"/>
      <c r="D5" s="142"/>
      <c r="E5" s="135"/>
    </row>
    <row r="6" spans="1:7" ht="14.4" customHeight="1" x14ac:dyDescent="0.3">
      <c r="A6" s="156" t="s">
        <v>112</v>
      </c>
      <c r="B6" s="124"/>
      <c r="C6" s="133"/>
      <c r="D6" s="133"/>
      <c r="E6" s="135"/>
    </row>
    <row r="7" spans="1:7" ht="14.4" customHeight="1" x14ac:dyDescent="0.3">
      <c r="A7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4" t="s">
        <v>89</v>
      </c>
      <c r="C7" s="133">
        <f>IF(ISERROR(HI!F5),"",HI!F5)</f>
        <v>56</v>
      </c>
      <c r="D7" s="133">
        <f>IF(ISERROR(HI!D5),"",HI!D5)</f>
        <v>54.929409999999997</v>
      </c>
      <c r="E7" s="135">
        <f t="shared" ref="E7:E11" si="0">IF(C7=0,0,D7/C7)</f>
        <v>0.98088232142857135</v>
      </c>
    </row>
    <row r="8" spans="1:7" ht="14.4" customHeight="1" x14ac:dyDescent="0.3">
      <c r="A8" s="129" t="s">
        <v>108</v>
      </c>
      <c r="B8" s="124"/>
      <c r="C8" s="133"/>
      <c r="D8" s="133"/>
      <c r="E8" s="135"/>
    </row>
    <row r="9" spans="1:7" ht="14.4" customHeight="1" x14ac:dyDescent="0.3">
      <c r="A9" s="129" t="s">
        <v>109</v>
      </c>
      <c r="B9" s="124"/>
      <c r="C9" s="133"/>
      <c r="D9" s="133"/>
      <c r="E9" s="135"/>
    </row>
    <row r="10" spans="1:7" ht="14.4" customHeight="1" x14ac:dyDescent="0.3">
      <c r="A10" s="157" t="s">
        <v>113</v>
      </c>
      <c r="B10" s="124"/>
      <c r="C10" s="142"/>
      <c r="D10" s="142"/>
      <c r="E10" s="135"/>
    </row>
    <row r="11" spans="1:7" ht="14.4" customHeight="1" x14ac:dyDescent="0.3">
      <c r="A11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4" t="s">
        <v>89</v>
      </c>
      <c r="C11" s="133">
        <f>IF(ISERROR(HI!F6),"",HI!F6)</f>
        <v>11</v>
      </c>
      <c r="D11" s="133">
        <f>IF(ISERROR(HI!D6),"",HI!D6)</f>
        <v>10.17</v>
      </c>
      <c r="E11" s="135">
        <f t="shared" si="0"/>
        <v>0.92454545454545456</v>
      </c>
    </row>
    <row r="12" spans="1:7" ht="14.4" customHeight="1" thickBot="1" x14ac:dyDescent="0.35">
      <c r="A12" s="159" t="str">
        <f>HYPERLINK("#HI!A1","Osobní náklady")</f>
        <v>Osobní náklady</v>
      </c>
      <c r="B12" s="124"/>
      <c r="C12" s="142">
        <f ca="1">IF(ISERROR(VLOOKUP("Osobní náklady (Kč)",INDIRECT("HI!$A:$G"),6,0)),0,VLOOKUP("Osobní náklady (Kč)",INDIRECT("HI!$A:$G"),6,0))</f>
        <v>11089</v>
      </c>
      <c r="D12" s="142">
        <f ca="1">IF(ISERROR(VLOOKUP("Osobní náklady (Kč)",INDIRECT("HI!$A:$G"),4,0)),0,VLOOKUP("Osobní náklady (Kč)",INDIRECT("HI!$A:$G"),4,0))</f>
        <v>11048.40454</v>
      </c>
      <c r="E12" s="135">
        <f t="shared" ref="E12" ca="1" si="1">IF(C12=0,0,D12/C12)</f>
        <v>0.99633912345567677</v>
      </c>
    </row>
    <row r="13" spans="1:7" ht="14.4" customHeight="1" thickBot="1" x14ac:dyDescent="0.35">
      <c r="A13" s="147"/>
      <c r="B13" s="148"/>
      <c r="C13" s="149"/>
      <c r="D13" s="149"/>
      <c r="E13" s="137"/>
    </row>
    <row r="14" spans="1:7" ht="14.4" customHeight="1" thickBot="1" x14ac:dyDescent="0.35">
      <c r="A14" s="160" t="str">
        <f>HYPERLINK("#HI!A1","VÝNOSY CELKEM (v tisících; ""Ambulace-body"" + ""Hospitalizace-casemix""*29500)")</f>
        <v>VÝNOSY CELKEM (v tisících; "Ambulace-body" + "Hospitalizace-casemix"*29500)</v>
      </c>
      <c r="B14" s="126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celkem",INDIRECT("HI!$A:$G"),4,0)),0,VLOOKUP("Výnosy celkem",INDIRECT("HI!$A:$G"),4,0))</f>
        <v>0</v>
      </c>
      <c r="E14" s="138">
        <f t="shared" ref="E14:E15" ca="1" si="2">IF(C14=0,0,D14/C14)</f>
        <v>0</v>
      </c>
    </row>
    <row r="15" spans="1:7" ht="14.4" customHeight="1" x14ac:dyDescent="0.3">
      <c r="A15" s="162" t="str">
        <f>HYPERLINK("#HI!A1","Ambulance (body)")</f>
        <v>Ambulance (body)</v>
      </c>
      <c r="B15" s="123"/>
      <c r="C15" s="142">
        <f ca="1">IF(ISERROR(VLOOKUP("Ambulance (body)",INDIRECT("HI!$A:$G"),6,0)),0,VLOOKUP("Ambulance (body)",INDIRECT("HI!$A:$G"),6,0))</f>
        <v>0</v>
      </c>
      <c r="D15" s="142">
        <f ca="1">IF(ISERROR(VLOOKUP("Ambulance (body)",INDIRECT("HI!$A:$G"),4,0)),0,VLOOKUP("Ambulance (body)",INDIRECT("HI!$A:$G"),4,0))</f>
        <v>0</v>
      </c>
      <c r="E15" s="135">
        <f t="shared" ca="1" si="2"/>
        <v>0</v>
      </c>
    </row>
    <row r="16" spans="1:7" ht="14.4" customHeight="1" x14ac:dyDescent="0.3">
      <c r="A16" s="163" t="str">
        <f>HYPERLINK("#HI!A1","Hospitalizace (casemix * 29500)")</f>
        <v>Hospitalizace (casemix * 29500)</v>
      </c>
      <c r="B16" s="124"/>
      <c r="C16" s="142">
        <f ca="1">IF(ISERROR(VLOOKUP("Hospitalizace (casemix * 29500)",INDIRECT("HI!$A:$G"),6,0)),0,VLOOKUP("Hospitalizace (casemix * 29500)",INDIRECT("HI!$A:$G"),6,0))</f>
        <v>0</v>
      </c>
      <c r="D16" s="142">
        <f ca="1">IF(ISERROR(VLOOKUP("Hospitalizace (casemix * 29500)",INDIRECT("HI!$A:$G"),4,0)),0,VLOOKUP("Hospitalizace (casemix * 29500)",INDIRECT("HI!$A:$G"),4,0))</f>
        <v>0</v>
      </c>
      <c r="E16" s="135">
        <f t="shared" ref="E16" ca="1" si="3">IF(C16=0,0,D16/C16)</f>
        <v>0</v>
      </c>
    </row>
    <row r="17" spans="1:5" ht="14.4" customHeight="1" thickBot="1" x14ac:dyDescent="0.35">
      <c r="A17" s="130" t="s">
        <v>110</v>
      </c>
      <c r="B17" s="125"/>
      <c r="C17" s="143"/>
      <c r="D17" s="143"/>
      <c r="E17" s="136"/>
    </row>
    <row r="18" spans="1:5" ht="14.4" customHeight="1" thickBot="1" x14ac:dyDescent="0.35">
      <c r="A18" s="122"/>
      <c r="B18" s="106"/>
      <c r="C18" s="144"/>
      <c r="D18" s="144"/>
      <c r="E18" s="139"/>
    </row>
    <row r="19" spans="1:5" ht="14.4" customHeight="1" thickBot="1" x14ac:dyDescent="0.35">
      <c r="A19" s="131" t="s">
        <v>111</v>
      </c>
      <c r="B19" s="127"/>
      <c r="C19" s="146"/>
      <c r="D19" s="146"/>
      <c r="E19" s="140"/>
    </row>
  </sheetData>
  <mergeCells count="1">
    <mergeCell ref="A1:E1"/>
  </mergeCells>
  <conditionalFormatting sqref="E5">
    <cfRule type="cellIs" dxfId="4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1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0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68" t="s">
        <v>98</v>
      </c>
      <c r="B1" s="168"/>
      <c r="C1" s="168"/>
      <c r="D1" s="168"/>
      <c r="E1" s="168"/>
      <c r="F1" s="168"/>
      <c r="G1" s="168"/>
    </row>
    <row r="2" spans="1:7" ht="14.4" customHeight="1" thickBot="1" x14ac:dyDescent="0.35">
      <c r="A2" s="202" t="s">
        <v>115</v>
      </c>
      <c r="B2" s="61"/>
      <c r="C2" s="61"/>
      <c r="D2" s="61"/>
      <c r="E2" s="61"/>
      <c r="F2" s="61"/>
      <c r="G2" s="61"/>
    </row>
    <row r="3" spans="1:7" ht="14.4" customHeight="1" x14ac:dyDescent="0.3">
      <c r="A3" s="171"/>
      <c r="B3" s="173" t="s">
        <v>77</v>
      </c>
      <c r="C3" s="174"/>
      <c r="D3" s="175"/>
      <c r="E3" s="10"/>
      <c r="F3" s="48" t="s">
        <v>78</v>
      </c>
      <c r="G3" s="49" t="s">
        <v>79</v>
      </c>
    </row>
    <row r="4" spans="1:7" ht="14.4" customHeight="1" thickBot="1" x14ac:dyDescent="0.35">
      <c r="A4" s="172"/>
      <c r="B4" s="50">
        <v>2011</v>
      </c>
      <c r="C4" s="46">
        <v>2012</v>
      </c>
      <c r="D4" s="47">
        <v>2013</v>
      </c>
      <c r="E4" s="10"/>
      <c r="F4" s="176">
        <v>2013</v>
      </c>
      <c r="G4" s="177"/>
    </row>
    <row r="5" spans="1:7" ht="14.4" customHeight="1" x14ac:dyDescent="0.3">
      <c r="A5" s="150" t="str">
        <f>HYPERLINK("#'Léky Žádanky'!A1","Léky (Kč)")</f>
        <v>Léky (Kč)</v>
      </c>
      <c r="B5" s="33">
        <v>98.116597188636007</v>
      </c>
      <c r="C5" s="34">
        <v>69.878879999999995</v>
      </c>
      <c r="D5" s="35">
        <v>54.929409999999997</v>
      </c>
      <c r="E5" s="11"/>
      <c r="F5" s="12">
        <v>56</v>
      </c>
      <c r="G5" s="13">
        <f>IF(F5&lt;0.00000001,"",D5/F5)</f>
        <v>0.98088232142857135</v>
      </c>
    </row>
    <row r="6" spans="1:7" ht="14.4" customHeight="1" x14ac:dyDescent="0.3">
      <c r="A6" s="150" t="str">
        <f>HYPERLINK("#'Materiál Žádanky'!A1","Materiál - SZM (Kč)")</f>
        <v>Materiál - SZM (Kč)</v>
      </c>
      <c r="B6" s="14">
        <v>12.175999651116999</v>
      </c>
      <c r="C6" s="36">
        <v>11.78</v>
      </c>
      <c r="D6" s="37">
        <v>10.17</v>
      </c>
      <c r="E6" s="11"/>
      <c r="F6" s="14">
        <v>11</v>
      </c>
      <c r="G6" s="15">
        <f>IF(F6&lt;0.00000001,"",D6/F6)</f>
        <v>0.92454545454545456</v>
      </c>
    </row>
    <row r="7" spans="1:7" ht="14.4" customHeight="1" x14ac:dyDescent="0.3">
      <c r="A7" s="150" t="str">
        <f>HYPERLINK("#'Osobní náklady'!A1","Osobní náklady (Kč)")</f>
        <v>Osobní náklady (Kč)</v>
      </c>
      <c r="B7" s="14">
        <v>10430.236511139399</v>
      </c>
      <c r="C7" s="36">
        <v>10659.78487</v>
      </c>
      <c r="D7" s="37">
        <v>11048.40454</v>
      </c>
      <c r="E7" s="11"/>
      <c r="F7" s="14">
        <v>11089</v>
      </c>
      <c r="G7" s="15">
        <f>IF(F7&lt;0.00000001,"",D7/F7)</f>
        <v>0.99633912345567677</v>
      </c>
    </row>
    <row r="8" spans="1:7" ht="14.4" customHeight="1" thickBot="1" x14ac:dyDescent="0.35">
      <c r="A8" s="1" t="s">
        <v>80</v>
      </c>
      <c r="B8" s="16">
        <v>10347.730553503399</v>
      </c>
      <c r="C8" s="38">
        <v>12526.74653</v>
      </c>
      <c r="D8" s="39">
        <v>12965.96062</v>
      </c>
      <c r="E8" s="11"/>
      <c r="F8" s="16">
        <v>12844</v>
      </c>
      <c r="G8" s="17">
        <f>IF(F8&lt;0.00000001,"",D8/F8)</f>
        <v>1.0094955325443786</v>
      </c>
    </row>
    <row r="9" spans="1:7" ht="14.4" customHeight="1" thickBot="1" x14ac:dyDescent="0.35">
      <c r="A9" s="2" t="s">
        <v>81</v>
      </c>
      <c r="B9" s="3">
        <v>20888.259661482502</v>
      </c>
      <c r="C9" s="40">
        <v>23268.190279999999</v>
      </c>
      <c r="D9" s="41">
        <v>24079.46457</v>
      </c>
      <c r="E9" s="11"/>
      <c r="F9" s="3">
        <v>24000</v>
      </c>
      <c r="G9" s="4">
        <f>IF(F9&lt;0.00000001,"",D9/F9)</f>
        <v>1.00331102375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52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5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82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58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5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9" priority="6" operator="greaterThan">
      <formula>1</formula>
    </cfRule>
  </conditionalFormatting>
  <conditionalFormatting sqref="G11:G15">
    <cfRule type="cellIs" dxfId="38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79" t="s">
        <v>117</v>
      </c>
      <c r="B1" s="179"/>
      <c r="C1" s="179"/>
      <c r="D1" s="179"/>
      <c r="E1" s="179"/>
      <c r="F1" s="179"/>
      <c r="G1" s="17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s="62" customFormat="1" ht="14.4" customHeight="1" thickBot="1" x14ac:dyDescent="0.35">
      <c r="A2" s="202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80" t="s">
        <v>17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51"/>
      <c r="Q3" s="53"/>
    </row>
    <row r="4" spans="1:17" ht="14.4" customHeight="1" x14ac:dyDescent="0.3">
      <c r="A4" s="87"/>
      <c r="B4" s="26" t="s">
        <v>18</v>
      </c>
      <c r="C4" s="52" t="s">
        <v>19</v>
      </c>
      <c r="D4" s="52" t="s">
        <v>20</v>
      </c>
      <c r="E4" s="52" t="s">
        <v>21</v>
      </c>
      <c r="F4" s="52" t="s">
        <v>22</v>
      </c>
      <c r="G4" s="52" t="s">
        <v>23</v>
      </c>
      <c r="H4" s="52" t="s">
        <v>24</v>
      </c>
      <c r="I4" s="52" t="s">
        <v>25</v>
      </c>
      <c r="J4" s="52" t="s">
        <v>26</v>
      </c>
      <c r="K4" s="52" t="s">
        <v>27</v>
      </c>
      <c r="L4" s="52" t="s">
        <v>28</v>
      </c>
      <c r="M4" s="52" t="s">
        <v>29</v>
      </c>
      <c r="N4" s="52" t="s">
        <v>30</v>
      </c>
      <c r="O4" s="52" t="s">
        <v>31</v>
      </c>
      <c r="P4" s="182" t="s">
        <v>6</v>
      </c>
      <c r="Q4" s="183"/>
    </row>
    <row r="5" spans="1:17" ht="14.4" customHeight="1" thickBot="1" x14ac:dyDescent="0.35">
      <c r="A5" s="88"/>
      <c r="B5" s="27" t="s">
        <v>32</v>
      </c>
      <c r="C5" s="28" t="s">
        <v>32</v>
      </c>
      <c r="D5" s="28" t="s">
        <v>33</v>
      </c>
      <c r="E5" s="28" t="s">
        <v>33</v>
      </c>
      <c r="F5" s="28" t="s">
        <v>33</v>
      </c>
      <c r="G5" s="28" t="s">
        <v>33</v>
      </c>
      <c r="H5" s="28" t="s">
        <v>33</v>
      </c>
      <c r="I5" s="28" t="s">
        <v>33</v>
      </c>
      <c r="J5" s="28" t="s">
        <v>33</v>
      </c>
      <c r="K5" s="28" t="s">
        <v>33</v>
      </c>
      <c r="L5" s="28" t="s">
        <v>33</v>
      </c>
      <c r="M5" s="28" t="s">
        <v>33</v>
      </c>
      <c r="N5" s="28" t="s">
        <v>33</v>
      </c>
      <c r="O5" s="28" t="s">
        <v>33</v>
      </c>
      <c r="P5" s="28" t="s">
        <v>33</v>
      </c>
      <c r="Q5" s="29" t="s">
        <v>34</v>
      </c>
    </row>
    <row r="6" spans="1:17" ht="14.4" customHeight="1" x14ac:dyDescent="0.3">
      <c r="A6" s="20" t="s">
        <v>35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5.434722104253712E-323</v>
      </c>
      <c r="Q6" s="102" t="s">
        <v>116</v>
      </c>
    </row>
    <row r="7" spans="1:17" ht="14.4" customHeight="1" x14ac:dyDescent="0.3">
      <c r="A7" s="21" t="s">
        <v>36</v>
      </c>
      <c r="B7" s="67">
        <v>71.951522474913006</v>
      </c>
      <c r="C7" s="68">
        <v>5.9959602062419997</v>
      </c>
      <c r="D7" s="68">
        <v>4.70221</v>
      </c>
      <c r="E7" s="68">
        <v>4.3814000000000002</v>
      </c>
      <c r="F7" s="68">
        <v>4.4462000000000002</v>
      </c>
      <c r="G7" s="68">
        <v>4.867559999999</v>
      </c>
      <c r="H7" s="68">
        <v>7.0221900000000002</v>
      </c>
      <c r="I7" s="68">
        <v>3.2512599999999998</v>
      </c>
      <c r="J7" s="68">
        <v>7.0913500000000003</v>
      </c>
      <c r="K7" s="68">
        <v>4.6720100000000002</v>
      </c>
      <c r="L7" s="68">
        <v>5.0372500000000002</v>
      </c>
      <c r="M7" s="68">
        <v>4.9510899999999998</v>
      </c>
      <c r="N7" s="68">
        <v>4.5068900000000003</v>
      </c>
      <c r="O7" s="68">
        <v>4.9406564584124654E-324</v>
      </c>
      <c r="P7" s="69">
        <v>54.929409999999997</v>
      </c>
      <c r="Q7" s="103">
        <v>0.83282452776600002</v>
      </c>
    </row>
    <row r="8" spans="1:17" ht="14.4" customHeight="1" x14ac:dyDescent="0.3">
      <c r="A8" s="21" t="s">
        <v>37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5.434722104253712E-323</v>
      </c>
      <c r="Q8" s="103" t="s">
        <v>116</v>
      </c>
    </row>
    <row r="9" spans="1:17" ht="14.4" customHeight="1" x14ac:dyDescent="0.3">
      <c r="A9" s="21" t="s">
        <v>38</v>
      </c>
      <c r="B9" s="67">
        <v>10.451205002133999</v>
      </c>
      <c r="C9" s="68">
        <v>0.87093375017700003</v>
      </c>
      <c r="D9" s="68">
        <v>1.46</v>
      </c>
      <c r="E9" s="68">
        <v>1.48</v>
      </c>
      <c r="F9" s="68">
        <v>4.9406564584124654E-324</v>
      </c>
      <c r="G9" s="68">
        <v>0.80999999999899996</v>
      </c>
      <c r="H9" s="68">
        <v>1.64</v>
      </c>
      <c r="I9" s="68">
        <v>4.9406564584124654E-324</v>
      </c>
      <c r="J9" s="68">
        <v>1.23</v>
      </c>
      <c r="K9" s="68">
        <v>1.1619999999999999</v>
      </c>
      <c r="L9" s="68">
        <v>4.9406564584124654E-324</v>
      </c>
      <c r="M9" s="68">
        <v>1.5580000000000001</v>
      </c>
      <c r="N9" s="68">
        <v>0.83</v>
      </c>
      <c r="O9" s="68">
        <v>4.9406564584124654E-324</v>
      </c>
      <c r="P9" s="69">
        <v>10.17</v>
      </c>
      <c r="Q9" s="103">
        <v>1.0615565814920001</v>
      </c>
    </row>
    <row r="10" spans="1:17" ht="14.4" customHeight="1" x14ac:dyDescent="0.3">
      <c r="A10" s="21" t="s">
        <v>39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5.434722104253712E-323</v>
      </c>
      <c r="Q10" s="103" t="s">
        <v>116</v>
      </c>
    </row>
    <row r="11" spans="1:17" ht="14.4" customHeight="1" x14ac:dyDescent="0.3">
      <c r="A11" s="21" t="s">
        <v>40</v>
      </c>
      <c r="B11" s="67">
        <v>2242.7200061942599</v>
      </c>
      <c r="C11" s="68">
        <v>186.89333384952101</v>
      </c>
      <c r="D11" s="68">
        <v>343.03305</v>
      </c>
      <c r="E11" s="68">
        <v>214.59361000000001</v>
      </c>
      <c r="F11" s="68">
        <v>80.363249999999994</v>
      </c>
      <c r="G11" s="68">
        <v>136.69116</v>
      </c>
      <c r="H11" s="68">
        <v>191.61987999999999</v>
      </c>
      <c r="I11" s="68">
        <v>189.42272</v>
      </c>
      <c r="J11" s="68">
        <v>171.87162000000001</v>
      </c>
      <c r="K11" s="68">
        <v>181.89088000000001</v>
      </c>
      <c r="L11" s="68">
        <v>200.83244999999999</v>
      </c>
      <c r="M11" s="68">
        <v>210.19121000000001</v>
      </c>
      <c r="N11" s="68">
        <v>221.42298</v>
      </c>
      <c r="O11" s="68">
        <v>4.9406564584124654E-324</v>
      </c>
      <c r="P11" s="69">
        <v>2141.9328099999998</v>
      </c>
      <c r="Q11" s="103">
        <v>1.041883948103</v>
      </c>
    </row>
    <row r="12" spans="1:17" ht="14.4" customHeight="1" x14ac:dyDescent="0.3">
      <c r="A12" s="21" t="s">
        <v>41</v>
      </c>
      <c r="B12" s="67">
        <v>14.843623635603</v>
      </c>
      <c r="C12" s="68">
        <v>1.2369686363000001</v>
      </c>
      <c r="D12" s="68">
        <v>4.9406564584124654E-324</v>
      </c>
      <c r="E12" s="68">
        <v>4.9406564584124654E-324</v>
      </c>
      <c r="F12" s="68">
        <v>0.25402999999999998</v>
      </c>
      <c r="G12" s="68">
        <v>0.59449999999900005</v>
      </c>
      <c r="H12" s="68">
        <v>0.52100000000000002</v>
      </c>
      <c r="I12" s="68">
        <v>0.26600000000000001</v>
      </c>
      <c r="J12" s="68">
        <v>26.161000000000001</v>
      </c>
      <c r="K12" s="68">
        <v>4.9406564584124654E-324</v>
      </c>
      <c r="L12" s="68">
        <v>0.151</v>
      </c>
      <c r="M12" s="68">
        <v>0.34560999999999997</v>
      </c>
      <c r="N12" s="68">
        <v>4.9406564584124654E-324</v>
      </c>
      <c r="O12" s="68">
        <v>4.9406564584124654E-324</v>
      </c>
      <c r="P12" s="69">
        <v>28.293140000000001</v>
      </c>
      <c r="Q12" s="103">
        <v>2.0793604307189999</v>
      </c>
    </row>
    <row r="13" spans="1:17" ht="14.4" customHeight="1" x14ac:dyDescent="0.3">
      <c r="A13" s="21" t="s">
        <v>42</v>
      </c>
      <c r="B13" s="67">
        <v>12.570923448602001</v>
      </c>
      <c r="C13" s="68">
        <v>1.04757695405</v>
      </c>
      <c r="D13" s="68">
        <v>1.8871500000000001</v>
      </c>
      <c r="E13" s="68">
        <v>1.20922</v>
      </c>
      <c r="F13" s="68">
        <v>0.15359999999999999</v>
      </c>
      <c r="G13" s="68">
        <v>7.9619999999000005E-2</v>
      </c>
      <c r="H13" s="68">
        <v>2.2859400000000001</v>
      </c>
      <c r="I13" s="68">
        <v>0.43512000000000001</v>
      </c>
      <c r="J13" s="68">
        <v>0.84584000000000004</v>
      </c>
      <c r="K13" s="68">
        <v>1.15097</v>
      </c>
      <c r="L13" s="68">
        <v>2.7181700000000002</v>
      </c>
      <c r="M13" s="68">
        <v>1.77772</v>
      </c>
      <c r="N13" s="68">
        <v>3.05057</v>
      </c>
      <c r="O13" s="68">
        <v>4.9406564584124654E-324</v>
      </c>
      <c r="P13" s="69">
        <v>15.593920000000001</v>
      </c>
      <c r="Q13" s="103">
        <v>1.3532457786780001</v>
      </c>
    </row>
    <row r="14" spans="1:17" ht="14.4" customHeight="1" x14ac:dyDescent="0.3">
      <c r="A14" s="21" t="s">
        <v>43</v>
      </c>
      <c r="B14" s="67">
        <v>6324.9465238202501</v>
      </c>
      <c r="C14" s="68">
        <v>527.078876985021</v>
      </c>
      <c r="D14" s="68">
        <v>807.73099999999999</v>
      </c>
      <c r="E14" s="68">
        <v>669.51800000000003</v>
      </c>
      <c r="F14" s="68">
        <v>713.476</v>
      </c>
      <c r="G14" s="68">
        <v>452.66299999999899</v>
      </c>
      <c r="H14" s="68">
        <v>328.37299999999999</v>
      </c>
      <c r="I14" s="68">
        <v>344.11</v>
      </c>
      <c r="J14" s="68">
        <v>324.38</v>
      </c>
      <c r="K14" s="68">
        <v>299.81299999999999</v>
      </c>
      <c r="L14" s="68">
        <v>363.45600000000002</v>
      </c>
      <c r="M14" s="68">
        <v>500.399</v>
      </c>
      <c r="N14" s="68">
        <v>621.66800000000001</v>
      </c>
      <c r="O14" s="68">
        <v>4.9406564584124654E-324</v>
      </c>
      <c r="P14" s="69">
        <v>5425.5870000000004</v>
      </c>
      <c r="Q14" s="103">
        <v>0.93579007498699995</v>
      </c>
    </row>
    <row r="15" spans="1:17" ht="14.4" customHeight="1" x14ac:dyDescent="0.3">
      <c r="A15" s="21" t="s">
        <v>44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5.434722104253712E-323</v>
      </c>
      <c r="Q15" s="103" t="s">
        <v>116</v>
      </c>
    </row>
    <row r="16" spans="1:17" ht="14.4" customHeight="1" x14ac:dyDescent="0.3">
      <c r="A16" s="21" t="s">
        <v>45</v>
      </c>
      <c r="B16" s="67">
        <v>0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5.434722104253712E-323</v>
      </c>
      <c r="Q16" s="103" t="s">
        <v>116</v>
      </c>
    </row>
    <row r="17" spans="1:17" ht="14.4" customHeight="1" x14ac:dyDescent="0.3">
      <c r="A17" s="21" t="s">
        <v>46</v>
      </c>
      <c r="B17" s="67">
        <v>445.58252755720298</v>
      </c>
      <c r="C17" s="68">
        <v>37.131877296432997</v>
      </c>
      <c r="D17" s="68">
        <v>6.3849999999999998</v>
      </c>
      <c r="E17" s="68">
        <v>63.161340000000003</v>
      </c>
      <c r="F17" s="68">
        <v>37.881</v>
      </c>
      <c r="G17" s="68">
        <v>50.621359999999001</v>
      </c>
      <c r="H17" s="68">
        <v>5.1137800000000002</v>
      </c>
      <c r="I17" s="68">
        <v>64.735669999999999</v>
      </c>
      <c r="J17" s="68">
        <v>31.70599</v>
      </c>
      <c r="K17" s="68">
        <v>25.43</v>
      </c>
      <c r="L17" s="68">
        <v>65.321969999999993</v>
      </c>
      <c r="M17" s="68">
        <v>32.898150000000001</v>
      </c>
      <c r="N17" s="68">
        <v>25.348420000000001</v>
      </c>
      <c r="O17" s="68">
        <v>4.9406564584124654E-324</v>
      </c>
      <c r="P17" s="69">
        <v>408.60268000000002</v>
      </c>
      <c r="Q17" s="103">
        <v>1.0003722107899999</v>
      </c>
    </row>
    <row r="18" spans="1:17" ht="14.4" customHeight="1" x14ac:dyDescent="0.3">
      <c r="A18" s="21" t="s">
        <v>47</v>
      </c>
      <c r="B18" s="67">
        <v>0</v>
      </c>
      <c r="C18" s="68">
        <v>0</v>
      </c>
      <c r="D18" s="68">
        <v>4.9406564584124654E-324</v>
      </c>
      <c r="E18" s="68">
        <v>4.9406564584124654E-324</v>
      </c>
      <c r="F18" s="68">
        <v>4.9406564584124654E-324</v>
      </c>
      <c r="G18" s="68">
        <v>4.9406564584124654E-324</v>
      </c>
      <c r="H18" s="68">
        <v>4.9406564584124654E-324</v>
      </c>
      <c r="I18" s="68">
        <v>4.9406564584124654E-324</v>
      </c>
      <c r="J18" s="68">
        <v>4.9406564584124654E-324</v>
      </c>
      <c r="K18" s="68">
        <v>4.9406564584124654E-324</v>
      </c>
      <c r="L18" s="68">
        <v>4.9406564584124654E-324</v>
      </c>
      <c r="M18" s="68">
        <v>2.536</v>
      </c>
      <c r="N18" s="68">
        <v>4.9406564584124654E-324</v>
      </c>
      <c r="O18" s="68">
        <v>4.9406564584124654E-324</v>
      </c>
      <c r="P18" s="69">
        <v>2.536</v>
      </c>
      <c r="Q18" s="103" t="s">
        <v>116</v>
      </c>
    </row>
    <row r="19" spans="1:17" ht="14.4" customHeight="1" x14ac:dyDescent="0.3">
      <c r="A19" s="21" t="s">
        <v>48</v>
      </c>
      <c r="B19" s="67">
        <v>1550.8466431346999</v>
      </c>
      <c r="C19" s="68">
        <v>129.23722026122499</v>
      </c>
      <c r="D19" s="68">
        <v>89.163210000000007</v>
      </c>
      <c r="E19" s="68">
        <v>93.483559999999997</v>
      </c>
      <c r="F19" s="68">
        <v>88.717100000000002</v>
      </c>
      <c r="G19" s="68">
        <v>117.01130000000001</v>
      </c>
      <c r="H19" s="68">
        <v>41.274949999999997</v>
      </c>
      <c r="I19" s="68">
        <v>58.508130000000001</v>
      </c>
      <c r="J19" s="68">
        <v>272.56337000000002</v>
      </c>
      <c r="K19" s="68">
        <v>218.99206000000001</v>
      </c>
      <c r="L19" s="68">
        <v>551.68629999999996</v>
      </c>
      <c r="M19" s="68">
        <v>51.729179999999999</v>
      </c>
      <c r="N19" s="68">
        <v>76.947909999999993</v>
      </c>
      <c r="O19" s="68">
        <v>4.9406564584124654E-324</v>
      </c>
      <c r="P19" s="69">
        <v>1660.07707</v>
      </c>
      <c r="Q19" s="103">
        <v>1.167744841367</v>
      </c>
    </row>
    <row r="20" spans="1:17" ht="14.4" customHeight="1" x14ac:dyDescent="0.3">
      <c r="A20" s="21" t="s">
        <v>49</v>
      </c>
      <c r="B20" s="67">
        <v>12107.996725949801</v>
      </c>
      <c r="C20" s="68">
        <v>1008.99972716248</v>
      </c>
      <c r="D20" s="68">
        <v>898.43488000000002</v>
      </c>
      <c r="E20" s="68">
        <v>895.75568999999996</v>
      </c>
      <c r="F20" s="68">
        <v>910.55916999999999</v>
      </c>
      <c r="G20" s="68">
        <v>1025.64427</v>
      </c>
      <c r="H20" s="68">
        <v>966.73086999999998</v>
      </c>
      <c r="I20" s="68">
        <v>968.58749</v>
      </c>
      <c r="J20" s="68">
        <v>1308.6814300000001</v>
      </c>
      <c r="K20" s="68">
        <v>976.77293999999995</v>
      </c>
      <c r="L20" s="68">
        <v>948.92817000000002</v>
      </c>
      <c r="M20" s="68">
        <v>938.79858999999999</v>
      </c>
      <c r="N20" s="68">
        <v>1209.5110400000001</v>
      </c>
      <c r="O20" s="68">
        <v>4.9406564584124654E-324</v>
      </c>
      <c r="P20" s="69">
        <v>11048.40454</v>
      </c>
      <c r="Q20" s="103">
        <v>0.99544170893999995</v>
      </c>
    </row>
    <row r="21" spans="1:17" ht="14.4" customHeight="1" x14ac:dyDescent="0.3">
      <c r="A21" s="22" t="s">
        <v>50</v>
      </c>
      <c r="B21" s="67">
        <v>3383.9999999998099</v>
      </c>
      <c r="C21" s="68">
        <v>281.99999999998499</v>
      </c>
      <c r="D21" s="68">
        <v>279.495</v>
      </c>
      <c r="E21" s="68">
        <v>282.108</v>
      </c>
      <c r="F21" s="68">
        <v>282.166</v>
      </c>
      <c r="G21" s="68">
        <v>299.28800000000001</v>
      </c>
      <c r="H21" s="68">
        <v>299.28699999999998</v>
      </c>
      <c r="I21" s="68">
        <v>335.51400000000001</v>
      </c>
      <c r="J21" s="68">
        <v>300.60000000000002</v>
      </c>
      <c r="K21" s="68">
        <v>300.59699999999998</v>
      </c>
      <c r="L21" s="68">
        <v>300.59500000000003</v>
      </c>
      <c r="M21" s="68">
        <v>300.59399999999999</v>
      </c>
      <c r="N21" s="68">
        <v>300.59399999999999</v>
      </c>
      <c r="O21" s="68">
        <v>1.4821969375237396E-323</v>
      </c>
      <c r="P21" s="69">
        <v>3280.8380000000002</v>
      </c>
      <c r="Q21" s="103">
        <v>1.0576524822690001</v>
      </c>
    </row>
    <row r="22" spans="1:17" ht="14.4" customHeight="1" x14ac:dyDescent="0.3">
      <c r="A22" s="21" t="s">
        <v>51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4.9406564584124654E-324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5.434722104253712E-323</v>
      </c>
      <c r="Q22" s="103" t="s">
        <v>116</v>
      </c>
    </row>
    <row r="23" spans="1:17" ht="14.4" customHeight="1" x14ac:dyDescent="0.3">
      <c r="A23" s="22" t="s">
        <v>52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2.1738888417014848E-322</v>
      </c>
      <c r="Q23" s="103" t="s">
        <v>116</v>
      </c>
    </row>
    <row r="24" spans="1:17" ht="14.4" customHeight="1" x14ac:dyDescent="0.3">
      <c r="A24" s="22" t="s">
        <v>53</v>
      </c>
      <c r="B24" s="67">
        <v>0</v>
      </c>
      <c r="C24" s="68">
        <v>-4.5474735088646402E-13</v>
      </c>
      <c r="D24" s="68">
        <v>0</v>
      </c>
      <c r="E24" s="68">
        <v>-4.5474735088646402E-13</v>
      </c>
      <c r="F24" s="68">
        <v>0</v>
      </c>
      <c r="G24" s="68">
        <v>-4.5474735088646402E-13</v>
      </c>
      <c r="H24" s="68">
        <v>-4.5474735088646402E-13</v>
      </c>
      <c r="I24" s="68">
        <v>0</v>
      </c>
      <c r="J24" s="68">
        <v>0</v>
      </c>
      <c r="K24" s="68">
        <v>2.2737367544323201E-13</v>
      </c>
      <c r="L24" s="68">
        <v>-9.0949470177292804E-13</v>
      </c>
      <c r="M24" s="68">
        <v>2.5</v>
      </c>
      <c r="N24" s="68">
        <v>0</v>
      </c>
      <c r="O24" s="68">
        <v>-1.0869444208507424E-322</v>
      </c>
      <c r="P24" s="69">
        <v>2.4999999999970002</v>
      </c>
      <c r="Q24" s="103"/>
    </row>
    <row r="25" spans="1:17" ht="14.4" customHeight="1" x14ac:dyDescent="0.3">
      <c r="A25" s="23" t="s">
        <v>54</v>
      </c>
      <c r="B25" s="70">
        <v>26165.909701217301</v>
      </c>
      <c r="C25" s="71">
        <v>2180.49247510144</v>
      </c>
      <c r="D25" s="71">
        <v>2432.2914999999998</v>
      </c>
      <c r="E25" s="71">
        <v>2225.6908199999998</v>
      </c>
      <c r="F25" s="71">
        <v>2118.0163499999999</v>
      </c>
      <c r="G25" s="71">
        <v>2088.2707700000001</v>
      </c>
      <c r="H25" s="71">
        <v>1843.86861</v>
      </c>
      <c r="I25" s="71">
        <v>1964.8303900000001</v>
      </c>
      <c r="J25" s="71">
        <v>2445.1306</v>
      </c>
      <c r="K25" s="71">
        <v>2010.4808599999999</v>
      </c>
      <c r="L25" s="71">
        <v>2438.72631</v>
      </c>
      <c r="M25" s="71">
        <v>2048.27855</v>
      </c>
      <c r="N25" s="71">
        <v>2463.8798099999999</v>
      </c>
      <c r="O25" s="71">
        <v>4.9406564584124654E-324</v>
      </c>
      <c r="P25" s="72">
        <v>24079.46457</v>
      </c>
      <c r="Q25" s="104">
        <v>1.003921021802</v>
      </c>
    </row>
    <row r="26" spans="1:17" ht="14.4" customHeight="1" x14ac:dyDescent="0.3">
      <c r="A26" s="21" t="s">
        <v>55</v>
      </c>
      <c r="B26" s="67">
        <v>2361.7737989417201</v>
      </c>
      <c r="C26" s="68">
        <v>196.81448324514301</v>
      </c>
      <c r="D26" s="68">
        <v>152.21294</v>
      </c>
      <c r="E26" s="68">
        <v>139.57814999999999</v>
      </c>
      <c r="F26" s="68">
        <v>144.44275999999999</v>
      </c>
      <c r="G26" s="68">
        <v>162.32139000000001</v>
      </c>
      <c r="H26" s="68">
        <v>151.74243999999999</v>
      </c>
      <c r="I26" s="68">
        <v>193.00314</v>
      </c>
      <c r="J26" s="68">
        <v>199.86759000000001</v>
      </c>
      <c r="K26" s="68">
        <v>139.59216000000001</v>
      </c>
      <c r="L26" s="68">
        <v>151.44349</v>
      </c>
      <c r="M26" s="68">
        <v>154.75210000000001</v>
      </c>
      <c r="N26" s="68">
        <v>134.24010999999999</v>
      </c>
      <c r="O26" s="68">
        <v>4.9406564584124654E-324</v>
      </c>
      <c r="P26" s="69">
        <v>1723.1962699999999</v>
      </c>
      <c r="Q26" s="103">
        <v>0.795948569336</v>
      </c>
    </row>
    <row r="27" spans="1:17" ht="14.4" customHeight="1" x14ac:dyDescent="0.3">
      <c r="A27" s="24" t="s">
        <v>56</v>
      </c>
      <c r="B27" s="70">
        <v>28527.683500159001</v>
      </c>
      <c r="C27" s="71">
        <v>2377.3069583465799</v>
      </c>
      <c r="D27" s="71">
        <v>2584.5044400000002</v>
      </c>
      <c r="E27" s="71">
        <v>2365.2689700000001</v>
      </c>
      <c r="F27" s="71">
        <v>2262.4591099999998</v>
      </c>
      <c r="G27" s="71">
        <v>2250.5921600000001</v>
      </c>
      <c r="H27" s="71">
        <v>1995.61105</v>
      </c>
      <c r="I27" s="71">
        <v>2157.8335299999999</v>
      </c>
      <c r="J27" s="71">
        <v>2644.9981899999998</v>
      </c>
      <c r="K27" s="71">
        <v>2150.0730199999998</v>
      </c>
      <c r="L27" s="71">
        <v>2590.1698000000001</v>
      </c>
      <c r="M27" s="71">
        <v>2203.0306500000002</v>
      </c>
      <c r="N27" s="71">
        <v>2598.1199200000001</v>
      </c>
      <c r="O27" s="71">
        <v>9.8813129168249309E-324</v>
      </c>
      <c r="P27" s="72">
        <v>25802.66084</v>
      </c>
      <c r="Q27" s="104">
        <v>0.986703223899</v>
      </c>
    </row>
    <row r="28" spans="1:17" ht="14.4" customHeight="1" x14ac:dyDescent="0.3">
      <c r="A28" s="22" t="s">
        <v>57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1.358680526063428E-321</v>
      </c>
      <c r="Q28" s="103">
        <v>12.5</v>
      </c>
    </row>
    <row r="29" spans="1:17" ht="14.4" customHeight="1" x14ac:dyDescent="0.3">
      <c r="A29" s="22" t="s">
        <v>58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1.0869444208507424E-322</v>
      </c>
      <c r="Q29" s="103" t="s">
        <v>116</v>
      </c>
    </row>
    <row r="30" spans="1:17" ht="14.4" customHeight="1" x14ac:dyDescent="0.3">
      <c r="A30" s="22" t="s">
        <v>59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5.434722104253712E-322</v>
      </c>
      <c r="Q30" s="103">
        <v>0</v>
      </c>
    </row>
    <row r="31" spans="1:17" ht="14.4" customHeight="1" thickBot="1" x14ac:dyDescent="0.35">
      <c r="A31" s="25" t="s">
        <v>60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2.717361052126856E-322</v>
      </c>
      <c r="Q31" s="105" t="s">
        <v>116</v>
      </c>
    </row>
    <row r="32" spans="1:17" ht="14.4" customHeight="1" x14ac:dyDescent="0.3">
      <c r="A32" s="184" t="s">
        <v>61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14.4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4.4" customHeight="1" x14ac:dyDescent="0.3">
      <c r="A34" s="184" t="s">
        <v>62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14.4" customHeight="1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8"/>
      <c r="Q36" s="17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4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79" t="s">
        <v>63</v>
      </c>
      <c r="B1" s="179"/>
      <c r="C1" s="179"/>
      <c r="D1" s="179"/>
      <c r="E1" s="179"/>
      <c r="F1" s="179"/>
      <c r="G1" s="179"/>
      <c r="H1" s="185"/>
      <c r="I1" s="185"/>
      <c r="J1" s="185"/>
      <c r="K1" s="185"/>
    </row>
    <row r="2" spans="1:11" s="76" customFormat="1" ht="14.4" customHeight="1" thickBot="1" x14ac:dyDescent="0.35">
      <c r="A2" s="202" t="s">
        <v>115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80" t="s">
        <v>64</v>
      </c>
      <c r="C3" s="181"/>
      <c r="D3" s="181"/>
      <c r="E3" s="181"/>
      <c r="F3" s="188" t="s">
        <v>65</v>
      </c>
      <c r="G3" s="181"/>
      <c r="H3" s="181"/>
      <c r="I3" s="181"/>
      <c r="J3" s="181"/>
      <c r="K3" s="189"/>
    </row>
    <row r="4" spans="1:11" ht="14.4" customHeight="1" x14ac:dyDescent="0.3">
      <c r="A4" s="87"/>
      <c r="B4" s="186"/>
      <c r="C4" s="187"/>
      <c r="D4" s="187"/>
      <c r="E4" s="187"/>
      <c r="F4" s="190" t="s">
        <v>83</v>
      </c>
      <c r="G4" s="192" t="s">
        <v>66</v>
      </c>
      <c r="H4" s="54" t="s">
        <v>104</v>
      </c>
      <c r="I4" s="190" t="s">
        <v>67</v>
      </c>
      <c r="J4" s="192" t="s">
        <v>68</v>
      </c>
      <c r="K4" s="193" t="s">
        <v>69</v>
      </c>
    </row>
    <row r="5" spans="1:11" ht="42" thickBot="1" x14ac:dyDescent="0.35">
      <c r="A5" s="88"/>
      <c r="B5" s="30" t="s">
        <v>84</v>
      </c>
      <c r="C5" s="31" t="s">
        <v>70</v>
      </c>
      <c r="D5" s="32" t="s">
        <v>71</v>
      </c>
      <c r="E5" s="32" t="s">
        <v>72</v>
      </c>
      <c r="F5" s="191"/>
      <c r="G5" s="191"/>
      <c r="H5" s="31" t="s">
        <v>73</v>
      </c>
      <c r="I5" s="191"/>
      <c r="J5" s="191"/>
      <c r="K5" s="194"/>
    </row>
    <row r="6" spans="1:11" ht="14.4" customHeight="1" thickBot="1" x14ac:dyDescent="0.35">
      <c r="A6" s="221" t="s">
        <v>118</v>
      </c>
      <c r="B6" s="203">
        <v>24121.960707588802</v>
      </c>
      <c r="C6" s="203">
        <v>25603.174869999999</v>
      </c>
      <c r="D6" s="204">
        <v>1481.2141624112301</v>
      </c>
      <c r="E6" s="205">
        <v>1.061405214126</v>
      </c>
      <c r="F6" s="203">
        <v>26165.909701217301</v>
      </c>
      <c r="G6" s="204">
        <v>23985.417226115798</v>
      </c>
      <c r="H6" s="206">
        <v>2463.8798099999999</v>
      </c>
      <c r="I6" s="203">
        <v>24079.46457</v>
      </c>
      <c r="J6" s="204">
        <v>94.047343884171994</v>
      </c>
      <c r="K6" s="207">
        <v>0.92026093665200004</v>
      </c>
    </row>
    <row r="7" spans="1:11" ht="14.4" customHeight="1" thickBot="1" x14ac:dyDescent="0.35">
      <c r="A7" s="222" t="s">
        <v>119</v>
      </c>
      <c r="B7" s="203">
        <v>7552.94914522817</v>
      </c>
      <c r="C7" s="203">
        <v>7725.6906200000003</v>
      </c>
      <c r="D7" s="204">
        <v>172.741474771833</v>
      </c>
      <c r="E7" s="205">
        <v>1.0228707318750001</v>
      </c>
      <c r="F7" s="203">
        <v>8677.4838045757606</v>
      </c>
      <c r="G7" s="204">
        <v>7954.3601541944499</v>
      </c>
      <c r="H7" s="206">
        <v>851.47843999999998</v>
      </c>
      <c r="I7" s="203">
        <v>7676.5062799999996</v>
      </c>
      <c r="J7" s="204">
        <v>-277.853874194448</v>
      </c>
      <c r="K7" s="207">
        <v>0.88464656954400001</v>
      </c>
    </row>
    <row r="8" spans="1:11" ht="14.4" customHeight="1" thickBot="1" x14ac:dyDescent="0.35">
      <c r="A8" s="223" t="s">
        <v>120</v>
      </c>
      <c r="B8" s="203">
        <v>2580.0099246546101</v>
      </c>
      <c r="C8" s="203">
        <v>2373.7156199999999</v>
      </c>
      <c r="D8" s="204">
        <v>-206.29430465460899</v>
      </c>
      <c r="E8" s="205">
        <v>0.92004127476999997</v>
      </c>
      <c r="F8" s="203">
        <v>2352.53728075551</v>
      </c>
      <c r="G8" s="204">
        <v>2156.4925073592199</v>
      </c>
      <c r="H8" s="206">
        <v>229.81044</v>
      </c>
      <c r="I8" s="203">
        <v>2250.9192800000001</v>
      </c>
      <c r="J8" s="204">
        <v>94.426772640780996</v>
      </c>
      <c r="K8" s="207">
        <v>0.95680493499999997</v>
      </c>
    </row>
    <row r="9" spans="1:11" ht="14.4" customHeight="1" thickBot="1" x14ac:dyDescent="0.35">
      <c r="A9" s="224" t="s">
        <v>121</v>
      </c>
      <c r="B9" s="208">
        <v>64.313396127614993</v>
      </c>
      <c r="C9" s="208">
        <v>76.347610000000003</v>
      </c>
      <c r="D9" s="209">
        <v>12.034213872384001</v>
      </c>
      <c r="E9" s="210">
        <v>1.187118308112</v>
      </c>
      <c r="F9" s="208">
        <v>71.951522474913006</v>
      </c>
      <c r="G9" s="209">
        <v>65.955562268669993</v>
      </c>
      <c r="H9" s="211">
        <v>4.5068900000000003</v>
      </c>
      <c r="I9" s="208">
        <v>54.929409999999997</v>
      </c>
      <c r="J9" s="209">
        <v>-11.02615226867</v>
      </c>
      <c r="K9" s="212">
        <v>0.76342248378599997</v>
      </c>
    </row>
    <row r="10" spans="1:11" ht="14.4" customHeight="1" thickBot="1" x14ac:dyDescent="0.35">
      <c r="A10" s="225" t="s">
        <v>122</v>
      </c>
      <c r="B10" s="203">
        <v>64.313396127614993</v>
      </c>
      <c r="C10" s="203">
        <v>76.347610000000003</v>
      </c>
      <c r="D10" s="204">
        <v>12.034213872384001</v>
      </c>
      <c r="E10" s="205">
        <v>1.187118308112</v>
      </c>
      <c r="F10" s="203">
        <v>71.951522474913006</v>
      </c>
      <c r="G10" s="204">
        <v>65.955562268669993</v>
      </c>
      <c r="H10" s="206">
        <v>4.5068900000000003</v>
      </c>
      <c r="I10" s="203">
        <v>54.929409999999997</v>
      </c>
      <c r="J10" s="204">
        <v>-11.02615226867</v>
      </c>
      <c r="K10" s="207">
        <v>0.76342248378599997</v>
      </c>
    </row>
    <row r="11" spans="1:11" ht="14.4" customHeight="1" thickBot="1" x14ac:dyDescent="0.35">
      <c r="A11" s="224" t="s">
        <v>123</v>
      </c>
      <c r="B11" s="208">
        <v>10.999919337682</v>
      </c>
      <c r="C11" s="208">
        <v>11.78</v>
      </c>
      <c r="D11" s="209">
        <v>0.78008066231700002</v>
      </c>
      <c r="E11" s="210">
        <v>1.070916943876</v>
      </c>
      <c r="F11" s="208">
        <v>10.451205002133999</v>
      </c>
      <c r="G11" s="209">
        <v>9.5802712519560007</v>
      </c>
      <c r="H11" s="211">
        <v>0.83</v>
      </c>
      <c r="I11" s="208">
        <v>10.17</v>
      </c>
      <c r="J11" s="209">
        <v>0.58972874804300002</v>
      </c>
      <c r="K11" s="212">
        <v>0.97309353303500001</v>
      </c>
    </row>
    <row r="12" spans="1:11" ht="14.4" customHeight="1" thickBot="1" x14ac:dyDescent="0.35">
      <c r="A12" s="225" t="s">
        <v>124</v>
      </c>
      <c r="B12" s="203">
        <v>9.9999593978900005</v>
      </c>
      <c r="C12" s="203">
        <v>11.78</v>
      </c>
      <c r="D12" s="204">
        <v>1.7800406021090001</v>
      </c>
      <c r="E12" s="205">
        <v>1.178004782947</v>
      </c>
      <c r="F12" s="203">
        <v>9.5012437837460002</v>
      </c>
      <c r="G12" s="204">
        <v>8.7094734684340001</v>
      </c>
      <c r="H12" s="206">
        <v>0.83</v>
      </c>
      <c r="I12" s="203">
        <v>10.17</v>
      </c>
      <c r="J12" s="204">
        <v>1.460526531565</v>
      </c>
      <c r="K12" s="207">
        <v>1.0703861759019999</v>
      </c>
    </row>
    <row r="13" spans="1:11" ht="14.4" customHeight="1" thickBot="1" x14ac:dyDescent="0.35">
      <c r="A13" s="224" t="s">
        <v>125</v>
      </c>
      <c r="B13" s="208">
        <v>2347.8323786342899</v>
      </c>
      <c r="C13" s="208">
        <v>2260.68372</v>
      </c>
      <c r="D13" s="209">
        <v>-87.148658634287997</v>
      </c>
      <c r="E13" s="210">
        <v>0.962881226348</v>
      </c>
      <c r="F13" s="208">
        <v>2242.7200061942599</v>
      </c>
      <c r="G13" s="209">
        <v>2055.82667234474</v>
      </c>
      <c r="H13" s="211">
        <v>221.42298</v>
      </c>
      <c r="I13" s="208">
        <v>2141.9328099999998</v>
      </c>
      <c r="J13" s="209">
        <v>86.106137655262998</v>
      </c>
      <c r="K13" s="212">
        <v>0.95506028576099999</v>
      </c>
    </row>
    <row r="14" spans="1:11" ht="14.4" customHeight="1" thickBot="1" x14ac:dyDescent="0.35">
      <c r="A14" s="225" t="s">
        <v>126</v>
      </c>
      <c r="B14" s="203">
        <v>196.00006819860801</v>
      </c>
      <c r="C14" s="203">
        <v>91.466290000000001</v>
      </c>
      <c r="D14" s="204">
        <v>-104.533778198608</v>
      </c>
      <c r="E14" s="205">
        <v>0.46666458252100002</v>
      </c>
      <c r="F14" s="203">
        <v>91.810384390671004</v>
      </c>
      <c r="G14" s="204">
        <v>84.159519024782</v>
      </c>
      <c r="H14" s="206">
        <v>4.9406564584124654E-324</v>
      </c>
      <c r="I14" s="203">
        <v>3.9525251667299724E-323</v>
      </c>
      <c r="J14" s="204">
        <v>-84.159519024782</v>
      </c>
      <c r="K14" s="207">
        <v>0</v>
      </c>
    </row>
    <row r="15" spans="1:11" ht="14.4" customHeight="1" thickBot="1" x14ac:dyDescent="0.35">
      <c r="A15" s="225" t="s">
        <v>127</v>
      </c>
      <c r="B15" s="203">
        <v>113.99999313592799</v>
      </c>
      <c r="C15" s="203">
        <v>159.99905999999999</v>
      </c>
      <c r="D15" s="204">
        <v>45.999066864070997</v>
      </c>
      <c r="E15" s="205">
        <v>1.4035006108220001</v>
      </c>
      <c r="F15" s="203">
        <v>153.39494422104201</v>
      </c>
      <c r="G15" s="204">
        <v>140.612032202622</v>
      </c>
      <c r="H15" s="206">
        <v>12.48995</v>
      </c>
      <c r="I15" s="203">
        <v>137.35691</v>
      </c>
      <c r="J15" s="204">
        <v>-3.255122202621</v>
      </c>
      <c r="K15" s="207">
        <v>0.895446135448</v>
      </c>
    </row>
    <row r="16" spans="1:11" ht="14.4" customHeight="1" thickBot="1" x14ac:dyDescent="0.35">
      <c r="A16" s="225" t="s">
        <v>128</v>
      </c>
      <c r="B16" s="203">
        <v>56.000036628171998</v>
      </c>
      <c r="C16" s="203">
        <v>70.47775</v>
      </c>
      <c r="D16" s="204">
        <v>14.477713371827001</v>
      </c>
      <c r="E16" s="205">
        <v>1.2585304268269999</v>
      </c>
      <c r="F16" s="203">
        <v>47.048905774684997</v>
      </c>
      <c r="G16" s="204">
        <v>43.128163626793999</v>
      </c>
      <c r="H16" s="206">
        <v>31.16029</v>
      </c>
      <c r="I16" s="203">
        <v>108.00876</v>
      </c>
      <c r="J16" s="204">
        <v>64.880596373204995</v>
      </c>
      <c r="K16" s="207">
        <v>2.2956699676980001</v>
      </c>
    </row>
    <row r="17" spans="1:11" ht="14.4" customHeight="1" thickBot="1" x14ac:dyDescent="0.35">
      <c r="A17" s="225" t="s">
        <v>129</v>
      </c>
      <c r="B17" s="203">
        <v>19.999918795780999</v>
      </c>
      <c r="C17" s="203">
        <v>38.590380000000003</v>
      </c>
      <c r="D17" s="204">
        <v>18.590461204217998</v>
      </c>
      <c r="E17" s="205">
        <v>1.929526834285</v>
      </c>
      <c r="F17" s="203">
        <v>38.534958504644003</v>
      </c>
      <c r="G17" s="204">
        <v>35.323711962589996</v>
      </c>
      <c r="H17" s="206">
        <v>4.1004899999999997</v>
      </c>
      <c r="I17" s="203">
        <v>37.352800000000002</v>
      </c>
      <c r="J17" s="204">
        <v>2.0290880374090001</v>
      </c>
      <c r="K17" s="207">
        <v>0.96932243992099998</v>
      </c>
    </row>
    <row r="18" spans="1:11" ht="14.4" customHeight="1" thickBot="1" x14ac:dyDescent="0.35">
      <c r="A18" s="225" t="s">
        <v>130</v>
      </c>
      <c r="B18" s="203">
        <v>6.6667195985890002</v>
      </c>
      <c r="C18" s="203">
        <v>7.2688100000000002</v>
      </c>
      <c r="D18" s="204">
        <v>0.60209040141000003</v>
      </c>
      <c r="E18" s="205">
        <v>1.0903128431460001</v>
      </c>
      <c r="F18" s="203">
        <v>7.0886445361100003</v>
      </c>
      <c r="G18" s="204">
        <v>6.4979241581010001</v>
      </c>
      <c r="H18" s="206">
        <v>5.4350000000000002E-2</v>
      </c>
      <c r="I18" s="203">
        <v>7.5542999999999996</v>
      </c>
      <c r="J18" s="204">
        <v>1.056375841898</v>
      </c>
      <c r="K18" s="207">
        <v>1.0656903391779999</v>
      </c>
    </row>
    <row r="19" spans="1:11" ht="14.4" customHeight="1" thickBot="1" x14ac:dyDescent="0.35">
      <c r="A19" s="225" t="s">
        <v>131</v>
      </c>
      <c r="B19" s="203">
        <v>22.499998645249001</v>
      </c>
      <c r="C19" s="203">
        <v>14.94</v>
      </c>
      <c r="D19" s="204">
        <v>-7.5599986452480001</v>
      </c>
      <c r="E19" s="205">
        <v>0.66400003998000001</v>
      </c>
      <c r="F19" s="203">
        <v>13.2826650277</v>
      </c>
      <c r="G19" s="204">
        <v>12.175776275392</v>
      </c>
      <c r="H19" s="206">
        <v>4.9406564584124654E-324</v>
      </c>
      <c r="I19" s="203">
        <v>12.8986</v>
      </c>
      <c r="J19" s="204">
        <v>0.72282372460699995</v>
      </c>
      <c r="K19" s="207">
        <v>0.97108524329199997</v>
      </c>
    </row>
    <row r="20" spans="1:11" ht="14.4" customHeight="1" thickBot="1" x14ac:dyDescent="0.35">
      <c r="A20" s="225" t="s">
        <v>132</v>
      </c>
      <c r="B20" s="203">
        <v>2.6656798394960002</v>
      </c>
      <c r="C20" s="203">
        <v>4.9406564584124654E-324</v>
      </c>
      <c r="D20" s="204">
        <v>-2.6656798394960002</v>
      </c>
      <c r="E20" s="205">
        <v>0</v>
      </c>
      <c r="F20" s="203">
        <v>0</v>
      </c>
      <c r="G20" s="204">
        <v>0</v>
      </c>
      <c r="H20" s="206">
        <v>4.9406564584124654E-324</v>
      </c>
      <c r="I20" s="203">
        <v>5.8079999999999998</v>
      </c>
      <c r="J20" s="204">
        <v>5.8079999999999998</v>
      </c>
      <c r="K20" s="213" t="s">
        <v>116</v>
      </c>
    </row>
    <row r="21" spans="1:11" ht="14.4" customHeight="1" thickBot="1" x14ac:dyDescent="0.35">
      <c r="A21" s="225" t="s">
        <v>133</v>
      </c>
      <c r="B21" s="203">
        <v>1917.9999645150001</v>
      </c>
      <c r="C21" s="203">
        <v>1870.57043</v>
      </c>
      <c r="D21" s="204">
        <v>-47.429534514996</v>
      </c>
      <c r="E21" s="205">
        <v>0.97527135797999998</v>
      </c>
      <c r="F21" s="203">
        <v>1885.01052632759</v>
      </c>
      <c r="G21" s="204">
        <v>1727.92631580029</v>
      </c>
      <c r="H21" s="206">
        <v>171.06466</v>
      </c>
      <c r="I21" s="203">
        <v>1760.29278</v>
      </c>
      <c r="J21" s="204">
        <v>32.366464199713</v>
      </c>
      <c r="K21" s="207">
        <v>0.93383710881899995</v>
      </c>
    </row>
    <row r="22" spans="1:11" ht="14.4" customHeight="1" thickBot="1" x14ac:dyDescent="0.35">
      <c r="A22" s="225" t="s">
        <v>134</v>
      </c>
      <c r="B22" s="203">
        <v>11.999999277465999</v>
      </c>
      <c r="C22" s="203">
        <v>7.3710000000000004</v>
      </c>
      <c r="D22" s="204">
        <v>-4.6289992774659998</v>
      </c>
      <c r="E22" s="205">
        <v>0.61425003698400005</v>
      </c>
      <c r="F22" s="203">
        <v>6.548977411818</v>
      </c>
      <c r="G22" s="204">
        <v>6.0032292941670002</v>
      </c>
      <c r="H22" s="206">
        <v>0.60499999999999998</v>
      </c>
      <c r="I22" s="203">
        <v>5.5656999999999996</v>
      </c>
      <c r="J22" s="204">
        <v>-0.43752929416699998</v>
      </c>
      <c r="K22" s="207">
        <v>0.84985787093300003</v>
      </c>
    </row>
    <row r="23" spans="1:11" ht="14.4" customHeight="1" thickBot="1" x14ac:dyDescent="0.35">
      <c r="A23" s="225" t="s">
        <v>135</v>
      </c>
      <c r="B23" s="203">
        <v>4.9406564584124654E-324</v>
      </c>
      <c r="C23" s="203">
        <v>4.9406564584124654E-324</v>
      </c>
      <c r="D23" s="204">
        <v>0</v>
      </c>
      <c r="E23" s="205">
        <v>1</v>
      </c>
      <c r="F23" s="203">
        <v>4.9406564584124654E-324</v>
      </c>
      <c r="G23" s="204">
        <v>0</v>
      </c>
      <c r="H23" s="206">
        <v>4.9406564584124654E-324</v>
      </c>
      <c r="I23" s="203">
        <v>6.6960000000000006E-2</v>
      </c>
      <c r="J23" s="204">
        <v>6.6960000000000006E-2</v>
      </c>
      <c r="K23" s="213" t="s">
        <v>136</v>
      </c>
    </row>
    <row r="24" spans="1:11" ht="14.4" customHeight="1" thickBot="1" x14ac:dyDescent="0.35">
      <c r="A24" s="225" t="s">
        <v>137</v>
      </c>
      <c r="B24" s="203">
        <v>4.9406564584124654E-324</v>
      </c>
      <c r="C24" s="203">
        <v>4.9406564584124654E-324</v>
      </c>
      <c r="D24" s="204">
        <v>0</v>
      </c>
      <c r="E24" s="205">
        <v>1</v>
      </c>
      <c r="F24" s="203">
        <v>4.9406564584124654E-324</v>
      </c>
      <c r="G24" s="204">
        <v>0</v>
      </c>
      <c r="H24" s="206">
        <v>1.94824</v>
      </c>
      <c r="I24" s="203">
        <v>67.028000000000006</v>
      </c>
      <c r="J24" s="204">
        <v>67.028000000000006</v>
      </c>
      <c r="K24" s="213" t="s">
        <v>136</v>
      </c>
    </row>
    <row r="25" spans="1:11" ht="14.4" customHeight="1" thickBot="1" x14ac:dyDescent="0.35">
      <c r="A25" s="224" t="s">
        <v>138</v>
      </c>
      <c r="B25" s="208">
        <v>107.08979355199899</v>
      </c>
      <c r="C25" s="208">
        <v>11.84567</v>
      </c>
      <c r="D25" s="209">
        <v>-95.244123551998996</v>
      </c>
      <c r="E25" s="210">
        <v>0.110614369559</v>
      </c>
      <c r="F25" s="208">
        <v>14.843623635603</v>
      </c>
      <c r="G25" s="209">
        <v>13.606654999303</v>
      </c>
      <c r="H25" s="211">
        <v>4.9406564584124654E-324</v>
      </c>
      <c r="I25" s="208">
        <v>28.293140000000001</v>
      </c>
      <c r="J25" s="209">
        <v>14.686485000696001</v>
      </c>
      <c r="K25" s="212">
        <v>1.9060803948259999</v>
      </c>
    </row>
    <row r="26" spans="1:11" ht="14.4" customHeight="1" thickBot="1" x14ac:dyDescent="0.35">
      <c r="A26" s="225" t="s">
        <v>139</v>
      </c>
      <c r="B26" s="203">
        <v>5.9999996387329997</v>
      </c>
      <c r="C26" s="203">
        <v>8.4000000000000005E-2</v>
      </c>
      <c r="D26" s="204">
        <v>-5.9159996387330001</v>
      </c>
      <c r="E26" s="205">
        <v>1.4000000842E-2</v>
      </c>
      <c r="F26" s="203">
        <v>2.9991813749170002</v>
      </c>
      <c r="G26" s="204">
        <v>2.749249593674</v>
      </c>
      <c r="H26" s="206">
        <v>4.9406564584124654E-324</v>
      </c>
      <c r="I26" s="203">
        <v>5.434722104253712E-323</v>
      </c>
      <c r="J26" s="204">
        <v>-2.749249593674</v>
      </c>
      <c r="K26" s="207">
        <v>1.9762625833649862E-323</v>
      </c>
    </row>
    <row r="27" spans="1:11" ht="14.4" customHeight="1" thickBot="1" x14ac:dyDescent="0.35">
      <c r="A27" s="225" t="s">
        <v>140</v>
      </c>
      <c r="B27" s="203">
        <v>29.999998193665</v>
      </c>
      <c r="C27" s="203">
        <v>4.9406564584124654E-324</v>
      </c>
      <c r="D27" s="204">
        <v>-29.999998193665</v>
      </c>
      <c r="E27" s="205">
        <v>0</v>
      </c>
      <c r="F27" s="203">
        <v>0</v>
      </c>
      <c r="G27" s="204">
        <v>0</v>
      </c>
      <c r="H27" s="206">
        <v>4.9406564584124654E-324</v>
      </c>
      <c r="I27" s="203">
        <v>27.466000000000001</v>
      </c>
      <c r="J27" s="204">
        <v>27.466000000000001</v>
      </c>
      <c r="K27" s="213" t="s">
        <v>116</v>
      </c>
    </row>
    <row r="28" spans="1:11" ht="14.4" customHeight="1" thickBot="1" x14ac:dyDescent="0.35">
      <c r="A28" s="225" t="s">
        <v>141</v>
      </c>
      <c r="B28" s="203">
        <v>36.923037776820998</v>
      </c>
      <c r="C28" s="203">
        <v>9.9087999999999994</v>
      </c>
      <c r="D28" s="204">
        <v>-27.014237776820998</v>
      </c>
      <c r="E28" s="205">
        <v>0.26836361785500001</v>
      </c>
      <c r="F28" s="203">
        <v>10.108241410326</v>
      </c>
      <c r="G28" s="204">
        <v>9.2658879594659993</v>
      </c>
      <c r="H28" s="206">
        <v>4.9406564584124654E-324</v>
      </c>
      <c r="I28" s="203">
        <v>5.434722104253712E-323</v>
      </c>
      <c r="J28" s="204">
        <v>-9.2658879594659993</v>
      </c>
      <c r="K28" s="207">
        <v>4.9406564584124654E-324</v>
      </c>
    </row>
    <row r="29" spans="1:11" ht="14.4" customHeight="1" thickBot="1" x14ac:dyDescent="0.35">
      <c r="A29" s="225" t="s">
        <v>142</v>
      </c>
      <c r="B29" s="203">
        <v>4.9406564584124654E-324</v>
      </c>
      <c r="C29" s="203">
        <v>0.1908</v>
      </c>
      <c r="D29" s="204">
        <v>0.1908</v>
      </c>
      <c r="E29" s="214" t="s">
        <v>136</v>
      </c>
      <c r="F29" s="203">
        <v>0</v>
      </c>
      <c r="G29" s="204">
        <v>0</v>
      </c>
      <c r="H29" s="206">
        <v>4.9406564584124654E-324</v>
      </c>
      <c r="I29" s="203">
        <v>5.434722104253712E-323</v>
      </c>
      <c r="J29" s="204">
        <v>5.434722104253712E-323</v>
      </c>
      <c r="K29" s="213" t="s">
        <v>116</v>
      </c>
    </row>
    <row r="30" spans="1:11" ht="14.4" customHeight="1" thickBot="1" x14ac:dyDescent="0.35">
      <c r="A30" s="225" t="s">
        <v>143</v>
      </c>
      <c r="B30" s="203">
        <v>3.1463998105509998</v>
      </c>
      <c r="C30" s="203">
        <v>1.6620699999999999</v>
      </c>
      <c r="D30" s="204">
        <v>-1.4843298105510001</v>
      </c>
      <c r="E30" s="205">
        <v>0.52824501019400005</v>
      </c>
      <c r="F30" s="203">
        <v>1.7362008503590001</v>
      </c>
      <c r="G30" s="204">
        <v>1.5915174461620001</v>
      </c>
      <c r="H30" s="206">
        <v>4.9406564584124654E-324</v>
      </c>
      <c r="I30" s="203">
        <v>0.82713999999999999</v>
      </c>
      <c r="J30" s="204">
        <v>-0.76437744616199998</v>
      </c>
      <c r="K30" s="207">
        <v>0.47640801456100001</v>
      </c>
    </row>
    <row r="31" spans="1:11" ht="14.4" customHeight="1" thickBot="1" x14ac:dyDescent="0.35">
      <c r="A31" s="224" t="s">
        <v>144</v>
      </c>
      <c r="B31" s="208">
        <v>49.774437003023003</v>
      </c>
      <c r="C31" s="208">
        <v>13.058619999999999</v>
      </c>
      <c r="D31" s="209">
        <v>-36.715817003022998</v>
      </c>
      <c r="E31" s="210">
        <v>0.26235595591299998</v>
      </c>
      <c r="F31" s="208">
        <v>12.570923448602001</v>
      </c>
      <c r="G31" s="209">
        <v>11.523346494551999</v>
      </c>
      <c r="H31" s="211">
        <v>3.05057</v>
      </c>
      <c r="I31" s="208">
        <v>15.593920000000001</v>
      </c>
      <c r="J31" s="209">
        <v>4.0705735054470003</v>
      </c>
      <c r="K31" s="212">
        <v>1.240475297121</v>
      </c>
    </row>
    <row r="32" spans="1:11" ht="14.4" customHeight="1" thickBot="1" x14ac:dyDescent="0.35">
      <c r="A32" s="225" t="s">
        <v>145</v>
      </c>
      <c r="B32" s="203">
        <v>29.999998193665</v>
      </c>
      <c r="C32" s="203">
        <v>7.1359199999999996</v>
      </c>
      <c r="D32" s="204">
        <v>-22.864078193665001</v>
      </c>
      <c r="E32" s="205">
        <v>0.23786401432199999</v>
      </c>
      <c r="F32" s="203">
        <v>6.6964171649660003</v>
      </c>
      <c r="G32" s="204">
        <v>6.1383824012190003</v>
      </c>
      <c r="H32" s="206">
        <v>3.05057</v>
      </c>
      <c r="I32" s="203">
        <v>11.02144</v>
      </c>
      <c r="J32" s="204">
        <v>4.8830575987799998</v>
      </c>
      <c r="K32" s="207">
        <v>1.645871176852</v>
      </c>
    </row>
    <row r="33" spans="1:11" ht="14.4" customHeight="1" thickBot="1" x14ac:dyDescent="0.35">
      <c r="A33" s="225" t="s">
        <v>146</v>
      </c>
      <c r="B33" s="203">
        <v>19.774438809357999</v>
      </c>
      <c r="C33" s="203">
        <v>5.9226999999999999</v>
      </c>
      <c r="D33" s="204">
        <v>-13.851738809358</v>
      </c>
      <c r="E33" s="205">
        <v>0.29951292459399997</v>
      </c>
      <c r="F33" s="203">
        <v>5.8745062836360002</v>
      </c>
      <c r="G33" s="204">
        <v>5.3849640933330001</v>
      </c>
      <c r="H33" s="206">
        <v>4.9406564584124654E-324</v>
      </c>
      <c r="I33" s="203">
        <v>4.5724799999999997</v>
      </c>
      <c r="J33" s="204">
        <v>-0.81248409333299998</v>
      </c>
      <c r="K33" s="207">
        <v>0.77835987898000003</v>
      </c>
    </row>
    <row r="34" spans="1:11" ht="14.4" customHeight="1" thickBot="1" x14ac:dyDescent="0.35">
      <c r="A34" s="223" t="s">
        <v>43</v>
      </c>
      <c r="B34" s="203">
        <v>4972.9392205735603</v>
      </c>
      <c r="C34" s="203">
        <v>5351.9750000000004</v>
      </c>
      <c r="D34" s="204">
        <v>379.03577942644102</v>
      </c>
      <c r="E34" s="205">
        <v>1.0762196686129999</v>
      </c>
      <c r="F34" s="203">
        <v>6324.9465238202501</v>
      </c>
      <c r="G34" s="204">
        <v>5797.8676468352296</v>
      </c>
      <c r="H34" s="206">
        <v>621.66800000000001</v>
      </c>
      <c r="I34" s="203">
        <v>5425.5870000000004</v>
      </c>
      <c r="J34" s="204">
        <v>-372.28064683522899</v>
      </c>
      <c r="K34" s="207">
        <v>0.85780756873800001</v>
      </c>
    </row>
    <row r="35" spans="1:11" ht="14.4" customHeight="1" thickBot="1" x14ac:dyDescent="0.35">
      <c r="A35" s="224" t="s">
        <v>147</v>
      </c>
      <c r="B35" s="208">
        <v>4972.9392205735603</v>
      </c>
      <c r="C35" s="208">
        <v>5351.9750000000004</v>
      </c>
      <c r="D35" s="209">
        <v>379.03577942644102</v>
      </c>
      <c r="E35" s="210">
        <v>1.0762196686129999</v>
      </c>
      <c r="F35" s="208">
        <v>6324.9465238202501</v>
      </c>
      <c r="G35" s="209">
        <v>5797.8676468352296</v>
      </c>
      <c r="H35" s="211">
        <v>621.66800000000001</v>
      </c>
      <c r="I35" s="208">
        <v>5425.5870000000004</v>
      </c>
      <c r="J35" s="209">
        <v>-372.28064683522899</v>
      </c>
      <c r="K35" s="212">
        <v>0.85780756873800001</v>
      </c>
    </row>
    <row r="36" spans="1:11" ht="14.4" customHeight="1" thickBot="1" x14ac:dyDescent="0.35">
      <c r="A36" s="225" t="s">
        <v>148</v>
      </c>
      <c r="B36" s="203">
        <v>402.93945573854802</v>
      </c>
      <c r="C36" s="203">
        <v>437.09899999999999</v>
      </c>
      <c r="D36" s="204">
        <v>34.159544261451998</v>
      </c>
      <c r="E36" s="205">
        <v>1.0847758733349999</v>
      </c>
      <c r="F36" s="203">
        <v>429.54577246679702</v>
      </c>
      <c r="G36" s="204">
        <v>393.75029142789703</v>
      </c>
      <c r="H36" s="206">
        <v>35.713999999999999</v>
      </c>
      <c r="I36" s="203">
        <v>400.13099999999997</v>
      </c>
      <c r="J36" s="204">
        <v>6.3807085721019998</v>
      </c>
      <c r="K36" s="207">
        <v>0.93152121531099996</v>
      </c>
    </row>
    <row r="37" spans="1:11" ht="14.4" customHeight="1" thickBot="1" x14ac:dyDescent="0.35">
      <c r="A37" s="225" t="s">
        <v>149</v>
      </c>
      <c r="B37" s="203">
        <v>1009.99997918673</v>
      </c>
      <c r="C37" s="203">
        <v>1035.174</v>
      </c>
      <c r="D37" s="204">
        <v>25.174020813270001</v>
      </c>
      <c r="E37" s="205">
        <v>1.0249247735960001</v>
      </c>
      <c r="F37" s="203">
        <v>1500.06446991748</v>
      </c>
      <c r="G37" s="204">
        <v>1375.0590974243601</v>
      </c>
      <c r="H37" s="206">
        <v>118.17100000000001</v>
      </c>
      <c r="I37" s="203">
        <v>1387.787</v>
      </c>
      <c r="J37" s="204">
        <v>12.727902575644</v>
      </c>
      <c r="K37" s="207">
        <v>0.92515157036899998</v>
      </c>
    </row>
    <row r="38" spans="1:11" ht="14.4" customHeight="1" thickBot="1" x14ac:dyDescent="0.35">
      <c r="A38" s="225" t="s">
        <v>150</v>
      </c>
      <c r="B38" s="203">
        <v>3559.9997856482801</v>
      </c>
      <c r="C38" s="203">
        <v>3879.7020000000002</v>
      </c>
      <c r="D38" s="204">
        <v>319.702214351718</v>
      </c>
      <c r="E38" s="205">
        <v>1.089803998202</v>
      </c>
      <c r="F38" s="203">
        <v>4395.3362814359798</v>
      </c>
      <c r="G38" s="204">
        <v>4029.0582579829802</v>
      </c>
      <c r="H38" s="206">
        <v>467.78300000000002</v>
      </c>
      <c r="I38" s="203">
        <v>3637.6689999999999</v>
      </c>
      <c r="J38" s="204">
        <v>-391.38925798297799</v>
      </c>
      <c r="K38" s="207">
        <v>0.827620178998</v>
      </c>
    </row>
    <row r="39" spans="1:11" ht="14.4" customHeight="1" thickBot="1" x14ac:dyDescent="0.35">
      <c r="A39" s="226" t="s">
        <v>151</v>
      </c>
      <c r="B39" s="208">
        <v>1299.5508017525401</v>
      </c>
      <c r="C39" s="208">
        <v>1457.0746899999999</v>
      </c>
      <c r="D39" s="209">
        <v>157.523888247462</v>
      </c>
      <c r="E39" s="210">
        <v>1.1212141057010001</v>
      </c>
      <c r="F39" s="208">
        <v>1996.4291706919</v>
      </c>
      <c r="G39" s="209">
        <v>1830.0600731342399</v>
      </c>
      <c r="H39" s="211">
        <v>102.29633</v>
      </c>
      <c r="I39" s="208">
        <v>2071.2157499999998</v>
      </c>
      <c r="J39" s="209">
        <v>241.15567686575801</v>
      </c>
      <c r="K39" s="212">
        <v>1.0374601715930001</v>
      </c>
    </row>
    <row r="40" spans="1:11" ht="14.4" customHeight="1" thickBot="1" x14ac:dyDescent="0.35">
      <c r="A40" s="223" t="s">
        <v>46</v>
      </c>
      <c r="B40" s="203">
        <v>443.45333329916002</v>
      </c>
      <c r="C40" s="203">
        <v>518.37386000000004</v>
      </c>
      <c r="D40" s="204">
        <v>74.920526700839005</v>
      </c>
      <c r="E40" s="205">
        <v>1.168947938993</v>
      </c>
      <c r="F40" s="203">
        <v>445.58252755720298</v>
      </c>
      <c r="G40" s="204">
        <v>408.45065026076901</v>
      </c>
      <c r="H40" s="206">
        <v>25.348420000000001</v>
      </c>
      <c r="I40" s="203">
        <v>408.60268000000002</v>
      </c>
      <c r="J40" s="204">
        <v>0.15202973922999999</v>
      </c>
      <c r="K40" s="207">
        <v>0.91700785989</v>
      </c>
    </row>
    <row r="41" spans="1:11" ht="14.4" customHeight="1" thickBot="1" x14ac:dyDescent="0.35">
      <c r="A41" s="224" t="s">
        <v>152</v>
      </c>
      <c r="B41" s="208">
        <v>443.45333329916002</v>
      </c>
      <c r="C41" s="208">
        <v>518.37386000000004</v>
      </c>
      <c r="D41" s="209">
        <v>74.920526700839005</v>
      </c>
      <c r="E41" s="210">
        <v>1.168947938993</v>
      </c>
      <c r="F41" s="208">
        <v>445.58252755720298</v>
      </c>
      <c r="G41" s="209">
        <v>408.45065026076901</v>
      </c>
      <c r="H41" s="211">
        <v>25.348420000000001</v>
      </c>
      <c r="I41" s="208">
        <v>408.60268000000002</v>
      </c>
      <c r="J41" s="209">
        <v>0.15202973922999999</v>
      </c>
      <c r="K41" s="212">
        <v>0.91700785989</v>
      </c>
    </row>
    <row r="42" spans="1:11" ht="14.4" customHeight="1" thickBot="1" x14ac:dyDescent="0.35">
      <c r="A42" s="225" t="s">
        <v>153</v>
      </c>
      <c r="B42" s="203">
        <v>349.78997893873998</v>
      </c>
      <c r="C42" s="203">
        <v>457.08499999999998</v>
      </c>
      <c r="D42" s="204">
        <v>107.29502106126</v>
      </c>
      <c r="E42" s="205">
        <v>1.30674126625</v>
      </c>
      <c r="F42" s="203">
        <v>392.88719394795697</v>
      </c>
      <c r="G42" s="204">
        <v>360.14659445229398</v>
      </c>
      <c r="H42" s="206">
        <v>25.05</v>
      </c>
      <c r="I42" s="203">
        <v>378.87700000000001</v>
      </c>
      <c r="J42" s="204">
        <v>18.730405547705999</v>
      </c>
      <c r="K42" s="207">
        <v>0.96434041586499997</v>
      </c>
    </row>
    <row r="43" spans="1:11" ht="14.4" customHeight="1" thickBot="1" x14ac:dyDescent="0.35">
      <c r="A43" s="225" t="s">
        <v>154</v>
      </c>
      <c r="B43" s="203">
        <v>34.663317912880999</v>
      </c>
      <c r="C43" s="203">
        <v>22.033200000000001</v>
      </c>
      <c r="D43" s="204">
        <v>-12.630117912880999</v>
      </c>
      <c r="E43" s="205">
        <v>0.63563447836599996</v>
      </c>
      <c r="F43" s="203">
        <v>18.697875841894</v>
      </c>
      <c r="G43" s="204">
        <v>17.139719521736001</v>
      </c>
      <c r="H43" s="206">
        <v>4.9406564584124654E-324</v>
      </c>
      <c r="I43" s="203">
        <v>14.081</v>
      </c>
      <c r="J43" s="204">
        <v>-3.0587195217360001</v>
      </c>
      <c r="K43" s="207">
        <v>0.75308019579600005</v>
      </c>
    </row>
    <row r="44" spans="1:11" ht="14.4" customHeight="1" thickBot="1" x14ac:dyDescent="0.35">
      <c r="A44" s="225" t="s">
        <v>155</v>
      </c>
      <c r="B44" s="203">
        <v>35.000037892606997</v>
      </c>
      <c r="C44" s="203">
        <v>13.52261</v>
      </c>
      <c r="D44" s="204">
        <v>-21.477427892607</v>
      </c>
      <c r="E44" s="205">
        <v>0.38635986742299999</v>
      </c>
      <c r="F44" s="203">
        <v>4.9995967953439999</v>
      </c>
      <c r="G44" s="204">
        <v>4.5829637290649998</v>
      </c>
      <c r="H44" s="206">
        <v>4.9406564584124654E-324</v>
      </c>
      <c r="I44" s="203">
        <v>1.0705100000000001</v>
      </c>
      <c r="J44" s="204">
        <v>-3.5124537290650002</v>
      </c>
      <c r="K44" s="207">
        <v>0.21411926677699999</v>
      </c>
    </row>
    <row r="45" spans="1:11" ht="14.4" customHeight="1" thickBot="1" x14ac:dyDescent="0.35">
      <c r="A45" s="225" t="s">
        <v>156</v>
      </c>
      <c r="B45" s="203">
        <v>23.999998554931999</v>
      </c>
      <c r="C45" s="203">
        <v>25.733049999999999</v>
      </c>
      <c r="D45" s="204">
        <v>1.733051445067</v>
      </c>
      <c r="E45" s="205">
        <v>1.072210481225</v>
      </c>
      <c r="F45" s="203">
        <v>28.997860972007</v>
      </c>
      <c r="G45" s="204">
        <v>26.581372557672999</v>
      </c>
      <c r="H45" s="206">
        <v>0.29842000000000002</v>
      </c>
      <c r="I45" s="203">
        <v>14.574170000000001</v>
      </c>
      <c r="J45" s="204">
        <v>-12.007202557673001</v>
      </c>
      <c r="K45" s="207">
        <v>0.50259465737999998</v>
      </c>
    </row>
    <row r="46" spans="1:11" ht="14.4" customHeight="1" thickBot="1" x14ac:dyDescent="0.35">
      <c r="A46" s="227" t="s">
        <v>47</v>
      </c>
      <c r="B46" s="208">
        <v>23.999998554931999</v>
      </c>
      <c r="C46" s="208">
        <v>6.7889999999999997</v>
      </c>
      <c r="D46" s="209">
        <v>-17.210998554932001</v>
      </c>
      <c r="E46" s="210">
        <v>0.28287501703200002</v>
      </c>
      <c r="F46" s="208">
        <v>0</v>
      </c>
      <c r="G46" s="209">
        <v>0</v>
      </c>
      <c r="H46" s="211">
        <v>4.9406564584124654E-324</v>
      </c>
      <c r="I46" s="208">
        <v>2.536</v>
      </c>
      <c r="J46" s="209">
        <v>2.536</v>
      </c>
      <c r="K46" s="215" t="s">
        <v>116</v>
      </c>
    </row>
    <row r="47" spans="1:11" ht="14.4" customHeight="1" thickBot="1" x14ac:dyDescent="0.35">
      <c r="A47" s="224" t="s">
        <v>157</v>
      </c>
      <c r="B47" s="208">
        <v>23.999998554931999</v>
      </c>
      <c r="C47" s="208">
        <v>6.7889999999999997</v>
      </c>
      <c r="D47" s="209">
        <v>-17.210998554932001</v>
      </c>
      <c r="E47" s="210">
        <v>0.28287501703200002</v>
      </c>
      <c r="F47" s="208">
        <v>0</v>
      </c>
      <c r="G47" s="209">
        <v>0</v>
      </c>
      <c r="H47" s="211">
        <v>4.9406564584124654E-324</v>
      </c>
      <c r="I47" s="208">
        <v>2.536</v>
      </c>
      <c r="J47" s="209">
        <v>2.536</v>
      </c>
      <c r="K47" s="215" t="s">
        <v>116</v>
      </c>
    </row>
    <row r="48" spans="1:11" ht="14.4" customHeight="1" thickBot="1" x14ac:dyDescent="0.35">
      <c r="A48" s="225" t="s">
        <v>158</v>
      </c>
      <c r="B48" s="203">
        <v>23.999998554931999</v>
      </c>
      <c r="C48" s="203">
        <v>6.7889999999999997</v>
      </c>
      <c r="D48" s="204">
        <v>-17.210998554932001</v>
      </c>
      <c r="E48" s="205">
        <v>0.28287501703200002</v>
      </c>
      <c r="F48" s="203">
        <v>0</v>
      </c>
      <c r="G48" s="204">
        <v>0</v>
      </c>
      <c r="H48" s="206">
        <v>4.9406564584124654E-324</v>
      </c>
      <c r="I48" s="203">
        <v>2.536</v>
      </c>
      <c r="J48" s="204">
        <v>2.536</v>
      </c>
      <c r="K48" s="213" t="s">
        <v>116</v>
      </c>
    </row>
    <row r="49" spans="1:11" ht="14.4" customHeight="1" thickBot="1" x14ac:dyDescent="0.35">
      <c r="A49" s="223" t="s">
        <v>48</v>
      </c>
      <c r="B49" s="203">
        <v>832.09746989844598</v>
      </c>
      <c r="C49" s="203">
        <v>931.91183000000001</v>
      </c>
      <c r="D49" s="204">
        <v>99.814360101553007</v>
      </c>
      <c r="E49" s="205">
        <v>1.1199551299120001</v>
      </c>
      <c r="F49" s="203">
        <v>1550.8466431346999</v>
      </c>
      <c r="G49" s="204">
        <v>1421.6094228734701</v>
      </c>
      <c r="H49" s="206">
        <v>76.947909999999993</v>
      </c>
      <c r="I49" s="203">
        <v>1660.07707</v>
      </c>
      <c r="J49" s="204">
        <v>238.467647126527</v>
      </c>
      <c r="K49" s="207">
        <v>1.070432771253</v>
      </c>
    </row>
    <row r="50" spans="1:11" ht="14.4" customHeight="1" thickBot="1" x14ac:dyDescent="0.35">
      <c r="A50" s="224" t="s">
        <v>159</v>
      </c>
      <c r="B50" s="208">
        <v>4.9406564584124654E-324</v>
      </c>
      <c r="C50" s="208">
        <v>6.08E-2</v>
      </c>
      <c r="D50" s="209">
        <v>6.08E-2</v>
      </c>
      <c r="E50" s="216" t="s">
        <v>136</v>
      </c>
      <c r="F50" s="208">
        <v>5.8322613149000002E-2</v>
      </c>
      <c r="G50" s="209">
        <v>5.3462395386999997E-2</v>
      </c>
      <c r="H50" s="211">
        <v>4.9406564584124654E-324</v>
      </c>
      <c r="I50" s="208">
        <v>5.434722104253712E-323</v>
      </c>
      <c r="J50" s="209">
        <v>-5.3462395386999997E-2</v>
      </c>
      <c r="K50" s="212">
        <v>9.3378407063995597E-322</v>
      </c>
    </row>
    <row r="51" spans="1:11" ht="14.4" customHeight="1" thickBot="1" x14ac:dyDescent="0.35">
      <c r="A51" s="225" t="s">
        <v>160</v>
      </c>
      <c r="B51" s="203">
        <v>4.9406564584124654E-324</v>
      </c>
      <c r="C51" s="203">
        <v>6.08E-2</v>
      </c>
      <c r="D51" s="204">
        <v>6.08E-2</v>
      </c>
      <c r="E51" s="214" t="s">
        <v>136</v>
      </c>
      <c r="F51" s="203">
        <v>5.8322613149000002E-2</v>
      </c>
      <c r="G51" s="204">
        <v>5.3462395386999997E-2</v>
      </c>
      <c r="H51" s="206">
        <v>4.9406564584124654E-324</v>
      </c>
      <c r="I51" s="203">
        <v>5.434722104253712E-323</v>
      </c>
      <c r="J51" s="204">
        <v>-5.3462395386999997E-2</v>
      </c>
      <c r="K51" s="207">
        <v>9.3378407063995597E-322</v>
      </c>
    </row>
    <row r="52" spans="1:11" ht="14.4" customHeight="1" thickBot="1" x14ac:dyDescent="0.35">
      <c r="A52" s="224" t="s">
        <v>161</v>
      </c>
      <c r="B52" s="208">
        <v>8.1245995108080002</v>
      </c>
      <c r="C52" s="208">
        <v>5.5803900000000004</v>
      </c>
      <c r="D52" s="209">
        <v>-2.5442095108079998</v>
      </c>
      <c r="E52" s="210">
        <v>0.68685108633000003</v>
      </c>
      <c r="F52" s="208">
        <v>4.6434667919220001</v>
      </c>
      <c r="G52" s="209">
        <v>4.2565112259279996</v>
      </c>
      <c r="H52" s="211">
        <v>0.66752999999999996</v>
      </c>
      <c r="I52" s="208">
        <v>5.7881099999999996</v>
      </c>
      <c r="J52" s="209">
        <v>1.531598774071</v>
      </c>
      <c r="K52" s="212">
        <v>1.2465061686379999</v>
      </c>
    </row>
    <row r="53" spans="1:11" ht="14.4" customHeight="1" thickBot="1" x14ac:dyDescent="0.35">
      <c r="A53" s="225" t="s">
        <v>162</v>
      </c>
      <c r="B53" s="203">
        <v>1.1246399322839999</v>
      </c>
      <c r="C53" s="203">
        <v>0.4864</v>
      </c>
      <c r="D53" s="204">
        <v>-0.638239932284</v>
      </c>
      <c r="E53" s="205">
        <v>0.43249397966100001</v>
      </c>
      <c r="F53" s="203">
        <v>0.56164009999700004</v>
      </c>
      <c r="G53" s="204">
        <v>0.51483675832999998</v>
      </c>
      <c r="H53" s="206">
        <v>1.3299999999999999E-2</v>
      </c>
      <c r="I53" s="203">
        <v>0.38569999999999999</v>
      </c>
      <c r="J53" s="204">
        <v>-0.12913675832999999</v>
      </c>
      <c r="K53" s="207">
        <v>0.68673871399399999</v>
      </c>
    </row>
    <row r="54" spans="1:11" ht="14.4" customHeight="1" thickBot="1" x14ac:dyDescent="0.35">
      <c r="A54" s="225" t="s">
        <v>163</v>
      </c>
      <c r="B54" s="203">
        <v>6.9999595785239999</v>
      </c>
      <c r="C54" s="203">
        <v>5.0939899999999998</v>
      </c>
      <c r="D54" s="204">
        <v>-1.9059695785240001</v>
      </c>
      <c r="E54" s="205">
        <v>0.72771705934200004</v>
      </c>
      <c r="F54" s="203">
        <v>4.0818266919250004</v>
      </c>
      <c r="G54" s="204">
        <v>3.741674467597</v>
      </c>
      <c r="H54" s="206">
        <v>0.65422999999999998</v>
      </c>
      <c r="I54" s="203">
        <v>5.4024099999999997</v>
      </c>
      <c r="J54" s="204">
        <v>1.6607355324019999</v>
      </c>
      <c r="K54" s="207">
        <v>1.3235275301339999</v>
      </c>
    </row>
    <row r="55" spans="1:11" ht="14.4" customHeight="1" thickBot="1" x14ac:dyDescent="0.35">
      <c r="A55" s="224" t="s">
        <v>164</v>
      </c>
      <c r="B55" s="208">
        <v>2.1871198683099999</v>
      </c>
      <c r="C55" s="208">
        <v>1.62</v>
      </c>
      <c r="D55" s="209">
        <v>-0.56711986831000005</v>
      </c>
      <c r="E55" s="210">
        <v>0.74070014335800005</v>
      </c>
      <c r="F55" s="208">
        <v>1.7711279307500001</v>
      </c>
      <c r="G55" s="209">
        <v>1.623533936521</v>
      </c>
      <c r="H55" s="211">
        <v>4.9406564584124654E-324</v>
      </c>
      <c r="I55" s="208">
        <v>1.62</v>
      </c>
      <c r="J55" s="209">
        <v>-3.5339365210000002E-3</v>
      </c>
      <c r="K55" s="212">
        <v>0.91467136386500003</v>
      </c>
    </row>
    <row r="56" spans="1:11" ht="14.4" customHeight="1" thickBot="1" x14ac:dyDescent="0.35">
      <c r="A56" s="225" t="s">
        <v>165</v>
      </c>
      <c r="B56" s="203">
        <v>2.1871198683099999</v>
      </c>
      <c r="C56" s="203">
        <v>1.62</v>
      </c>
      <c r="D56" s="204">
        <v>-0.56711986831000005</v>
      </c>
      <c r="E56" s="205">
        <v>0.74070014335800005</v>
      </c>
      <c r="F56" s="203">
        <v>1.7711279307500001</v>
      </c>
      <c r="G56" s="204">
        <v>1.623533936521</v>
      </c>
      <c r="H56" s="206">
        <v>4.9406564584124654E-324</v>
      </c>
      <c r="I56" s="203">
        <v>1.62</v>
      </c>
      <c r="J56" s="204">
        <v>-3.5339365210000002E-3</v>
      </c>
      <c r="K56" s="207">
        <v>0.91467136386500003</v>
      </c>
    </row>
    <row r="57" spans="1:11" ht="14.4" customHeight="1" thickBot="1" x14ac:dyDescent="0.35">
      <c r="A57" s="224" t="s">
        <v>166</v>
      </c>
      <c r="B57" s="208">
        <v>471.87837158765598</v>
      </c>
      <c r="C57" s="208">
        <v>457.95427000000001</v>
      </c>
      <c r="D57" s="209">
        <v>-13.924101587655001</v>
      </c>
      <c r="E57" s="210">
        <v>0.97049218098099999</v>
      </c>
      <c r="F57" s="208">
        <v>446.30366436832799</v>
      </c>
      <c r="G57" s="209">
        <v>409.111692337634</v>
      </c>
      <c r="H57" s="211">
        <v>38.735379999999999</v>
      </c>
      <c r="I57" s="208">
        <v>439.08373</v>
      </c>
      <c r="J57" s="209">
        <v>29.972037662365</v>
      </c>
      <c r="K57" s="212">
        <v>0.98382282077200001</v>
      </c>
    </row>
    <row r="58" spans="1:11" ht="14.4" customHeight="1" thickBot="1" x14ac:dyDescent="0.35">
      <c r="A58" s="225" t="s">
        <v>167</v>
      </c>
      <c r="B58" s="203">
        <v>419.999974711314</v>
      </c>
      <c r="C58" s="203">
        <v>444.65427</v>
      </c>
      <c r="D58" s="204">
        <v>24.654295288684999</v>
      </c>
      <c r="E58" s="205">
        <v>1.058700706602</v>
      </c>
      <c r="F58" s="203">
        <v>433.00043967677101</v>
      </c>
      <c r="G58" s="204">
        <v>396.917069703707</v>
      </c>
      <c r="H58" s="206">
        <v>37.735379999999999</v>
      </c>
      <c r="I58" s="203">
        <v>427.88373000000001</v>
      </c>
      <c r="J58" s="204">
        <v>30.966660296293</v>
      </c>
      <c r="K58" s="207">
        <v>0.988183130528</v>
      </c>
    </row>
    <row r="59" spans="1:11" ht="14.4" customHeight="1" thickBot="1" x14ac:dyDescent="0.35">
      <c r="A59" s="225" t="s">
        <v>168</v>
      </c>
      <c r="B59" s="203">
        <v>51.134156921153</v>
      </c>
      <c r="C59" s="203">
        <v>13.3</v>
      </c>
      <c r="D59" s="204">
        <v>-37.834156921153003</v>
      </c>
      <c r="E59" s="205">
        <v>0.26010011312999998</v>
      </c>
      <c r="F59" s="203">
        <v>13.303224691557</v>
      </c>
      <c r="G59" s="204">
        <v>12.194622633927001</v>
      </c>
      <c r="H59" s="206">
        <v>1</v>
      </c>
      <c r="I59" s="203">
        <v>11.2</v>
      </c>
      <c r="J59" s="204">
        <v>-0.99462263392700001</v>
      </c>
      <c r="K59" s="207">
        <v>0.84190113748100004</v>
      </c>
    </row>
    <row r="60" spans="1:11" ht="14.4" customHeight="1" thickBot="1" x14ac:dyDescent="0.35">
      <c r="A60" s="224" t="s">
        <v>169</v>
      </c>
      <c r="B60" s="208">
        <v>349.90737893167102</v>
      </c>
      <c r="C60" s="208">
        <v>404.89636999999999</v>
      </c>
      <c r="D60" s="209">
        <v>54.988991068329</v>
      </c>
      <c r="E60" s="210">
        <v>1.157152990703</v>
      </c>
      <c r="F60" s="208">
        <v>1098.0700614305499</v>
      </c>
      <c r="G60" s="209">
        <v>1006.564222978</v>
      </c>
      <c r="H60" s="211">
        <v>37.545000000000002</v>
      </c>
      <c r="I60" s="208">
        <v>1212.1262300000001</v>
      </c>
      <c r="J60" s="209">
        <v>205.562007021998</v>
      </c>
      <c r="K60" s="212">
        <v>1.1038696642179999</v>
      </c>
    </row>
    <row r="61" spans="1:11" ht="14.4" customHeight="1" thickBot="1" x14ac:dyDescent="0.35">
      <c r="A61" s="225" t="s">
        <v>170</v>
      </c>
      <c r="B61" s="203">
        <v>15.999959036623</v>
      </c>
      <c r="C61" s="203">
        <v>2.8090000000000002</v>
      </c>
      <c r="D61" s="204">
        <v>-13.190959036622999</v>
      </c>
      <c r="E61" s="205">
        <v>0.175562949478</v>
      </c>
      <c r="F61" s="203">
        <v>2.934399710958</v>
      </c>
      <c r="G61" s="204">
        <v>2.689866401712</v>
      </c>
      <c r="H61" s="206">
        <v>4.9406564584124654E-324</v>
      </c>
      <c r="I61" s="203">
        <v>24.975999999999999</v>
      </c>
      <c r="J61" s="204">
        <v>22.286133598287002</v>
      </c>
      <c r="K61" s="207">
        <v>8.5114512200650001</v>
      </c>
    </row>
    <row r="62" spans="1:11" ht="14.4" customHeight="1" thickBot="1" x14ac:dyDescent="0.35">
      <c r="A62" s="225" t="s">
        <v>171</v>
      </c>
      <c r="B62" s="203">
        <v>224.516146481622</v>
      </c>
      <c r="C62" s="203">
        <v>371.78237000000001</v>
      </c>
      <c r="D62" s="204">
        <v>147.26622351837801</v>
      </c>
      <c r="E62" s="205">
        <v>1.6559270940020001</v>
      </c>
      <c r="F62" s="203">
        <v>1062.64874298073</v>
      </c>
      <c r="G62" s="204">
        <v>974.09468106566703</v>
      </c>
      <c r="H62" s="206">
        <v>33.957000000000001</v>
      </c>
      <c r="I62" s="203">
        <v>1145.73423</v>
      </c>
      <c r="J62" s="204">
        <v>171.63954893433299</v>
      </c>
      <c r="K62" s="207">
        <v>1.078187159744</v>
      </c>
    </row>
    <row r="63" spans="1:11" ht="14.4" customHeight="1" thickBot="1" x14ac:dyDescent="0.35">
      <c r="A63" s="225" t="s">
        <v>172</v>
      </c>
      <c r="B63" s="203">
        <v>2.0000398795750001</v>
      </c>
      <c r="C63" s="203">
        <v>4.9406564584124654E-324</v>
      </c>
      <c r="D63" s="204">
        <v>-2.0000398795750001</v>
      </c>
      <c r="E63" s="205">
        <v>0</v>
      </c>
      <c r="F63" s="203">
        <v>1.9989689139839999</v>
      </c>
      <c r="G63" s="204">
        <v>1.832388171152</v>
      </c>
      <c r="H63" s="206">
        <v>4.9406564584124654E-324</v>
      </c>
      <c r="I63" s="203">
        <v>2.6240000000000001</v>
      </c>
      <c r="J63" s="204">
        <v>0.79161182884699999</v>
      </c>
      <c r="K63" s="207">
        <v>1.312676741315</v>
      </c>
    </row>
    <row r="64" spans="1:11" ht="14.4" customHeight="1" thickBot="1" x14ac:dyDescent="0.35">
      <c r="A64" s="225" t="s">
        <v>173</v>
      </c>
      <c r="B64" s="203">
        <v>107.391233533849</v>
      </c>
      <c r="C64" s="203">
        <v>30.305</v>
      </c>
      <c r="D64" s="204">
        <v>-77.086233533848997</v>
      </c>
      <c r="E64" s="205">
        <v>0.28219249377</v>
      </c>
      <c r="F64" s="203">
        <v>30.487949824874999</v>
      </c>
      <c r="G64" s="204">
        <v>27.947287339469</v>
      </c>
      <c r="H64" s="206">
        <v>3.5880000000000001</v>
      </c>
      <c r="I64" s="203">
        <v>38.792000000000002</v>
      </c>
      <c r="J64" s="204">
        <v>10.84471266053</v>
      </c>
      <c r="K64" s="207">
        <v>1.27237155082</v>
      </c>
    </row>
    <row r="65" spans="1:11" ht="14.4" customHeight="1" thickBot="1" x14ac:dyDescent="0.35">
      <c r="A65" s="224" t="s">
        <v>174</v>
      </c>
      <c r="B65" s="208">
        <v>4.9406564584124654E-324</v>
      </c>
      <c r="C65" s="208">
        <v>61.8</v>
      </c>
      <c r="D65" s="209">
        <v>61.8</v>
      </c>
      <c r="E65" s="216" t="s">
        <v>136</v>
      </c>
      <c r="F65" s="208">
        <v>0</v>
      </c>
      <c r="G65" s="209">
        <v>0</v>
      </c>
      <c r="H65" s="211">
        <v>4.9406564584124654E-324</v>
      </c>
      <c r="I65" s="208">
        <v>5.434722104253712E-323</v>
      </c>
      <c r="J65" s="209">
        <v>5.434722104253712E-323</v>
      </c>
      <c r="K65" s="215" t="s">
        <v>116</v>
      </c>
    </row>
    <row r="66" spans="1:11" ht="14.4" customHeight="1" thickBot="1" x14ac:dyDescent="0.35">
      <c r="A66" s="225" t="s">
        <v>175</v>
      </c>
      <c r="B66" s="203">
        <v>4.9406564584124654E-324</v>
      </c>
      <c r="C66" s="203">
        <v>61.8</v>
      </c>
      <c r="D66" s="204">
        <v>61.8</v>
      </c>
      <c r="E66" s="214" t="s">
        <v>136</v>
      </c>
      <c r="F66" s="203">
        <v>0</v>
      </c>
      <c r="G66" s="204">
        <v>0</v>
      </c>
      <c r="H66" s="206">
        <v>4.9406564584124654E-324</v>
      </c>
      <c r="I66" s="203">
        <v>5.434722104253712E-323</v>
      </c>
      <c r="J66" s="204">
        <v>5.434722104253712E-323</v>
      </c>
      <c r="K66" s="213" t="s">
        <v>116</v>
      </c>
    </row>
    <row r="67" spans="1:11" ht="14.4" customHeight="1" thickBot="1" x14ac:dyDescent="0.35">
      <c r="A67" s="224" t="s">
        <v>176</v>
      </c>
      <c r="B67" s="208">
        <v>4.9406564584124654E-324</v>
      </c>
      <c r="C67" s="208">
        <v>4.9406564584124654E-324</v>
      </c>
      <c r="D67" s="209">
        <v>0</v>
      </c>
      <c r="E67" s="210">
        <v>1</v>
      </c>
      <c r="F67" s="208">
        <v>0</v>
      </c>
      <c r="G67" s="209">
        <v>0</v>
      </c>
      <c r="H67" s="211">
        <v>4.9406564584124654E-324</v>
      </c>
      <c r="I67" s="208">
        <v>1.4590000000000001</v>
      </c>
      <c r="J67" s="209">
        <v>1.4590000000000001</v>
      </c>
      <c r="K67" s="215" t="s">
        <v>116</v>
      </c>
    </row>
    <row r="68" spans="1:11" ht="14.4" customHeight="1" thickBot="1" x14ac:dyDescent="0.35">
      <c r="A68" s="225" t="s">
        <v>177</v>
      </c>
      <c r="B68" s="203">
        <v>4.9406564584124654E-324</v>
      </c>
      <c r="C68" s="203">
        <v>4.9406564584124654E-324</v>
      </c>
      <c r="D68" s="204">
        <v>0</v>
      </c>
      <c r="E68" s="205">
        <v>1</v>
      </c>
      <c r="F68" s="203">
        <v>4.9406564584124654E-324</v>
      </c>
      <c r="G68" s="204">
        <v>0</v>
      </c>
      <c r="H68" s="206">
        <v>4.9406564584124654E-324</v>
      </c>
      <c r="I68" s="203">
        <v>1.4590000000000001</v>
      </c>
      <c r="J68" s="204">
        <v>1.4590000000000001</v>
      </c>
      <c r="K68" s="213" t="s">
        <v>136</v>
      </c>
    </row>
    <row r="69" spans="1:11" ht="14.4" customHeight="1" thickBot="1" x14ac:dyDescent="0.35">
      <c r="A69" s="222" t="s">
        <v>49</v>
      </c>
      <c r="B69" s="203">
        <v>11365.99935564</v>
      </c>
      <c r="C69" s="203">
        <v>11677.480740000001</v>
      </c>
      <c r="D69" s="204">
        <v>311.48138436000602</v>
      </c>
      <c r="E69" s="205">
        <v>1.027404663207</v>
      </c>
      <c r="F69" s="203">
        <v>12107.996725949801</v>
      </c>
      <c r="G69" s="204">
        <v>11098.996998787299</v>
      </c>
      <c r="H69" s="206">
        <v>1209.5110400000001</v>
      </c>
      <c r="I69" s="203">
        <v>11048.40454</v>
      </c>
      <c r="J69" s="204">
        <v>-50.592458787304999</v>
      </c>
      <c r="K69" s="207">
        <v>0.91248823319500005</v>
      </c>
    </row>
    <row r="70" spans="1:11" ht="14.4" customHeight="1" thickBot="1" x14ac:dyDescent="0.35">
      <c r="A70" s="227" t="s">
        <v>178</v>
      </c>
      <c r="B70" s="208">
        <v>8416.9995332026901</v>
      </c>
      <c r="C70" s="208">
        <v>8658.8919999999998</v>
      </c>
      <c r="D70" s="209">
        <v>241.892466797308</v>
      </c>
      <c r="E70" s="210">
        <v>1.0287385624580001</v>
      </c>
      <c r="F70" s="208">
        <v>8967.9999999995107</v>
      </c>
      <c r="G70" s="209">
        <v>8220.6666666662204</v>
      </c>
      <c r="H70" s="211">
        <v>899.01800000000003</v>
      </c>
      <c r="I70" s="208">
        <v>8205.9449999999997</v>
      </c>
      <c r="J70" s="209">
        <v>-14.721666666218001</v>
      </c>
      <c r="K70" s="212">
        <v>0.91502508920600001</v>
      </c>
    </row>
    <row r="71" spans="1:11" ht="14.4" customHeight="1" thickBot="1" x14ac:dyDescent="0.35">
      <c r="A71" s="224" t="s">
        <v>179</v>
      </c>
      <c r="B71" s="208">
        <v>8390.9994947681807</v>
      </c>
      <c r="C71" s="208">
        <v>8623.4210000000003</v>
      </c>
      <c r="D71" s="209">
        <v>232.421505231814</v>
      </c>
      <c r="E71" s="210">
        <v>1.0276989058779999</v>
      </c>
      <c r="F71" s="208">
        <v>8967.9999999995107</v>
      </c>
      <c r="G71" s="209">
        <v>8220.6666666662204</v>
      </c>
      <c r="H71" s="211">
        <v>886.77700000000004</v>
      </c>
      <c r="I71" s="208">
        <v>8118.8559999999998</v>
      </c>
      <c r="J71" s="209">
        <v>-101.81066666622</v>
      </c>
      <c r="K71" s="212">
        <v>0.90531400535200002</v>
      </c>
    </row>
    <row r="72" spans="1:11" ht="14.4" customHeight="1" thickBot="1" x14ac:dyDescent="0.35">
      <c r="A72" s="225" t="s">
        <v>180</v>
      </c>
      <c r="B72" s="203">
        <v>8390.9994947681807</v>
      </c>
      <c r="C72" s="203">
        <v>8623.4210000000003</v>
      </c>
      <c r="D72" s="204">
        <v>232.421505231814</v>
      </c>
      <c r="E72" s="205">
        <v>1.0276989058779999</v>
      </c>
      <c r="F72" s="203">
        <v>8967.9999999995107</v>
      </c>
      <c r="G72" s="204">
        <v>8220.6666666662204</v>
      </c>
      <c r="H72" s="206">
        <v>886.77700000000004</v>
      </c>
      <c r="I72" s="203">
        <v>8118.8559999999998</v>
      </c>
      <c r="J72" s="204">
        <v>-101.81066666622</v>
      </c>
      <c r="K72" s="207">
        <v>0.90531400535200002</v>
      </c>
    </row>
    <row r="73" spans="1:11" ht="14.4" customHeight="1" thickBot="1" x14ac:dyDescent="0.35">
      <c r="A73" s="224" t="s">
        <v>181</v>
      </c>
      <c r="B73" s="208">
        <v>26.000038434507001</v>
      </c>
      <c r="C73" s="208">
        <v>35.470999999999997</v>
      </c>
      <c r="D73" s="209">
        <v>9.4709615654920007</v>
      </c>
      <c r="E73" s="210">
        <v>1.3642672140400001</v>
      </c>
      <c r="F73" s="208">
        <v>0</v>
      </c>
      <c r="G73" s="209">
        <v>0</v>
      </c>
      <c r="H73" s="211">
        <v>12.241</v>
      </c>
      <c r="I73" s="208">
        <v>87.088999999999999</v>
      </c>
      <c r="J73" s="209">
        <v>87.088999999999999</v>
      </c>
      <c r="K73" s="215" t="s">
        <v>116</v>
      </c>
    </row>
    <row r="74" spans="1:11" ht="14.4" customHeight="1" thickBot="1" x14ac:dyDescent="0.35">
      <c r="A74" s="225" t="s">
        <v>182</v>
      </c>
      <c r="B74" s="203">
        <v>26.000038434507001</v>
      </c>
      <c r="C74" s="203">
        <v>35.470999999999997</v>
      </c>
      <c r="D74" s="204">
        <v>9.4709615654920007</v>
      </c>
      <c r="E74" s="205">
        <v>1.3642672140400001</v>
      </c>
      <c r="F74" s="203">
        <v>0</v>
      </c>
      <c r="G74" s="204">
        <v>0</v>
      </c>
      <c r="H74" s="206">
        <v>12.241</v>
      </c>
      <c r="I74" s="203">
        <v>87.088999999999999</v>
      </c>
      <c r="J74" s="204">
        <v>87.088999999999999</v>
      </c>
      <c r="K74" s="213" t="s">
        <v>116</v>
      </c>
    </row>
    <row r="75" spans="1:11" ht="14.4" customHeight="1" thickBot="1" x14ac:dyDescent="0.35">
      <c r="A75" s="223" t="s">
        <v>183</v>
      </c>
      <c r="B75" s="203">
        <v>2863.9998675552501</v>
      </c>
      <c r="C75" s="203">
        <v>2931.9998900000001</v>
      </c>
      <c r="D75" s="204">
        <v>68.000022444755004</v>
      </c>
      <c r="E75" s="205">
        <v>1.0237430256940001</v>
      </c>
      <c r="F75" s="203">
        <v>3049.9967259502801</v>
      </c>
      <c r="G75" s="204">
        <v>2795.8303321210901</v>
      </c>
      <c r="H75" s="206">
        <v>301.50324999999998</v>
      </c>
      <c r="I75" s="203">
        <v>2760.3990800000001</v>
      </c>
      <c r="J75" s="204">
        <v>-35.431252121090999</v>
      </c>
      <c r="K75" s="207">
        <v>0.90504985022200002</v>
      </c>
    </row>
    <row r="76" spans="1:11" ht="14.4" customHeight="1" thickBot="1" x14ac:dyDescent="0.35">
      <c r="A76" s="224" t="s">
        <v>184</v>
      </c>
      <c r="B76" s="208">
        <v>758.99995429973205</v>
      </c>
      <c r="C76" s="208">
        <v>776.14400000000001</v>
      </c>
      <c r="D76" s="209">
        <v>17.144045700267</v>
      </c>
      <c r="E76" s="210">
        <v>1.0225876768540001</v>
      </c>
      <c r="F76" s="208">
        <v>806.99999378858797</v>
      </c>
      <c r="G76" s="209">
        <v>739.74999430620596</v>
      </c>
      <c r="H76" s="211">
        <v>79.808999999999997</v>
      </c>
      <c r="I76" s="208">
        <v>730.68499999999995</v>
      </c>
      <c r="J76" s="209">
        <v>-9.0649943062059997</v>
      </c>
      <c r="K76" s="212">
        <v>0.90543371204900003</v>
      </c>
    </row>
    <row r="77" spans="1:11" ht="14.4" customHeight="1" thickBot="1" x14ac:dyDescent="0.35">
      <c r="A77" s="225" t="s">
        <v>185</v>
      </c>
      <c r="B77" s="203">
        <v>758.99995429973205</v>
      </c>
      <c r="C77" s="203">
        <v>776.14400000000001</v>
      </c>
      <c r="D77" s="204">
        <v>17.144045700267</v>
      </c>
      <c r="E77" s="205">
        <v>1.0225876768540001</v>
      </c>
      <c r="F77" s="203">
        <v>806.99999378858797</v>
      </c>
      <c r="G77" s="204">
        <v>739.74999430620596</v>
      </c>
      <c r="H77" s="206">
        <v>79.808999999999997</v>
      </c>
      <c r="I77" s="203">
        <v>730.68499999999995</v>
      </c>
      <c r="J77" s="204">
        <v>-9.0649943062059997</v>
      </c>
      <c r="K77" s="207">
        <v>0.90543371204900003</v>
      </c>
    </row>
    <row r="78" spans="1:11" ht="14.4" customHeight="1" thickBot="1" x14ac:dyDescent="0.35">
      <c r="A78" s="224" t="s">
        <v>186</v>
      </c>
      <c r="B78" s="208">
        <v>2104.9999132555099</v>
      </c>
      <c r="C78" s="208">
        <v>2155.8558899999998</v>
      </c>
      <c r="D78" s="209">
        <v>50.855976744486</v>
      </c>
      <c r="E78" s="210">
        <v>1.0241596099000001</v>
      </c>
      <c r="F78" s="208">
        <v>2242.99673216169</v>
      </c>
      <c r="G78" s="209">
        <v>2056.0803378148798</v>
      </c>
      <c r="H78" s="211">
        <v>221.69425000000001</v>
      </c>
      <c r="I78" s="208">
        <v>2029.71408</v>
      </c>
      <c r="J78" s="209">
        <v>-26.366257814885</v>
      </c>
      <c r="K78" s="212">
        <v>0.90491174191000001</v>
      </c>
    </row>
    <row r="79" spans="1:11" ht="14.4" customHeight="1" thickBot="1" x14ac:dyDescent="0.35">
      <c r="A79" s="225" t="s">
        <v>187</v>
      </c>
      <c r="B79" s="203">
        <v>2104.9999132555099</v>
      </c>
      <c r="C79" s="203">
        <v>2155.8558899999998</v>
      </c>
      <c r="D79" s="204">
        <v>50.855976744486</v>
      </c>
      <c r="E79" s="205">
        <v>1.0241596099000001</v>
      </c>
      <c r="F79" s="203">
        <v>2242.99673216169</v>
      </c>
      <c r="G79" s="204">
        <v>2056.0803378148798</v>
      </c>
      <c r="H79" s="206">
        <v>221.69425000000001</v>
      </c>
      <c r="I79" s="203">
        <v>2029.71408</v>
      </c>
      <c r="J79" s="204">
        <v>-26.366257814885</v>
      </c>
      <c r="K79" s="207">
        <v>0.90491174191000001</v>
      </c>
    </row>
    <row r="80" spans="1:11" ht="14.4" customHeight="1" thickBot="1" x14ac:dyDescent="0.35">
      <c r="A80" s="223" t="s">
        <v>188</v>
      </c>
      <c r="B80" s="203">
        <v>84.999954882053999</v>
      </c>
      <c r="C80" s="203">
        <v>86.588849999999994</v>
      </c>
      <c r="D80" s="204">
        <v>1.5888951179449999</v>
      </c>
      <c r="E80" s="205">
        <v>1.0186928936620001</v>
      </c>
      <c r="F80" s="203">
        <v>89.999999999994998</v>
      </c>
      <c r="G80" s="204">
        <v>82.499999999994998</v>
      </c>
      <c r="H80" s="206">
        <v>8.9897899999999993</v>
      </c>
      <c r="I80" s="203">
        <v>82.060460000000006</v>
      </c>
      <c r="J80" s="204">
        <v>-0.43953999999499999</v>
      </c>
      <c r="K80" s="207">
        <v>0.91178288888799996</v>
      </c>
    </row>
    <row r="81" spans="1:11" ht="14.4" customHeight="1" thickBot="1" x14ac:dyDescent="0.35">
      <c r="A81" s="224" t="s">
        <v>189</v>
      </c>
      <c r="B81" s="208">
        <v>84.999954882053999</v>
      </c>
      <c r="C81" s="208">
        <v>86.588849999999994</v>
      </c>
      <c r="D81" s="209">
        <v>1.5888951179449999</v>
      </c>
      <c r="E81" s="210">
        <v>1.0186928936620001</v>
      </c>
      <c r="F81" s="208">
        <v>89.999999999994998</v>
      </c>
      <c r="G81" s="209">
        <v>82.499999999994998</v>
      </c>
      <c r="H81" s="211">
        <v>8.9897899999999993</v>
      </c>
      <c r="I81" s="208">
        <v>82.060460000000006</v>
      </c>
      <c r="J81" s="209">
        <v>-0.43953999999499999</v>
      </c>
      <c r="K81" s="212">
        <v>0.91178288888799996</v>
      </c>
    </row>
    <row r="82" spans="1:11" ht="14.4" customHeight="1" thickBot="1" x14ac:dyDescent="0.35">
      <c r="A82" s="225" t="s">
        <v>190</v>
      </c>
      <c r="B82" s="203">
        <v>84.999954882053999</v>
      </c>
      <c r="C82" s="203">
        <v>86.588849999999994</v>
      </c>
      <c r="D82" s="204">
        <v>1.5888951179449999</v>
      </c>
      <c r="E82" s="205">
        <v>1.0186928936620001</v>
      </c>
      <c r="F82" s="203">
        <v>89.999999999994998</v>
      </c>
      <c r="G82" s="204">
        <v>82.499999999994998</v>
      </c>
      <c r="H82" s="206">
        <v>8.9897899999999993</v>
      </c>
      <c r="I82" s="203">
        <v>82.060460000000006</v>
      </c>
      <c r="J82" s="204">
        <v>-0.43953999999499999</v>
      </c>
      <c r="K82" s="207">
        <v>0.91178288888799996</v>
      </c>
    </row>
    <row r="83" spans="1:11" ht="14.4" customHeight="1" thickBot="1" x14ac:dyDescent="0.35">
      <c r="A83" s="222" t="s">
        <v>191</v>
      </c>
      <c r="B83" s="203">
        <v>6.4615196109440003</v>
      </c>
      <c r="C83" s="203">
        <v>16.364599999999999</v>
      </c>
      <c r="D83" s="204">
        <v>9.9030803890550008</v>
      </c>
      <c r="E83" s="205">
        <v>2.5326240552270001</v>
      </c>
      <c r="F83" s="203">
        <v>0</v>
      </c>
      <c r="G83" s="204">
        <v>0</v>
      </c>
      <c r="H83" s="206">
        <v>4.9406564584124654E-324</v>
      </c>
      <c r="I83" s="203">
        <v>2.5</v>
      </c>
      <c r="J83" s="204">
        <v>2.5</v>
      </c>
      <c r="K83" s="213" t="s">
        <v>116</v>
      </c>
    </row>
    <row r="84" spans="1:11" ht="14.4" customHeight="1" thickBot="1" x14ac:dyDescent="0.35">
      <c r="A84" s="223" t="s">
        <v>192</v>
      </c>
      <c r="B84" s="203">
        <v>6.4615196109440003</v>
      </c>
      <c r="C84" s="203">
        <v>16.364599999999999</v>
      </c>
      <c r="D84" s="204">
        <v>9.9030803890550008</v>
      </c>
      <c r="E84" s="205">
        <v>2.5326240552270001</v>
      </c>
      <c r="F84" s="203">
        <v>0</v>
      </c>
      <c r="G84" s="204">
        <v>0</v>
      </c>
      <c r="H84" s="206">
        <v>4.9406564584124654E-324</v>
      </c>
      <c r="I84" s="203">
        <v>2.5</v>
      </c>
      <c r="J84" s="204">
        <v>2.5</v>
      </c>
      <c r="K84" s="213" t="s">
        <v>116</v>
      </c>
    </row>
    <row r="85" spans="1:11" ht="14.4" customHeight="1" thickBot="1" x14ac:dyDescent="0.35">
      <c r="A85" s="224" t="s">
        <v>193</v>
      </c>
      <c r="B85" s="208">
        <v>4.9406564584124654E-324</v>
      </c>
      <c r="C85" s="208">
        <v>15.114599999999999</v>
      </c>
      <c r="D85" s="209">
        <v>15.114599999999999</v>
      </c>
      <c r="E85" s="216" t="s">
        <v>136</v>
      </c>
      <c r="F85" s="208">
        <v>0</v>
      </c>
      <c r="G85" s="209">
        <v>0</v>
      </c>
      <c r="H85" s="211">
        <v>4.9406564584124654E-324</v>
      </c>
      <c r="I85" s="208">
        <v>5.434722104253712E-323</v>
      </c>
      <c r="J85" s="209">
        <v>5.434722104253712E-323</v>
      </c>
      <c r="K85" s="215" t="s">
        <v>116</v>
      </c>
    </row>
    <row r="86" spans="1:11" ht="14.4" customHeight="1" thickBot="1" x14ac:dyDescent="0.35">
      <c r="A86" s="225" t="s">
        <v>194</v>
      </c>
      <c r="B86" s="203">
        <v>4.9406564584124654E-324</v>
      </c>
      <c r="C86" s="203">
        <v>15.114599999999999</v>
      </c>
      <c r="D86" s="204">
        <v>15.114599999999999</v>
      </c>
      <c r="E86" s="214" t="s">
        <v>136</v>
      </c>
      <c r="F86" s="203">
        <v>0</v>
      </c>
      <c r="G86" s="204">
        <v>0</v>
      </c>
      <c r="H86" s="206">
        <v>4.9406564584124654E-324</v>
      </c>
      <c r="I86" s="203">
        <v>5.434722104253712E-323</v>
      </c>
      <c r="J86" s="204">
        <v>5.434722104253712E-323</v>
      </c>
      <c r="K86" s="213" t="s">
        <v>116</v>
      </c>
    </row>
    <row r="87" spans="1:11" ht="14.4" customHeight="1" thickBot="1" x14ac:dyDescent="0.35">
      <c r="A87" s="228" t="s">
        <v>195</v>
      </c>
      <c r="B87" s="203">
        <v>4.9406564584124654E-324</v>
      </c>
      <c r="C87" s="203">
        <v>1.25</v>
      </c>
      <c r="D87" s="204">
        <v>1.25</v>
      </c>
      <c r="E87" s="214" t="s">
        <v>136</v>
      </c>
      <c r="F87" s="203">
        <v>0</v>
      </c>
      <c r="G87" s="204">
        <v>0</v>
      </c>
      <c r="H87" s="206">
        <v>4.9406564584124654E-324</v>
      </c>
      <c r="I87" s="203">
        <v>2.5</v>
      </c>
      <c r="J87" s="204">
        <v>2.5</v>
      </c>
      <c r="K87" s="213" t="s">
        <v>116</v>
      </c>
    </row>
    <row r="88" spans="1:11" ht="14.4" customHeight="1" thickBot="1" x14ac:dyDescent="0.35">
      <c r="A88" s="225" t="s">
        <v>196</v>
      </c>
      <c r="B88" s="203">
        <v>4.9406564584124654E-324</v>
      </c>
      <c r="C88" s="203">
        <v>1.25</v>
      </c>
      <c r="D88" s="204">
        <v>1.25</v>
      </c>
      <c r="E88" s="214" t="s">
        <v>136</v>
      </c>
      <c r="F88" s="203">
        <v>0</v>
      </c>
      <c r="G88" s="204">
        <v>0</v>
      </c>
      <c r="H88" s="206">
        <v>4.9406564584124654E-324</v>
      </c>
      <c r="I88" s="203">
        <v>2.5</v>
      </c>
      <c r="J88" s="204">
        <v>2.5</v>
      </c>
      <c r="K88" s="213" t="s">
        <v>116</v>
      </c>
    </row>
    <row r="89" spans="1:11" ht="14.4" customHeight="1" thickBot="1" x14ac:dyDescent="0.35">
      <c r="A89" s="222" t="s">
        <v>197</v>
      </c>
      <c r="B89" s="203">
        <v>3896.9998853571201</v>
      </c>
      <c r="C89" s="203">
        <v>4726.5642200000002</v>
      </c>
      <c r="D89" s="204">
        <v>829.56433464288705</v>
      </c>
      <c r="E89" s="205">
        <v>1.212872558133</v>
      </c>
      <c r="F89" s="203">
        <v>3383.9999999998099</v>
      </c>
      <c r="G89" s="204">
        <v>3101.9999999998299</v>
      </c>
      <c r="H89" s="206">
        <v>300.59399999999999</v>
      </c>
      <c r="I89" s="203">
        <v>3280.8380000000002</v>
      </c>
      <c r="J89" s="204">
        <v>178.83800000017001</v>
      </c>
      <c r="K89" s="207">
        <v>0.96951477541300002</v>
      </c>
    </row>
    <row r="90" spans="1:11" ht="14.4" customHeight="1" thickBot="1" x14ac:dyDescent="0.35">
      <c r="A90" s="223" t="s">
        <v>198</v>
      </c>
      <c r="B90" s="203">
        <v>3596.9999034204602</v>
      </c>
      <c r="C90" s="203">
        <v>3771.5369999999998</v>
      </c>
      <c r="D90" s="204">
        <v>174.53709657953701</v>
      </c>
      <c r="E90" s="205">
        <v>1.048522963932</v>
      </c>
      <c r="F90" s="203">
        <v>3383.9999999998099</v>
      </c>
      <c r="G90" s="204">
        <v>3101.9999999998299</v>
      </c>
      <c r="H90" s="206">
        <v>300.59399999999999</v>
      </c>
      <c r="I90" s="203">
        <v>3280.8380000000002</v>
      </c>
      <c r="J90" s="204">
        <v>178.83800000017001</v>
      </c>
      <c r="K90" s="207">
        <v>0.96951477541300002</v>
      </c>
    </row>
    <row r="91" spans="1:11" ht="14.4" customHeight="1" thickBot="1" x14ac:dyDescent="0.35">
      <c r="A91" s="224" t="s">
        <v>199</v>
      </c>
      <c r="B91" s="208">
        <v>3596.9999034204602</v>
      </c>
      <c r="C91" s="208">
        <v>3770.8029999999999</v>
      </c>
      <c r="D91" s="209">
        <v>173.803096579537</v>
      </c>
      <c r="E91" s="210">
        <v>1.048318904989</v>
      </c>
      <c r="F91" s="208">
        <v>3383.9999999998099</v>
      </c>
      <c r="G91" s="209">
        <v>3101.9999999998299</v>
      </c>
      <c r="H91" s="211">
        <v>300.59399999999999</v>
      </c>
      <c r="I91" s="208">
        <v>3242.4830000000002</v>
      </c>
      <c r="J91" s="209">
        <v>140.483000000169</v>
      </c>
      <c r="K91" s="212">
        <v>0.95818055555500004</v>
      </c>
    </row>
    <row r="92" spans="1:11" ht="14.4" customHeight="1" thickBot="1" x14ac:dyDescent="0.35">
      <c r="A92" s="225" t="s">
        <v>200</v>
      </c>
      <c r="B92" s="203">
        <v>74.000035544371997</v>
      </c>
      <c r="C92" s="203">
        <v>76.582999999999998</v>
      </c>
      <c r="D92" s="204">
        <v>2.5829644556279998</v>
      </c>
      <c r="E92" s="205">
        <v>1.0349049083099999</v>
      </c>
      <c r="F92" s="203">
        <v>55.999999999996</v>
      </c>
      <c r="G92" s="204">
        <v>51.333333333330003</v>
      </c>
      <c r="H92" s="206">
        <v>8.57</v>
      </c>
      <c r="I92" s="203">
        <v>86.522000000000006</v>
      </c>
      <c r="J92" s="204">
        <v>35.188666666669</v>
      </c>
      <c r="K92" s="207">
        <v>1.545035714285</v>
      </c>
    </row>
    <row r="93" spans="1:11" ht="14.4" customHeight="1" thickBot="1" x14ac:dyDescent="0.35">
      <c r="A93" s="225" t="s">
        <v>201</v>
      </c>
      <c r="B93" s="203">
        <v>1489.99995028537</v>
      </c>
      <c r="C93" s="203">
        <v>1545.338</v>
      </c>
      <c r="D93" s="204">
        <v>55.338049714626003</v>
      </c>
      <c r="E93" s="205">
        <v>1.0371396319199999</v>
      </c>
      <c r="F93" s="203">
        <v>1333.99999999993</v>
      </c>
      <c r="G93" s="204">
        <v>1222.83333333327</v>
      </c>
      <c r="H93" s="206">
        <v>110.07</v>
      </c>
      <c r="I93" s="203">
        <v>1200.7470000000001</v>
      </c>
      <c r="J93" s="204">
        <v>-22.086333333266001</v>
      </c>
      <c r="K93" s="207">
        <v>0.90011019490199995</v>
      </c>
    </row>
    <row r="94" spans="1:11" ht="14.4" customHeight="1" thickBot="1" x14ac:dyDescent="0.35">
      <c r="A94" s="225" t="s">
        <v>202</v>
      </c>
      <c r="B94" s="203">
        <v>150.999950908118</v>
      </c>
      <c r="C94" s="203">
        <v>167.7</v>
      </c>
      <c r="D94" s="204">
        <v>16.700049091882001</v>
      </c>
      <c r="E94" s="205">
        <v>1.1105963875580001</v>
      </c>
      <c r="F94" s="203">
        <v>197.999999999989</v>
      </c>
      <c r="G94" s="204">
        <v>181.49999999999</v>
      </c>
      <c r="H94" s="206">
        <v>16.457999999999998</v>
      </c>
      <c r="I94" s="203">
        <v>181.03800000000001</v>
      </c>
      <c r="J94" s="204">
        <v>-0.46199999999000002</v>
      </c>
      <c r="K94" s="207">
        <v>0.91433333333300004</v>
      </c>
    </row>
    <row r="95" spans="1:11" ht="14.4" customHeight="1" thickBot="1" x14ac:dyDescent="0.35">
      <c r="A95" s="225" t="s">
        <v>203</v>
      </c>
      <c r="B95" s="203">
        <v>728.99995610606697</v>
      </c>
      <c r="C95" s="203">
        <v>729.27700000000004</v>
      </c>
      <c r="D95" s="204">
        <v>0.277043893933</v>
      </c>
      <c r="E95" s="205">
        <v>1.000380032799</v>
      </c>
      <c r="F95" s="203">
        <v>462.99999999997499</v>
      </c>
      <c r="G95" s="204">
        <v>424.41666666664298</v>
      </c>
      <c r="H95" s="206">
        <v>54.503</v>
      </c>
      <c r="I95" s="203">
        <v>553.08199999999999</v>
      </c>
      <c r="J95" s="204">
        <v>128.66533333335701</v>
      </c>
      <c r="K95" s="207">
        <v>1.1945615550749999</v>
      </c>
    </row>
    <row r="96" spans="1:11" ht="14.4" customHeight="1" thickBot="1" x14ac:dyDescent="0.35">
      <c r="A96" s="225" t="s">
        <v>204</v>
      </c>
      <c r="B96" s="203">
        <v>1033.9999777416599</v>
      </c>
      <c r="C96" s="203">
        <v>1133.1890000000001</v>
      </c>
      <c r="D96" s="204">
        <v>99.189022258337005</v>
      </c>
      <c r="E96" s="205">
        <v>1.0959274897419999</v>
      </c>
      <c r="F96" s="203">
        <v>1219.99999999993</v>
      </c>
      <c r="G96" s="204">
        <v>1118.33333333327</v>
      </c>
      <c r="H96" s="206">
        <v>101.56100000000001</v>
      </c>
      <c r="I96" s="203">
        <v>1117.338</v>
      </c>
      <c r="J96" s="204">
        <v>-0.99533333327100004</v>
      </c>
      <c r="K96" s="207">
        <v>0.91585081967199999</v>
      </c>
    </row>
    <row r="97" spans="1:11" ht="14.4" customHeight="1" thickBot="1" x14ac:dyDescent="0.35">
      <c r="A97" s="225" t="s">
        <v>205</v>
      </c>
      <c r="B97" s="203">
        <v>119.00003283487</v>
      </c>
      <c r="C97" s="203">
        <v>118.71599999999999</v>
      </c>
      <c r="D97" s="204">
        <v>-0.28403283486899999</v>
      </c>
      <c r="E97" s="205">
        <v>0.99761317011299999</v>
      </c>
      <c r="F97" s="203">
        <v>112.999999999994</v>
      </c>
      <c r="G97" s="204">
        <v>103.583333333328</v>
      </c>
      <c r="H97" s="206">
        <v>9.4320000000000004</v>
      </c>
      <c r="I97" s="203">
        <v>103.756</v>
      </c>
      <c r="J97" s="204">
        <v>0.17266666667200001</v>
      </c>
      <c r="K97" s="207">
        <v>0.918194690265</v>
      </c>
    </row>
    <row r="98" spans="1:11" ht="14.4" customHeight="1" thickBot="1" x14ac:dyDescent="0.35">
      <c r="A98" s="224" t="s">
        <v>206</v>
      </c>
      <c r="B98" s="208">
        <v>4.9406564584124654E-324</v>
      </c>
      <c r="C98" s="208">
        <v>0.73399999999999999</v>
      </c>
      <c r="D98" s="209">
        <v>0.73399999999999999</v>
      </c>
      <c r="E98" s="216" t="s">
        <v>136</v>
      </c>
      <c r="F98" s="208">
        <v>0</v>
      </c>
      <c r="G98" s="209">
        <v>0</v>
      </c>
      <c r="H98" s="211">
        <v>4.9406564584124654E-324</v>
      </c>
      <c r="I98" s="208">
        <v>38.354999999999997</v>
      </c>
      <c r="J98" s="209">
        <v>38.354999999999997</v>
      </c>
      <c r="K98" s="215" t="s">
        <v>116</v>
      </c>
    </row>
    <row r="99" spans="1:11" ht="14.4" customHeight="1" thickBot="1" x14ac:dyDescent="0.35">
      <c r="A99" s="225" t="s">
        <v>207</v>
      </c>
      <c r="B99" s="203">
        <v>4.9406564584124654E-324</v>
      </c>
      <c r="C99" s="203">
        <v>0.73399999999999999</v>
      </c>
      <c r="D99" s="204">
        <v>0.73399999999999999</v>
      </c>
      <c r="E99" s="214" t="s">
        <v>136</v>
      </c>
      <c r="F99" s="203">
        <v>0</v>
      </c>
      <c r="G99" s="204">
        <v>0</v>
      </c>
      <c r="H99" s="206">
        <v>4.9406564584124654E-324</v>
      </c>
      <c r="I99" s="203">
        <v>37.817999999999998</v>
      </c>
      <c r="J99" s="204">
        <v>37.817999999999998</v>
      </c>
      <c r="K99" s="213" t="s">
        <v>116</v>
      </c>
    </row>
    <row r="100" spans="1:11" ht="14.4" customHeight="1" thickBot="1" x14ac:dyDescent="0.35">
      <c r="A100" s="225" t="s">
        <v>208</v>
      </c>
      <c r="B100" s="203">
        <v>4.9406564584124654E-324</v>
      </c>
      <c r="C100" s="203">
        <v>4.9406564584124654E-324</v>
      </c>
      <c r="D100" s="204">
        <v>0</v>
      </c>
      <c r="E100" s="205">
        <v>1</v>
      </c>
      <c r="F100" s="203">
        <v>4.9406564584124654E-324</v>
      </c>
      <c r="G100" s="204">
        <v>0</v>
      </c>
      <c r="H100" s="206">
        <v>4.9406564584124654E-324</v>
      </c>
      <c r="I100" s="203">
        <v>0.53700000000000003</v>
      </c>
      <c r="J100" s="204">
        <v>0.53700000000000003</v>
      </c>
      <c r="K100" s="213" t="s">
        <v>136</v>
      </c>
    </row>
    <row r="101" spans="1:11" ht="14.4" customHeight="1" thickBot="1" x14ac:dyDescent="0.35">
      <c r="A101" s="223" t="s">
        <v>209</v>
      </c>
      <c r="B101" s="203">
        <v>299.999981936653</v>
      </c>
      <c r="C101" s="203">
        <v>955.02722000000006</v>
      </c>
      <c r="D101" s="204">
        <v>655.027238063347</v>
      </c>
      <c r="E101" s="205">
        <v>3.183424258344</v>
      </c>
      <c r="F101" s="203">
        <v>0</v>
      </c>
      <c r="G101" s="204">
        <v>0</v>
      </c>
      <c r="H101" s="206">
        <v>4.9406564584124654E-324</v>
      </c>
      <c r="I101" s="203">
        <v>5.434722104253712E-323</v>
      </c>
      <c r="J101" s="204">
        <v>5.434722104253712E-323</v>
      </c>
      <c r="K101" s="213" t="s">
        <v>116</v>
      </c>
    </row>
    <row r="102" spans="1:11" ht="14.4" customHeight="1" thickBot="1" x14ac:dyDescent="0.35">
      <c r="A102" s="224" t="s">
        <v>210</v>
      </c>
      <c r="B102" s="208">
        <v>299.999981936653</v>
      </c>
      <c r="C102" s="208">
        <v>652.76613999999995</v>
      </c>
      <c r="D102" s="209">
        <v>352.76615806334701</v>
      </c>
      <c r="E102" s="210">
        <v>2.1758872643460001</v>
      </c>
      <c r="F102" s="208">
        <v>0</v>
      </c>
      <c r="G102" s="209">
        <v>0</v>
      </c>
      <c r="H102" s="211">
        <v>4.9406564584124654E-324</v>
      </c>
      <c r="I102" s="208">
        <v>5.434722104253712E-323</v>
      </c>
      <c r="J102" s="209">
        <v>5.434722104253712E-323</v>
      </c>
      <c r="K102" s="215" t="s">
        <v>116</v>
      </c>
    </row>
    <row r="103" spans="1:11" ht="14.4" customHeight="1" thickBot="1" x14ac:dyDescent="0.35">
      <c r="A103" s="225" t="s">
        <v>211</v>
      </c>
      <c r="B103" s="203">
        <v>299.999981936653</v>
      </c>
      <c r="C103" s="203">
        <v>652.76613999999995</v>
      </c>
      <c r="D103" s="204">
        <v>352.76615806334701</v>
      </c>
      <c r="E103" s="205">
        <v>2.1758872643460001</v>
      </c>
      <c r="F103" s="203">
        <v>0</v>
      </c>
      <c r="G103" s="204">
        <v>0</v>
      </c>
      <c r="H103" s="206">
        <v>4.9406564584124654E-324</v>
      </c>
      <c r="I103" s="203">
        <v>5.434722104253712E-323</v>
      </c>
      <c r="J103" s="204">
        <v>5.434722104253712E-323</v>
      </c>
      <c r="K103" s="213" t="s">
        <v>116</v>
      </c>
    </row>
    <row r="104" spans="1:11" ht="14.4" customHeight="1" thickBot="1" x14ac:dyDescent="0.35">
      <c r="A104" s="224" t="s">
        <v>212</v>
      </c>
      <c r="B104" s="208">
        <v>4.9406564584124654E-324</v>
      </c>
      <c r="C104" s="208">
        <v>4.3899999999999997</v>
      </c>
      <c r="D104" s="209">
        <v>4.3899999999999997</v>
      </c>
      <c r="E104" s="216" t="s">
        <v>136</v>
      </c>
      <c r="F104" s="208">
        <v>0</v>
      </c>
      <c r="G104" s="209">
        <v>0</v>
      </c>
      <c r="H104" s="211">
        <v>4.9406564584124654E-324</v>
      </c>
      <c r="I104" s="208">
        <v>5.434722104253712E-323</v>
      </c>
      <c r="J104" s="209">
        <v>5.434722104253712E-323</v>
      </c>
      <c r="K104" s="215" t="s">
        <v>116</v>
      </c>
    </row>
    <row r="105" spans="1:11" ht="14.4" customHeight="1" thickBot="1" x14ac:dyDescent="0.35">
      <c r="A105" s="225" t="s">
        <v>213</v>
      </c>
      <c r="B105" s="203">
        <v>4.9406564584124654E-324</v>
      </c>
      <c r="C105" s="203">
        <v>4.3899999999999997</v>
      </c>
      <c r="D105" s="204">
        <v>4.3899999999999997</v>
      </c>
      <c r="E105" s="214" t="s">
        <v>136</v>
      </c>
      <c r="F105" s="203">
        <v>0</v>
      </c>
      <c r="G105" s="204">
        <v>0</v>
      </c>
      <c r="H105" s="206">
        <v>4.9406564584124654E-324</v>
      </c>
      <c r="I105" s="203">
        <v>5.434722104253712E-323</v>
      </c>
      <c r="J105" s="204">
        <v>5.434722104253712E-323</v>
      </c>
      <c r="K105" s="213" t="s">
        <v>116</v>
      </c>
    </row>
    <row r="106" spans="1:11" ht="14.4" customHeight="1" thickBot="1" x14ac:dyDescent="0.35">
      <c r="A106" s="224" t="s">
        <v>214</v>
      </c>
      <c r="B106" s="208">
        <v>4.9406564584124654E-324</v>
      </c>
      <c r="C106" s="208">
        <v>297.87108000000001</v>
      </c>
      <c r="D106" s="209">
        <v>297.87108000000001</v>
      </c>
      <c r="E106" s="216" t="s">
        <v>136</v>
      </c>
      <c r="F106" s="208">
        <v>0</v>
      </c>
      <c r="G106" s="209">
        <v>0</v>
      </c>
      <c r="H106" s="211">
        <v>4.9406564584124654E-324</v>
      </c>
      <c r="I106" s="208">
        <v>5.434722104253712E-323</v>
      </c>
      <c r="J106" s="209">
        <v>5.434722104253712E-323</v>
      </c>
      <c r="K106" s="215" t="s">
        <v>116</v>
      </c>
    </row>
    <row r="107" spans="1:11" ht="14.4" customHeight="1" thickBot="1" x14ac:dyDescent="0.35">
      <c r="A107" s="225" t="s">
        <v>215</v>
      </c>
      <c r="B107" s="203">
        <v>4.9406564584124654E-324</v>
      </c>
      <c r="C107" s="203">
        <v>297.87108000000001</v>
      </c>
      <c r="D107" s="204">
        <v>297.87108000000001</v>
      </c>
      <c r="E107" s="214" t="s">
        <v>136</v>
      </c>
      <c r="F107" s="203">
        <v>0</v>
      </c>
      <c r="G107" s="204">
        <v>0</v>
      </c>
      <c r="H107" s="206">
        <v>4.9406564584124654E-324</v>
      </c>
      <c r="I107" s="203">
        <v>5.434722104253712E-323</v>
      </c>
      <c r="J107" s="204">
        <v>5.434722104253712E-323</v>
      </c>
      <c r="K107" s="213" t="s">
        <v>116</v>
      </c>
    </row>
    <row r="108" spans="1:11" ht="14.4" customHeight="1" thickBot="1" x14ac:dyDescent="0.35">
      <c r="A108" s="221" t="s">
        <v>216</v>
      </c>
      <c r="B108" s="203">
        <v>285.99997661640299</v>
      </c>
      <c r="C108" s="203">
        <v>836.74141054094002</v>
      </c>
      <c r="D108" s="204">
        <v>550.74143392453698</v>
      </c>
      <c r="E108" s="205">
        <v>2.9256695068299998</v>
      </c>
      <c r="F108" s="203">
        <v>499.60723830180098</v>
      </c>
      <c r="G108" s="204">
        <v>457.973301776651</v>
      </c>
      <c r="H108" s="206">
        <v>32.007289999999998</v>
      </c>
      <c r="I108" s="203">
        <v>465.36036999999999</v>
      </c>
      <c r="J108" s="204">
        <v>7.3870682233489999</v>
      </c>
      <c r="K108" s="207">
        <v>0.93145241766599995</v>
      </c>
    </row>
    <row r="109" spans="1:11" ht="14.4" customHeight="1" thickBot="1" x14ac:dyDescent="0.35">
      <c r="A109" s="222" t="s">
        <v>217</v>
      </c>
      <c r="B109" s="203">
        <v>285.99997661640299</v>
      </c>
      <c r="C109" s="203">
        <v>294.61145537417298</v>
      </c>
      <c r="D109" s="204">
        <v>8.6114787577699996</v>
      </c>
      <c r="E109" s="205">
        <v>1.030110068048</v>
      </c>
      <c r="F109" s="203">
        <v>499.60723830180098</v>
      </c>
      <c r="G109" s="204">
        <v>457.973301776651</v>
      </c>
      <c r="H109" s="206">
        <v>32.007289999999998</v>
      </c>
      <c r="I109" s="203">
        <v>465.36036999999999</v>
      </c>
      <c r="J109" s="204">
        <v>7.3870682233489999</v>
      </c>
      <c r="K109" s="207">
        <v>0.93145241766599995</v>
      </c>
    </row>
    <row r="110" spans="1:11" ht="14.4" customHeight="1" thickBot="1" x14ac:dyDescent="0.35">
      <c r="A110" s="223" t="s">
        <v>218</v>
      </c>
      <c r="B110" s="203">
        <v>250.99993458292499</v>
      </c>
      <c r="C110" s="203">
        <v>242.10325950909899</v>
      </c>
      <c r="D110" s="204">
        <v>-8.8966750738249996</v>
      </c>
      <c r="E110" s="205">
        <v>0.96455507014899999</v>
      </c>
      <c r="F110" s="203">
        <v>445.566204785953</v>
      </c>
      <c r="G110" s="204">
        <v>408.435687720457</v>
      </c>
      <c r="H110" s="206">
        <v>25.348420000000001</v>
      </c>
      <c r="I110" s="203">
        <v>408.60268000000002</v>
      </c>
      <c r="J110" s="204">
        <v>0.16699227954199999</v>
      </c>
      <c r="K110" s="207">
        <v>0.91704145334800002</v>
      </c>
    </row>
    <row r="111" spans="1:11" ht="14.4" customHeight="1" thickBot="1" x14ac:dyDescent="0.35">
      <c r="A111" s="224" t="s">
        <v>219</v>
      </c>
      <c r="B111" s="208">
        <v>250.99993458292499</v>
      </c>
      <c r="C111" s="208">
        <v>242.10325950909899</v>
      </c>
      <c r="D111" s="209">
        <v>-8.8966750738249996</v>
      </c>
      <c r="E111" s="210">
        <v>0.96455507014899999</v>
      </c>
      <c r="F111" s="208">
        <v>445.566204785953</v>
      </c>
      <c r="G111" s="209">
        <v>408.435687720457</v>
      </c>
      <c r="H111" s="211">
        <v>25.348420000000001</v>
      </c>
      <c r="I111" s="208">
        <v>408.60268000000002</v>
      </c>
      <c r="J111" s="209">
        <v>0.16699227954199999</v>
      </c>
      <c r="K111" s="212">
        <v>0.91704145334800002</v>
      </c>
    </row>
    <row r="112" spans="1:11" ht="14.4" customHeight="1" thickBot="1" x14ac:dyDescent="0.35">
      <c r="A112" s="225" t="s">
        <v>220</v>
      </c>
      <c r="B112" s="203">
        <v>250.99993458292499</v>
      </c>
      <c r="C112" s="203">
        <v>-220.46397851942399</v>
      </c>
      <c r="D112" s="204">
        <v>-471.46391310234799</v>
      </c>
      <c r="E112" s="205">
        <v>-0.87834277281999995</v>
      </c>
      <c r="F112" s="203">
        <v>445.566204785953</v>
      </c>
      <c r="G112" s="204">
        <v>408.435687720457</v>
      </c>
      <c r="H112" s="206">
        <v>4.9406564584124654E-324</v>
      </c>
      <c r="I112" s="203">
        <v>5.434722104253712E-323</v>
      </c>
      <c r="J112" s="204">
        <v>-408.435687720457</v>
      </c>
      <c r="K112" s="207">
        <v>0</v>
      </c>
    </row>
    <row r="113" spans="1:11" ht="14.4" customHeight="1" thickBot="1" x14ac:dyDescent="0.35">
      <c r="A113" s="225" t="s">
        <v>221</v>
      </c>
      <c r="B113" s="203">
        <v>4.9406564584124654E-324</v>
      </c>
      <c r="C113" s="203">
        <v>404.53096334297101</v>
      </c>
      <c r="D113" s="204">
        <v>404.53096334297101</v>
      </c>
      <c r="E113" s="214" t="s">
        <v>136</v>
      </c>
      <c r="F113" s="203">
        <v>0</v>
      </c>
      <c r="G113" s="204">
        <v>0</v>
      </c>
      <c r="H113" s="206">
        <v>25.05</v>
      </c>
      <c r="I113" s="203">
        <v>378.87700000000001</v>
      </c>
      <c r="J113" s="204">
        <v>378.87700000000001</v>
      </c>
      <c r="K113" s="213" t="s">
        <v>116</v>
      </c>
    </row>
    <row r="114" spans="1:11" ht="14.4" customHeight="1" thickBot="1" x14ac:dyDescent="0.35">
      <c r="A114" s="225" t="s">
        <v>222</v>
      </c>
      <c r="B114" s="203">
        <v>4.9406564584124654E-324</v>
      </c>
      <c r="C114" s="203">
        <v>22.033197982394</v>
      </c>
      <c r="D114" s="204">
        <v>22.033197982394</v>
      </c>
      <c r="E114" s="214" t="s">
        <v>136</v>
      </c>
      <c r="F114" s="203">
        <v>0</v>
      </c>
      <c r="G114" s="204">
        <v>0</v>
      </c>
      <c r="H114" s="206">
        <v>4.9406564584124654E-324</v>
      </c>
      <c r="I114" s="203">
        <v>14.081</v>
      </c>
      <c r="J114" s="204">
        <v>14.081</v>
      </c>
      <c r="K114" s="213" t="s">
        <v>116</v>
      </c>
    </row>
    <row r="115" spans="1:11" ht="14.4" customHeight="1" thickBot="1" x14ac:dyDescent="0.35">
      <c r="A115" s="225" t="s">
        <v>223</v>
      </c>
      <c r="B115" s="203">
        <v>4.9406564584124654E-324</v>
      </c>
      <c r="C115" s="203">
        <v>13.522608761719001</v>
      </c>
      <c r="D115" s="204">
        <v>13.522608761719001</v>
      </c>
      <c r="E115" s="214" t="s">
        <v>136</v>
      </c>
      <c r="F115" s="203">
        <v>0</v>
      </c>
      <c r="G115" s="204">
        <v>0</v>
      </c>
      <c r="H115" s="206">
        <v>4.9406564584124654E-324</v>
      </c>
      <c r="I115" s="203">
        <v>1.0705100000000001</v>
      </c>
      <c r="J115" s="204">
        <v>1.0705100000000001</v>
      </c>
      <c r="K115" s="213" t="s">
        <v>116</v>
      </c>
    </row>
    <row r="116" spans="1:11" ht="14.4" customHeight="1" thickBot="1" x14ac:dyDescent="0.35">
      <c r="A116" s="225" t="s">
        <v>224</v>
      </c>
      <c r="B116" s="203">
        <v>4.9406564584124654E-324</v>
      </c>
      <c r="C116" s="203">
        <v>22.480467941436999</v>
      </c>
      <c r="D116" s="204">
        <v>22.480467941436999</v>
      </c>
      <c r="E116" s="214" t="s">
        <v>136</v>
      </c>
      <c r="F116" s="203">
        <v>0</v>
      </c>
      <c r="G116" s="204">
        <v>0</v>
      </c>
      <c r="H116" s="206">
        <v>0.29842000000000002</v>
      </c>
      <c r="I116" s="203">
        <v>14.574170000000001</v>
      </c>
      <c r="J116" s="204">
        <v>14.574170000000001</v>
      </c>
      <c r="K116" s="213" t="s">
        <v>116</v>
      </c>
    </row>
    <row r="117" spans="1:11" ht="14.4" customHeight="1" thickBot="1" x14ac:dyDescent="0.35">
      <c r="A117" s="227" t="s">
        <v>225</v>
      </c>
      <c r="B117" s="208">
        <v>35.000042033478003</v>
      </c>
      <c r="C117" s="208">
        <v>52.508195865074001</v>
      </c>
      <c r="D117" s="209">
        <v>17.508153831596001</v>
      </c>
      <c r="E117" s="210">
        <v>1.500232365859</v>
      </c>
      <c r="F117" s="208">
        <v>54.041033515848</v>
      </c>
      <c r="G117" s="209">
        <v>49.537614056194002</v>
      </c>
      <c r="H117" s="211">
        <v>6.6588700000000003</v>
      </c>
      <c r="I117" s="208">
        <v>56.757689999999997</v>
      </c>
      <c r="J117" s="209">
        <v>7.220075943806</v>
      </c>
      <c r="K117" s="212">
        <v>1.050270254053</v>
      </c>
    </row>
    <row r="118" spans="1:11" ht="14.4" customHeight="1" thickBot="1" x14ac:dyDescent="0.35">
      <c r="A118" s="224" t="s">
        <v>226</v>
      </c>
      <c r="B118" s="208">
        <v>4.9406564584124654E-324</v>
      </c>
      <c r="C118" s="208">
        <v>-1.439999848E-3</v>
      </c>
      <c r="D118" s="209">
        <v>-1.439999848E-3</v>
      </c>
      <c r="E118" s="216" t="s">
        <v>136</v>
      </c>
      <c r="F118" s="208">
        <v>0</v>
      </c>
      <c r="G118" s="209">
        <v>0</v>
      </c>
      <c r="H118" s="211">
        <v>1.14E-3</v>
      </c>
      <c r="I118" s="208">
        <v>1.58E-3</v>
      </c>
      <c r="J118" s="209">
        <v>1.58E-3</v>
      </c>
      <c r="K118" s="215" t="s">
        <v>116</v>
      </c>
    </row>
    <row r="119" spans="1:11" ht="14.4" customHeight="1" thickBot="1" x14ac:dyDescent="0.35">
      <c r="A119" s="225" t="s">
        <v>227</v>
      </c>
      <c r="B119" s="203">
        <v>4.9406564584124654E-324</v>
      </c>
      <c r="C119" s="203">
        <v>-1.439999848E-3</v>
      </c>
      <c r="D119" s="204">
        <v>-1.439999848E-3</v>
      </c>
      <c r="E119" s="214" t="s">
        <v>136</v>
      </c>
      <c r="F119" s="203">
        <v>0</v>
      </c>
      <c r="G119" s="204">
        <v>0</v>
      </c>
      <c r="H119" s="206">
        <v>1.14E-3</v>
      </c>
      <c r="I119" s="203">
        <v>1.58E-3</v>
      </c>
      <c r="J119" s="204">
        <v>1.58E-3</v>
      </c>
      <c r="K119" s="213" t="s">
        <v>116</v>
      </c>
    </row>
    <row r="120" spans="1:11" ht="14.4" customHeight="1" thickBot="1" x14ac:dyDescent="0.35">
      <c r="A120" s="224" t="s">
        <v>228</v>
      </c>
      <c r="B120" s="208">
        <v>35.000042033478003</v>
      </c>
      <c r="C120" s="208">
        <v>52.509635864922998</v>
      </c>
      <c r="D120" s="209">
        <v>17.509593831444999</v>
      </c>
      <c r="E120" s="210">
        <v>1.5002735086629999</v>
      </c>
      <c r="F120" s="208">
        <v>54.041033515848</v>
      </c>
      <c r="G120" s="209">
        <v>49.537614056194002</v>
      </c>
      <c r="H120" s="211">
        <v>6.6577299999999999</v>
      </c>
      <c r="I120" s="208">
        <v>56.75611</v>
      </c>
      <c r="J120" s="209">
        <v>7.2184959438060003</v>
      </c>
      <c r="K120" s="212">
        <v>1.0502410170100001</v>
      </c>
    </row>
    <row r="121" spans="1:11" ht="14.4" customHeight="1" thickBot="1" x14ac:dyDescent="0.35">
      <c r="A121" s="225" t="s">
        <v>229</v>
      </c>
      <c r="B121" s="203">
        <v>4.9406564584124654E-324</v>
      </c>
      <c r="C121" s="203">
        <v>0.75199994185200003</v>
      </c>
      <c r="D121" s="204">
        <v>0.75199994185200003</v>
      </c>
      <c r="E121" s="214" t="s">
        <v>136</v>
      </c>
      <c r="F121" s="203">
        <v>0</v>
      </c>
      <c r="G121" s="204">
        <v>0</v>
      </c>
      <c r="H121" s="206">
        <v>4.9406564584124654E-324</v>
      </c>
      <c r="I121" s="203">
        <v>0.48799999999999999</v>
      </c>
      <c r="J121" s="204">
        <v>0.48799999999999999</v>
      </c>
      <c r="K121" s="213" t="s">
        <v>116</v>
      </c>
    </row>
    <row r="122" spans="1:11" ht="14.4" customHeight="1" thickBot="1" x14ac:dyDescent="0.35">
      <c r="A122" s="225" t="s">
        <v>230</v>
      </c>
      <c r="B122" s="203">
        <v>35.000042033478003</v>
      </c>
      <c r="C122" s="203">
        <v>51.757635923071</v>
      </c>
      <c r="D122" s="204">
        <v>16.757593889591998</v>
      </c>
      <c r="E122" s="205">
        <v>1.4787878218420001</v>
      </c>
      <c r="F122" s="203">
        <v>54.041033515848</v>
      </c>
      <c r="G122" s="204">
        <v>49.537614056194002</v>
      </c>
      <c r="H122" s="206">
        <v>6.6577299999999999</v>
      </c>
      <c r="I122" s="203">
        <v>56.26811</v>
      </c>
      <c r="J122" s="204">
        <v>6.7304959438059999</v>
      </c>
      <c r="K122" s="207">
        <v>1.0412108418220001</v>
      </c>
    </row>
    <row r="123" spans="1:11" ht="14.4" customHeight="1" thickBot="1" x14ac:dyDescent="0.35">
      <c r="A123" s="222" t="s">
        <v>231</v>
      </c>
      <c r="B123" s="203">
        <v>4.9406564584124654E-324</v>
      </c>
      <c r="C123" s="203">
        <v>542.12995516676699</v>
      </c>
      <c r="D123" s="204">
        <v>542.12995516676699</v>
      </c>
      <c r="E123" s="214" t="s">
        <v>136</v>
      </c>
      <c r="F123" s="203">
        <v>0</v>
      </c>
      <c r="G123" s="204">
        <v>0</v>
      </c>
      <c r="H123" s="206">
        <v>4.9406564584124654E-324</v>
      </c>
      <c r="I123" s="203">
        <v>5.434722104253712E-323</v>
      </c>
      <c r="J123" s="204">
        <v>5.434722104253712E-323</v>
      </c>
      <c r="K123" s="213" t="s">
        <v>116</v>
      </c>
    </row>
    <row r="124" spans="1:11" ht="14.4" customHeight="1" thickBot="1" x14ac:dyDescent="0.35">
      <c r="A124" s="227" t="s">
        <v>232</v>
      </c>
      <c r="B124" s="208">
        <v>4.9406564584124654E-324</v>
      </c>
      <c r="C124" s="208">
        <v>542.12995516676699</v>
      </c>
      <c r="D124" s="209">
        <v>542.12995516676699</v>
      </c>
      <c r="E124" s="216" t="s">
        <v>136</v>
      </c>
      <c r="F124" s="208">
        <v>0</v>
      </c>
      <c r="G124" s="209">
        <v>0</v>
      </c>
      <c r="H124" s="211">
        <v>4.9406564584124654E-324</v>
      </c>
      <c r="I124" s="208">
        <v>5.434722104253712E-323</v>
      </c>
      <c r="J124" s="209">
        <v>5.434722104253712E-323</v>
      </c>
      <c r="K124" s="215" t="s">
        <v>116</v>
      </c>
    </row>
    <row r="125" spans="1:11" ht="14.4" customHeight="1" thickBot="1" x14ac:dyDescent="0.35">
      <c r="A125" s="224" t="s">
        <v>233</v>
      </c>
      <c r="B125" s="208">
        <v>4.9406564584124654E-324</v>
      </c>
      <c r="C125" s="208">
        <v>542.12995516676699</v>
      </c>
      <c r="D125" s="209">
        <v>542.12995516676699</v>
      </c>
      <c r="E125" s="216" t="s">
        <v>136</v>
      </c>
      <c r="F125" s="208">
        <v>0</v>
      </c>
      <c r="G125" s="209">
        <v>0</v>
      </c>
      <c r="H125" s="211">
        <v>4.9406564584124654E-324</v>
      </c>
      <c r="I125" s="208">
        <v>5.434722104253712E-323</v>
      </c>
      <c r="J125" s="209">
        <v>5.434722104253712E-323</v>
      </c>
      <c r="K125" s="215" t="s">
        <v>116</v>
      </c>
    </row>
    <row r="126" spans="1:11" ht="14.4" customHeight="1" thickBot="1" x14ac:dyDescent="0.35">
      <c r="A126" s="225" t="s">
        <v>234</v>
      </c>
      <c r="B126" s="203">
        <v>4.9406564584124654E-324</v>
      </c>
      <c r="C126" s="203">
        <v>542.12995516676699</v>
      </c>
      <c r="D126" s="204">
        <v>542.12995516676699</v>
      </c>
      <c r="E126" s="214" t="s">
        <v>136</v>
      </c>
      <c r="F126" s="203">
        <v>0</v>
      </c>
      <c r="G126" s="204">
        <v>0</v>
      </c>
      <c r="H126" s="206">
        <v>4.9406564584124654E-324</v>
      </c>
      <c r="I126" s="203">
        <v>5.434722104253712E-323</v>
      </c>
      <c r="J126" s="204">
        <v>5.434722104253712E-323</v>
      </c>
      <c r="K126" s="213" t="s">
        <v>116</v>
      </c>
    </row>
    <row r="127" spans="1:11" ht="14.4" customHeight="1" thickBot="1" x14ac:dyDescent="0.35">
      <c r="A127" s="221" t="s">
        <v>235</v>
      </c>
      <c r="B127" s="203">
        <v>2005.9986506292601</v>
      </c>
      <c r="C127" s="203">
        <v>1986.3838147250899</v>
      </c>
      <c r="D127" s="204">
        <v>-19.614835904170999</v>
      </c>
      <c r="E127" s="205">
        <v>0.99022190972099999</v>
      </c>
      <c r="F127" s="203">
        <v>2361.7737989417201</v>
      </c>
      <c r="G127" s="204">
        <v>2164.9593156965698</v>
      </c>
      <c r="H127" s="206">
        <v>134.24010999999999</v>
      </c>
      <c r="I127" s="203">
        <v>1723.1962699999999</v>
      </c>
      <c r="J127" s="204">
        <v>-441.76304569657299</v>
      </c>
      <c r="K127" s="207">
        <v>0.72961952189099999</v>
      </c>
    </row>
    <row r="128" spans="1:11" ht="14.4" customHeight="1" thickBot="1" x14ac:dyDescent="0.35">
      <c r="A128" s="226" t="s">
        <v>236</v>
      </c>
      <c r="B128" s="208">
        <v>2005.9986506292601</v>
      </c>
      <c r="C128" s="208">
        <v>1986.3838147250899</v>
      </c>
      <c r="D128" s="209">
        <v>-19.614835904170999</v>
      </c>
      <c r="E128" s="210">
        <v>0.99022190972099999</v>
      </c>
      <c r="F128" s="208">
        <v>2361.7737989417201</v>
      </c>
      <c r="G128" s="209">
        <v>2164.9593156965698</v>
      </c>
      <c r="H128" s="211">
        <v>134.24010999999999</v>
      </c>
      <c r="I128" s="208">
        <v>1723.1962699999999</v>
      </c>
      <c r="J128" s="209">
        <v>-441.76304569657299</v>
      </c>
      <c r="K128" s="212">
        <v>0.72961952189099999</v>
      </c>
    </row>
    <row r="129" spans="1:11" ht="14.4" customHeight="1" thickBot="1" x14ac:dyDescent="0.35">
      <c r="A129" s="227" t="s">
        <v>55</v>
      </c>
      <c r="B129" s="208">
        <v>2005.9986506292601</v>
      </c>
      <c r="C129" s="208">
        <v>1986.3838147250899</v>
      </c>
      <c r="D129" s="209">
        <v>-19.614835904170999</v>
      </c>
      <c r="E129" s="210">
        <v>0.99022190972099999</v>
      </c>
      <c r="F129" s="208">
        <v>2361.7737989417201</v>
      </c>
      <c r="G129" s="209">
        <v>2164.9593156965698</v>
      </c>
      <c r="H129" s="211">
        <v>134.24010999999999</v>
      </c>
      <c r="I129" s="208">
        <v>1723.1962699999999</v>
      </c>
      <c r="J129" s="209">
        <v>-441.76304569657299</v>
      </c>
      <c r="K129" s="212">
        <v>0.72961952189099999</v>
      </c>
    </row>
    <row r="130" spans="1:11" ht="14.4" customHeight="1" thickBot="1" x14ac:dyDescent="0.35">
      <c r="A130" s="224" t="s">
        <v>237</v>
      </c>
      <c r="B130" s="208">
        <v>39.999932295725998</v>
      </c>
      <c r="C130" s="208">
        <v>15.245998976994001</v>
      </c>
      <c r="D130" s="209">
        <v>-24.753933318731999</v>
      </c>
      <c r="E130" s="210">
        <v>0.381150619563</v>
      </c>
      <c r="F130" s="208">
        <v>34.999999999998998</v>
      </c>
      <c r="G130" s="209">
        <v>32.083333333332</v>
      </c>
      <c r="H130" s="211">
        <v>1.2705</v>
      </c>
      <c r="I130" s="208">
        <v>13.9755</v>
      </c>
      <c r="J130" s="209">
        <v>-18.107833333332</v>
      </c>
      <c r="K130" s="212">
        <v>0.39929999999999999</v>
      </c>
    </row>
    <row r="131" spans="1:11" ht="14.4" customHeight="1" thickBot="1" x14ac:dyDescent="0.35">
      <c r="A131" s="225" t="s">
        <v>238</v>
      </c>
      <c r="B131" s="203">
        <v>39.999932295725998</v>
      </c>
      <c r="C131" s="203">
        <v>15.245998976994001</v>
      </c>
      <c r="D131" s="204">
        <v>-24.753933318731999</v>
      </c>
      <c r="E131" s="205">
        <v>0.381150619563</v>
      </c>
      <c r="F131" s="203">
        <v>34.999999999998998</v>
      </c>
      <c r="G131" s="204">
        <v>32.083333333332</v>
      </c>
      <c r="H131" s="206">
        <v>1.2705</v>
      </c>
      <c r="I131" s="203">
        <v>13.9755</v>
      </c>
      <c r="J131" s="204">
        <v>-18.107833333332</v>
      </c>
      <c r="K131" s="207">
        <v>0.39929999999999999</v>
      </c>
    </row>
    <row r="132" spans="1:11" ht="14.4" customHeight="1" thickBot="1" x14ac:dyDescent="0.35">
      <c r="A132" s="224" t="s">
        <v>239</v>
      </c>
      <c r="B132" s="208">
        <v>44.999968832660997</v>
      </c>
      <c r="C132" s="208">
        <v>19.216998674077999</v>
      </c>
      <c r="D132" s="209">
        <v>-25.782970158582</v>
      </c>
      <c r="E132" s="210">
        <v>0.42704471075299999</v>
      </c>
      <c r="F132" s="208">
        <v>43.240518482955999</v>
      </c>
      <c r="G132" s="209">
        <v>39.637141942710002</v>
      </c>
      <c r="H132" s="211">
        <v>1.5</v>
      </c>
      <c r="I132" s="208">
        <v>22.745000000000001</v>
      </c>
      <c r="J132" s="209">
        <v>-16.892141942710001</v>
      </c>
      <c r="K132" s="212">
        <v>0.52601126901200002</v>
      </c>
    </row>
    <row r="133" spans="1:11" ht="14.4" customHeight="1" thickBot="1" x14ac:dyDescent="0.35">
      <c r="A133" s="225" t="s">
        <v>240</v>
      </c>
      <c r="B133" s="203">
        <v>44.999968832660997</v>
      </c>
      <c r="C133" s="203">
        <v>19.216998674077999</v>
      </c>
      <c r="D133" s="204">
        <v>-25.782970158582</v>
      </c>
      <c r="E133" s="205">
        <v>0.42704471075299999</v>
      </c>
      <c r="F133" s="203">
        <v>43.240518482955999</v>
      </c>
      <c r="G133" s="204">
        <v>39.637141942710002</v>
      </c>
      <c r="H133" s="206">
        <v>1.5</v>
      </c>
      <c r="I133" s="203">
        <v>22.745000000000001</v>
      </c>
      <c r="J133" s="204">
        <v>-16.892141942710001</v>
      </c>
      <c r="K133" s="207">
        <v>0.52601126901200002</v>
      </c>
    </row>
    <row r="134" spans="1:11" ht="14.4" customHeight="1" thickBot="1" x14ac:dyDescent="0.35">
      <c r="A134" s="224" t="s">
        <v>241</v>
      </c>
      <c r="B134" s="208">
        <v>352.999795509514</v>
      </c>
      <c r="C134" s="208">
        <v>383.98367401939902</v>
      </c>
      <c r="D134" s="209">
        <v>30.983878509884999</v>
      </c>
      <c r="E134" s="210">
        <v>1.087773077786</v>
      </c>
      <c r="F134" s="208">
        <v>389.533280458783</v>
      </c>
      <c r="G134" s="209">
        <v>357.07217375388501</v>
      </c>
      <c r="H134" s="211">
        <v>25.5944</v>
      </c>
      <c r="I134" s="208">
        <v>359.34969999999998</v>
      </c>
      <c r="J134" s="209">
        <v>2.2775262461149999</v>
      </c>
      <c r="K134" s="212">
        <v>0.92251347452700005</v>
      </c>
    </row>
    <row r="135" spans="1:11" ht="14.4" customHeight="1" thickBot="1" x14ac:dyDescent="0.35">
      <c r="A135" s="225" t="s">
        <v>242</v>
      </c>
      <c r="B135" s="203">
        <v>352.999795509514</v>
      </c>
      <c r="C135" s="203">
        <v>383.98367401939902</v>
      </c>
      <c r="D135" s="204">
        <v>30.983878509884999</v>
      </c>
      <c r="E135" s="205">
        <v>1.087773077786</v>
      </c>
      <c r="F135" s="203">
        <v>389.533280458783</v>
      </c>
      <c r="G135" s="204">
        <v>357.07217375388501</v>
      </c>
      <c r="H135" s="206">
        <v>25.5944</v>
      </c>
      <c r="I135" s="203">
        <v>359.34969999999998</v>
      </c>
      <c r="J135" s="204">
        <v>2.2775262461149999</v>
      </c>
      <c r="K135" s="207">
        <v>0.92251347452700005</v>
      </c>
    </row>
    <row r="136" spans="1:11" ht="14.4" customHeight="1" thickBot="1" x14ac:dyDescent="0.35">
      <c r="A136" s="224" t="s">
        <v>243</v>
      </c>
      <c r="B136" s="208">
        <v>278.99980676249902</v>
      </c>
      <c r="C136" s="208">
        <v>248.24586362753101</v>
      </c>
      <c r="D136" s="209">
        <v>-30.753943134966999</v>
      </c>
      <c r="E136" s="210">
        <v>0.88977073678999996</v>
      </c>
      <c r="F136" s="208">
        <v>247.99999999999699</v>
      </c>
      <c r="G136" s="209">
        <v>227.33333333332999</v>
      </c>
      <c r="H136" s="211">
        <v>14.491440000000001</v>
      </c>
      <c r="I136" s="208">
        <v>200.62851000000001</v>
      </c>
      <c r="J136" s="209">
        <v>-26.704823333330001</v>
      </c>
      <c r="K136" s="212">
        <v>0.80898592741899999</v>
      </c>
    </row>
    <row r="137" spans="1:11" ht="14.4" customHeight="1" thickBot="1" x14ac:dyDescent="0.35">
      <c r="A137" s="225" t="s">
        <v>244</v>
      </c>
      <c r="B137" s="203">
        <v>278.99980676249902</v>
      </c>
      <c r="C137" s="203">
        <v>248.24586362753101</v>
      </c>
      <c r="D137" s="204">
        <v>-30.753943134966999</v>
      </c>
      <c r="E137" s="205">
        <v>0.88977073678999996</v>
      </c>
      <c r="F137" s="203">
        <v>247.99999999999699</v>
      </c>
      <c r="G137" s="204">
        <v>227.33333333332999</v>
      </c>
      <c r="H137" s="206">
        <v>14.491440000000001</v>
      </c>
      <c r="I137" s="203">
        <v>200.62851000000001</v>
      </c>
      <c r="J137" s="204">
        <v>-26.704823333330001</v>
      </c>
      <c r="K137" s="207">
        <v>0.80898592741899999</v>
      </c>
    </row>
    <row r="138" spans="1:11" ht="14.4" customHeight="1" thickBot="1" x14ac:dyDescent="0.35">
      <c r="A138" s="224" t="s">
        <v>245</v>
      </c>
      <c r="B138" s="208">
        <v>1288.99914722886</v>
      </c>
      <c r="C138" s="208">
        <v>1319.69127942709</v>
      </c>
      <c r="D138" s="209">
        <v>30.692132198225</v>
      </c>
      <c r="E138" s="210">
        <v>1.0238108242849999</v>
      </c>
      <c r="F138" s="208">
        <v>1645.99999999998</v>
      </c>
      <c r="G138" s="209">
        <v>1508.8333333333101</v>
      </c>
      <c r="H138" s="211">
        <v>91.383769999999998</v>
      </c>
      <c r="I138" s="208">
        <v>1126.49756</v>
      </c>
      <c r="J138" s="209">
        <v>-382.33577333331402</v>
      </c>
      <c r="K138" s="212">
        <v>0.68438490886900005</v>
      </c>
    </row>
    <row r="139" spans="1:11" ht="14.4" customHeight="1" thickBot="1" x14ac:dyDescent="0.35">
      <c r="A139" s="225" t="s">
        <v>246</v>
      </c>
      <c r="B139" s="203">
        <v>1288.99914722886</v>
      </c>
      <c r="C139" s="203">
        <v>1319.69127942709</v>
      </c>
      <c r="D139" s="204">
        <v>30.692132198225</v>
      </c>
      <c r="E139" s="205">
        <v>1.0238108242849999</v>
      </c>
      <c r="F139" s="203">
        <v>1645.99999999998</v>
      </c>
      <c r="G139" s="204">
        <v>1508.8333333333101</v>
      </c>
      <c r="H139" s="206">
        <v>91.383769999999998</v>
      </c>
      <c r="I139" s="203">
        <v>1126.49756</v>
      </c>
      <c r="J139" s="204">
        <v>-382.33577333331402</v>
      </c>
      <c r="K139" s="207">
        <v>0.68438490886900005</v>
      </c>
    </row>
    <row r="140" spans="1:11" ht="14.4" customHeight="1" thickBot="1" x14ac:dyDescent="0.35">
      <c r="A140" s="229"/>
      <c r="B140" s="203">
        <v>-25841.959381601599</v>
      </c>
      <c r="C140" s="203">
        <v>4.9406564584124654E-324</v>
      </c>
      <c r="D140" s="204">
        <v>25841.959381601599</v>
      </c>
      <c r="E140" s="205">
        <v>0</v>
      </c>
      <c r="F140" s="203">
        <v>-28028.076261857201</v>
      </c>
      <c r="G140" s="204">
        <v>-25692.403240035699</v>
      </c>
      <c r="H140" s="206">
        <v>-2566.1126300000001</v>
      </c>
      <c r="I140" s="203">
        <v>-25337.300469999998</v>
      </c>
      <c r="J140" s="204">
        <v>355.10277003574799</v>
      </c>
      <c r="K140" s="207">
        <v>0.90399712892399997</v>
      </c>
    </row>
    <row r="141" spans="1:11" ht="14.4" customHeight="1" thickBot="1" x14ac:dyDescent="0.35">
      <c r="A141" s="230" t="s">
        <v>74</v>
      </c>
      <c r="B141" s="217">
        <v>-25841.959381601599</v>
      </c>
      <c r="C141" s="217">
        <v>-26752.817274184101</v>
      </c>
      <c r="D141" s="218">
        <v>-910.85789258252601</v>
      </c>
      <c r="E141" s="219">
        <v>0.87404238298199999</v>
      </c>
      <c r="F141" s="217">
        <v>-28028.076261857201</v>
      </c>
      <c r="G141" s="218">
        <v>-25692.403240035699</v>
      </c>
      <c r="H141" s="217">
        <v>-2566.1126300000001</v>
      </c>
      <c r="I141" s="217">
        <v>-25337.300469999998</v>
      </c>
      <c r="J141" s="218">
        <v>355.10277003574902</v>
      </c>
      <c r="K141" s="220">
        <v>0.90399712892399997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5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100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31" t="s">
        <v>247</v>
      </c>
      <c r="B4" s="232" t="s">
        <v>248</v>
      </c>
      <c r="C4" s="233" t="s">
        <v>249</v>
      </c>
      <c r="D4" s="233" t="s">
        <v>248</v>
      </c>
      <c r="E4" s="233" t="s">
        <v>248</v>
      </c>
      <c r="F4" s="234" t="s">
        <v>248</v>
      </c>
      <c r="G4" s="233" t="s">
        <v>248</v>
      </c>
      <c r="H4" s="233" t="s">
        <v>75</v>
      </c>
    </row>
    <row r="5" spans="1:8" ht="14.4" customHeight="1" x14ac:dyDescent="0.3">
      <c r="A5" s="231" t="s">
        <v>247</v>
      </c>
      <c r="B5" s="232" t="s">
        <v>250</v>
      </c>
      <c r="C5" s="233" t="s">
        <v>251</v>
      </c>
      <c r="D5" s="233">
        <v>65955.562268670677</v>
      </c>
      <c r="E5" s="233">
        <v>54929.403043952516</v>
      </c>
      <c r="F5" s="234">
        <v>0.83282442230113984</v>
      </c>
      <c r="G5" s="233">
        <v>-11026.159224718162</v>
      </c>
      <c r="H5" s="233" t="s">
        <v>2</v>
      </c>
    </row>
    <row r="6" spans="1:8" ht="14.4" customHeight="1" x14ac:dyDescent="0.3">
      <c r="A6" s="231" t="s">
        <v>247</v>
      </c>
      <c r="B6" s="232" t="s">
        <v>6</v>
      </c>
      <c r="C6" s="233" t="s">
        <v>249</v>
      </c>
      <c r="D6" s="233">
        <v>65955.562268670677</v>
      </c>
      <c r="E6" s="233">
        <v>54929.403043952516</v>
      </c>
      <c r="F6" s="234">
        <v>0.83282442230113984</v>
      </c>
      <c r="G6" s="233">
        <v>-11026.159224718162</v>
      </c>
      <c r="H6" s="233" t="s">
        <v>252</v>
      </c>
    </row>
    <row r="8" spans="1:8" ht="14.4" customHeight="1" x14ac:dyDescent="0.3">
      <c r="A8" s="231" t="s">
        <v>247</v>
      </c>
      <c r="B8" s="232" t="s">
        <v>248</v>
      </c>
      <c r="C8" s="233" t="s">
        <v>249</v>
      </c>
      <c r="D8" s="233" t="s">
        <v>248</v>
      </c>
      <c r="E8" s="233" t="s">
        <v>248</v>
      </c>
      <c r="F8" s="234" t="s">
        <v>248</v>
      </c>
      <c r="G8" s="233" t="s">
        <v>248</v>
      </c>
      <c r="H8" s="233" t="s">
        <v>75</v>
      </c>
    </row>
    <row r="9" spans="1:8" ht="14.4" customHeight="1" x14ac:dyDescent="0.3">
      <c r="A9" s="231" t="s">
        <v>253</v>
      </c>
      <c r="B9" s="232" t="s">
        <v>250</v>
      </c>
      <c r="C9" s="233" t="s">
        <v>251</v>
      </c>
      <c r="D9" s="233">
        <v>55808.791333782487</v>
      </c>
      <c r="E9" s="233">
        <v>49892.148980830578</v>
      </c>
      <c r="F9" s="234">
        <v>0.89398368587548294</v>
      </c>
      <c r="G9" s="233">
        <v>-5916.6423529519088</v>
      </c>
      <c r="H9" s="233" t="s">
        <v>2</v>
      </c>
    </row>
    <row r="10" spans="1:8" ht="14.4" customHeight="1" x14ac:dyDescent="0.3">
      <c r="A10" s="231" t="s">
        <v>253</v>
      </c>
      <c r="B10" s="232" t="s">
        <v>6</v>
      </c>
      <c r="C10" s="233" t="s">
        <v>254</v>
      </c>
      <c r="D10" s="233">
        <v>55808.791333782487</v>
      </c>
      <c r="E10" s="233">
        <v>49892.148980830578</v>
      </c>
      <c r="F10" s="234">
        <v>0.89398368587548294</v>
      </c>
      <c r="G10" s="233">
        <v>-5916.6423529519088</v>
      </c>
      <c r="H10" s="233" t="s">
        <v>255</v>
      </c>
    </row>
    <row r="11" spans="1:8" ht="14.4" customHeight="1" x14ac:dyDescent="0.3">
      <c r="A11" s="231" t="s">
        <v>248</v>
      </c>
      <c r="B11" s="232" t="s">
        <v>248</v>
      </c>
      <c r="C11" s="233" t="s">
        <v>248</v>
      </c>
      <c r="D11" s="233" t="s">
        <v>248</v>
      </c>
      <c r="E11" s="233" t="s">
        <v>248</v>
      </c>
      <c r="F11" s="234" t="s">
        <v>248</v>
      </c>
      <c r="G11" s="233" t="s">
        <v>248</v>
      </c>
      <c r="H11" s="233" t="s">
        <v>256</v>
      </c>
    </row>
    <row r="12" spans="1:8" ht="14.4" customHeight="1" x14ac:dyDescent="0.3">
      <c r="A12" s="231" t="s">
        <v>257</v>
      </c>
      <c r="B12" s="232" t="s">
        <v>250</v>
      </c>
      <c r="C12" s="233" t="s">
        <v>251</v>
      </c>
      <c r="D12" s="233">
        <v>5227.7401354654203</v>
      </c>
      <c r="E12" s="233">
        <v>5037.2540631219399</v>
      </c>
      <c r="F12" s="234">
        <v>0.96356244430529225</v>
      </c>
      <c r="G12" s="233">
        <v>-190.48607234348037</v>
      </c>
      <c r="H12" s="233" t="s">
        <v>2</v>
      </c>
    </row>
    <row r="13" spans="1:8" ht="14.4" customHeight="1" x14ac:dyDescent="0.3">
      <c r="A13" s="231" t="s">
        <v>257</v>
      </c>
      <c r="B13" s="232" t="s">
        <v>6</v>
      </c>
      <c r="C13" s="233" t="s">
        <v>258</v>
      </c>
      <c r="D13" s="233">
        <v>5227.7401354654203</v>
      </c>
      <c r="E13" s="233">
        <v>5037.2540631219399</v>
      </c>
      <c r="F13" s="234">
        <v>0.96356244430529225</v>
      </c>
      <c r="G13" s="233">
        <v>-190.48607234348037</v>
      </c>
      <c r="H13" s="233" t="s">
        <v>255</v>
      </c>
    </row>
    <row r="14" spans="1:8" ht="14.4" customHeight="1" x14ac:dyDescent="0.3">
      <c r="A14" s="231" t="s">
        <v>248</v>
      </c>
      <c r="B14" s="232" t="s">
        <v>248</v>
      </c>
      <c r="C14" s="233" t="s">
        <v>248</v>
      </c>
      <c r="D14" s="233" t="s">
        <v>248</v>
      </c>
      <c r="E14" s="233" t="s">
        <v>248</v>
      </c>
      <c r="F14" s="234" t="s">
        <v>248</v>
      </c>
      <c r="G14" s="233" t="s">
        <v>248</v>
      </c>
      <c r="H14" s="233" t="s">
        <v>256</v>
      </c>
    </row>
    <row r="15" spans="1:8" ht="14.4" customHeight="1" x14ac:dyDescent="0.3">
      <c r="A15" s="231" t="s">
        <v>247</v>
      </c>
      <c r="B15" s="232" t="s">
        <v>6</v>
      </c>
      <c r="C15" s="233" t="s">
        <v>249</v>
      </c>
      <c r="D15" s="233">
        <v>65955.562268670677</v>
      </c>
      <c r="E15" s="233">
        <v>54929.403043952516</v>
      </c>
      <c r="F15" s="234">
        <v>0.83282442230113984</v>
      </c>
      <c r="G15" s="233">
        <v>-11026.159224718162</v>
      </c>
      <c r="H15" s="233" t="s">
        <v>252</v>
      </c>
    </row>
  </sheetData>
  <autoFilter ref="A3:G3"/>
  <mergeCells count="1">
    <mergeCell ref="A1:G1"/>
  </mergeCells>
  <conditionalFormatting sqref="F7 F16:F65536">
    <cfRule type="cellIs" dxfId="37" priority="19" stopIfTrue="1" operator="greaterThan">
      <formula>1</formula>
    </cfRule>
  </conditionalFormatting>
  <conditionalFormatting sqref="F4:F6">
    <cfRule type="cellIs" dxfId="36" priority="14" operator="greaterThan">
      <formula>1</formula>
    </cfRule>
  </conditionalFormatting>
  <conditionalFormatting sqref="B4:B6">
    <cfRule type="expression" dxfId="35" priority="18">
      <formula>AND(LEFT(H4,6)&lt;&gt;"mezera",H4&lt;&gt;"")</formula>
    </cfRule>
  </conditionalFormatting>
  <conditionalFormatting sqref="A4:A6">
    <cfRule type="expression" dxfId="34" priority="15">
      <formula>AND(H4&lt;&gt;"",H4&lt;&gt;"mezeraKL")</formula>
    </cfRule>
  </conditionalFormatting>
  <conditionalFormatting sqref="B4:G6">
    <cfRule type="expression" dxfId="33" priority="16">
      <formula>$H4="SumaNS"</formula>
    </cfRule>
    <cfRule type="expression" dxfId="32" priority="17">
      <formula>OR($H4="KL",$H4="SumaKL")</formula>
    </cfRule>
  </conditionalFormatting>
  <conditionalFormatting sqref="A4:G6">
    <cfRule type="expression" dxfId="31" priority="13">
      <formula>$H4&lt;&gt;""</formula>
    </cfRule>
  </conditionalFormatting>
  <conditionalFormatting sqref="G4:G6">
    <cfRule type="cellIs" dxfId="30" priority="12" operator="greaterThan">
      <formula>0</formula>
    </cfRule>
  </conditionalFormatting>
  <conditionalFormatting sqref="F4:F6">
    <cfRule type="cellIs" dxfId="29" priority="9" operator="greaterThan">
      <formula>1</formula>
    </cfRule>
  </conditionalFormatting>
  <conditionalFormatting sqref="F4:F6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6">
    <cfRule type="expression" dxfId="26" priority="8">
      <formula>$H4&lt;&gt;""</formula>
    </cfRule>
  </conditionalFormatting>
  <conditionalFormatting sqref="F8:F15">
    <cfRule type="cellIs" dxfId="25" priority="3" operator="greaterThan">
      <formula>1</formula>
    </cfRule>
  </conditionalFormatting>
  <conditionalFormatting sqref="B8:B15">
    <cfRule type="expression" dxfId="24" priority="7">
      <formula>AND(LEFT(H8,6)&lt;&gt;"mezera",H8&lt;&gt;"")</formula>
    </cfRule>
  </conditionalFormatting>
  <conditionalFormatting sqref="A8:A15">
    <cfRule type="expression" dxfId="23" priority="4">
      <formula>AND(H8&lt;&gt;"",H8&lt;&gt;"mezeraKL")</formula>
    </cfRule>
  </conditionalFormatting>
  <conditionalFormatting sqref="B8:G15">
    <cfRule type="expression" dxfId="22" priority="5">
      <formula>$H8="SumaNS"</formula>
    </cfRule>
    <cfRule type="expression" dxfId="21" priority="6">
      <formula>OR($H8="KL",$H8="SumaKL")</formula>
    </cfRule>
  </conditionalFormatting>
  <conditionalFormatting sqref="A8:G15">
    <cfRule type="expression" dxfId="20" priority="2">
      <formula>$H8&lt;&gt;""</formula>
    </cfRule>
  </conditionalFormatting>
  <conditionalFormatting sqref="G8:G15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01" t="s">
        <v>99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111"/>
      <c r="N2" s="111"/>
    </row>
    <row r="3" spans="1:14" ht="14.4" customHeight="1" thickBot="1" x14ac:dyDescent="0.35">
      <c r="A3" s="78"/>
      <c r="B3" s="78"/>
      <c r="C3" s="197"/>
      <c r="D3" s="198"/>
      <c r="E3" s="198"/>
      <c r="F3" s="198"/>
      <c r="G3" s="198"/>
      <c r="H3" s="198"/>
      <c r="I3" s="198"/>
      <c r="J3" s="199" t="s">
        <v>97</v>
      </c>
      <c r="K3" s="200"/>
      <c r="L3" s="112">
        <f>IF(M3&lt;&gt;0,N3/M3,0)</f>
        <v>114.19834312672043</v>
      </c>
      <c r="M3" s="112">
        <f>SUBTOTAL(9,M5:M1048576)</f>
        <v>481</v>
      </c>
      <c r="N3" s="113">
        <f>SUBTOTAL(9,N5:N1048576)</f>
        <v>54929.40304395253</v>
      </c>
    </row>
    <row r="4" spans="1:14" s="79" customFormat="1" ht="14.4" customHeight="1" thickBot="1" x14ac:dyDescent="0.35">
      <c r="A4" s="235" t="s">
        <v>7</v>
      </c>
      <c r="B4" s="236" t="s">
        <v>8</v>
      </c>
      <c r="C4" s="236" t="s">
        <v>0</v>
      </c>
      <c r="D4" s="236" t="s">
        <v>9</v>
      </c>
      <c r="E4" s="236" t="s">
        <v>10</v>
      </c>
      <c r="F4" s="236" t="s">
        <v>2</v>
      </c>
      <c r="G4" s="236" t="s">
        <v>11</v>
      </c>
      <c r="H4" s="236" t="s">
        <v>12</v>
      </c>
      <c r="I4" s="236" t="s">
        <v>13</v>
      </c>
      <c r="J4" s="237" t="s">
        <v>14</v>
      </c>
      <c r="K4" s="237" t="s">
        <v>15</v>
      </c>
      <c r="L4" s="238" t="s">
        <v>106</v>
      </c>
      <c r="M4" s="238" t="s">
        <v>16</v>
      </c>
      <c r="N4" s="239" t="s">
        <v>114</v>
      </c>
    </row>
    <row r="5" spans="1:14" ht="14.4" customHeight="1" x14ac:dyDescent="0.3">
      <c r="A5" s="240" t="s">
        <v>247</v>
      </c>
      <c r="B5" s="241" t="s">
        <v>249</v>
      </c>
      <c r="C5" s="242" t="s">
        <v>253</v>
      </c>
      <c r="D5" s="243" t="s">
        <v>254</v>
      </c>
      <c r="E5" s="242" t="s">
        <v>250</v>
      </c>
      <c r="F5" s="243" t="s">
        <v>251</v>
      </c>
      <c r="G5" s="242" t="s">
        <v>259</v>
      </c>
      <c r="H5" s="242" t="s">
        <v>260</v>
      </c>
      <c r="I5" s="242" t="s">
        <v>261</v>
      </c>
      <c r="J5" s="242" t="s">
        <v>262</v>
      </c>
      <c r="K5" s="242"/>
      <c r="L5" s="244">
        <v>102.01</v>
      </c>
      <c r="M5" s="244">
        <v>4</v>
      </c>
      <c r="N5" s="245">
        <v>408.04</v>
      </c>
    </row>
    <row r="6" spans="1:14" ht="14.4" customHeight="1" x14ac:dyDescent="0.3">
      <c r="A6" s="246" t="s">
        <v>247</v>
      </c>
      <c r="B6" s="247" t="s">
        <v>249</v>
      </c>
      <c r="C6" s="248" t="s">
        <v>253</v>
      </c>
      <c r="D6" s="249" t="s">
        <v>254</v>
      </c>
      <c r="E6" s="248" t="s">
        <v>250</v>
      </c>
      <c r="F6" s="249" t="s">
        <v>251</v>
      </c>
      <c r="G6" s="248" t="s">
        <v>259</v>
      </c>
      <c r="H6" s="248" t="s">
        <v>263</v>
      </c>
      <c r="I6" s="248" t="s">
        <v>264</v>
      </c>
      <c r="J6" s="248" t="s">
        <v>265</v>
      </c>
      <c r="K6" s="248"/>
      <c r="L6" s="250">
        <v>59.067571428571441</v>
      </c>
      <c r="M6" s="250">
        <v>210</v>
      </c>
      <c r="N6" s="251">
        <v>12404.190000000002</v>
      </c>
    </row>
    <row r="7" spans="1:14" ht="14.4" customHeight="1" x14ac:dyDescent="0.3">
      <c r="A7" s="246" t="s">
        <v>247</v>
      </c>
      <c r="B7" s="247" t="s">
        <v>249</v>
      </c>
      <c r="C7" s="248" t="s">
        <v>253</v>
      </c>
      <c r="D7" s="249" t="s">
        <v>254</v>
      </c>
      <c r="E7" s="248" t="s">
        <v>250</v>
      </c>
      <c r="F7" s="249" t="s">
        <v>251</v>
      </c>
      <c r="G7" s="248" t="s">
        <v>259</v>
      </c>
      <c r="H7" s="248" t="s">
        <v>266</v>
      </c>
      <c r="I7" s="248" t="s">
        <v>264</v>
      </c>
      <c r="J7" s="248" t="s">
        <v>267</v>
      </c>
      <c r="K7" s="248"/>
      <c r="L7" s="250">
        <v>112.20178529472911</v>
      </c>
      <c r="M7" s="250">
        <v>9</v>
      </c>
      <c r="N7" s="251">
        <v>1009.816067652562</v>
      </c>
    </row>
    <row r="8" spans="1:14" ht="14.4" customHeight="1" x14ac:dyDescent="0.3">
      <c r="A8" s="246" t="s">
        <v>247</v>
      </c>
      <c r="B8" s="247" t="s">
        <v>249</v>
      </c>
      <c r="C8" s="248" t="s">
        <v>253</v>
      </c>
      <c r="D8" s="249" t="s">
        <v>254</v>
      </c>
      <c r="E8" s="248" t="s">
        <v>250</v>
      </c>
      <c r="F8" s="249" t="s">
        <v>251</v>
      </c>
      <c r="G8" s="248" t="s">
        <v>259</v>
      </c>
      <c r="H8" s="248" t="s">
        <v>268</v>
      </c>
      <c r="I8" s="248" t="s">
        <v>264</v>
      </c>
      <c r="J8" s="248" t="s">
        <v>269</v>
      </c>
      <c r="K8" s="248" t="s">
        <v>270</v>
      </c>
      <c r="L8" s="250">
        <v>142.78</v>
      </c>
      <c r="M8" s="250">
        <v>3</v>
      </c>
      <c r="N8" s="251">
        <v>428.34000000000003</v>
      </c>
    </row>
    <row r="9" spans="1:14" ht="14.4" customHeight="1" x14ac:dyDescent="0.3">
      <c r="A9" s="246" t="s">
        <v>247</v>
      </c>
      <c r="B9" s="247" t="s">
        <v>249</v>
      </c>
      <c r="C9" s="248" t="s">
        <v>253</v>
      </c>
      <c r="D9" s="249" t="s">
        <v>254</v>
      </c>
      <c r="E9" s="248" t="s">
        <v>250</v>
      </c>
      <c r="F9" s="249" t="s">
        <v>251</v>
      </c>
      <c r="G9" s="248" t="s">
        <v>259</v>
      </c>
      <c r="H9" s="248" t="s">
        <v>271</v>
      </c>
      <c r="I9" s="248" t="s">
        <v>272</v>
      </c>
      <c r="J9" s="248" t="s">
        <v>273</v>
      </c>
      <c r="K9" s="248" t="s">
        <v>274</v>
      </c>
      <c r="L9" s="250">
        <v>50.148750043670901</v>
      </c>
      <c r="M9" s="250">
        <v>4</v>
      </c>
      <c r="N9" s="251">
        <v>200.59500017468361</v>
      </c>
    </row>
    <row r="10" spans="1:14" ht="14.4" customHeight="1" x14ac:dyDescent="0.3">
      <c r="A10" s="246" t="s">
        <v>247</v>
      </c>
      <c r="B10" s="247" t="s">
        <v>249</v>
      </c>
      <c r="C10" s="248" t="s">
        <v>253</v>
      </c>
      <c r="D10" s="249" t="s">
        <v>254</v>
      </c>
      <c r="E10" s="248" t="s">
        <v>250</v>
      </c>
      <c r="F10" s="249" t="s">
        <v>251</v>
      </c>
      <c r="G10" s="248" t="s">
        <v>259</v>
      </c>
      <c r="H10" s="248" t="s">
        <v>275</v>
      </c>
      <c r="I10" s="248" t="s">
        <v>276</v>
      </c>
      <c r="J10" s="248" t="s">
        <v>273</v>
      </c>
      <c r="K10" s="248" t="s">
        <v>277</v>
      </c>
      <c r="L10" s="250">
        <v>63.63</v>
      </c>
      <c r="M10" s="250">
        <v>1</v>
      </c>
      <c r="N10" s="251">
        <v>63.63</v>
      </c>
    </row>
    <row r="11" spans="1:14" ht="14.4" customHeight="1" x14ac:dyDescent="0.3">
      <c r="A11" s="246" t="s">
        <v>247</v>
      </c>
      <c r="B11" s="247" t="s">
        <v>249</v>
      </c>
      <c r="C11" s="248" t="s">
        <v>253</v>
      </c>
      <c r="D11" s="249" t="s">
        <v>254</v>
      </c>
      <c r="E11" s="248" t="s">
        <v>250</v>
      </c>
      <c r="F11" s="249" t="s">
        <v>251</v>
      </c>
      <c r="G11" s="248" t="s">
        <v>259</v>
      </c>
      <c r="H11" s="248" t="s">
        <v>278</v>
      </c>
      <c r="I11" s="248" t="s">
        <v>264</v>
      </c>
      <c r="J11" s="248" t="s">
        <v>279</v>
      </c>
      <c r="K11" s="248"/>
      <c r="L11" s="250">
        <v>168.46446625239685</v>
      </c>
      <c r="M11" s="250">
        <v>210</v>
      </c>
      <c r="N11" s="251">
        <v>35377.53791300334</v>
      </c>
    </row>
    <row r="12" spans="1:14" ht="14.4" customHeight="1" x14ac:dyDescent="0.3">
      <c r="A12" s="246" t="s">
        <v>247</v>
      </c>
      <c r="B12" s="247" t="s">
        <v>249</v>
      </c>
      <c r="C12" s="248" t="s">
        <v>257</v>
      </c>
      <c r="D12" s="249" t="s">
        <v>258</v>
      </c>
      <c r="E12" s="248" t="s">
        <v>250</v>
      </c>
      <c r="F12" s="249" t="s">
        <v>251</v>
      </c>
      <c r="G12" s="248" t="s">
        <v>259</v>
      </c>
      <c r="H12" s="248" t="s">
        <v>263</v>
      </c>
      <c r="I12" s="248" t="s">
        <v>264</v>
      </c>
      <c r="J12" s="248" t="s">
        <v>265</v>
      </c>
      <c r="K12" s="248"/>
      <c r="L12" s="250">
        <v>66.602000000000004</v>
      </c>
      <c r="M12" s="250">
        <v>20</v>
      </c>
      <c r="N12" s="251">
        <v>1332.04</v>
      </c>
    </row>
    <row r="13" spans="1:14" ht="14.4" customHeight="1" thickBot="1" x14ac:dyDescent="0.35">
      <c r="A13" s="252" t="s">
        <v>247</v>
      </c>
      <c r="B13" s="253" t="s">
        <v>249</v>
      </c>
      <c r="C13" s="254" t="s">
        <v>257</v>
      </c>
      <c r="D13" s="255" t="s">
        <v>258</v>
      </c>
      <c r="E13" s="254" t="s">
        <v>250</v>
      </c>
      <c r="F13" s="255" t="s">
        <v>251</v>
      </c>
      <c r="G13" s="254" t="s">
        <v>259</v>
      </c>
      <c r="H13" s="254" t="s">
        <v>278</v>
      </c>
      <c r="I13" s="254" t="s">
        <v>264</v>
      </c>
      <c r="J13" s="254" t="s">
        <v>279</v>
      </c>
      <c r="K13" s="254"/>
      <c r="L13" s="256">
        <v>185.26070315609701</v>
      </c>
      <c r="M13" s="256">
        <v>20</v>
      </c>
      <c r="N13" s="257">
        <v>3705.2140631219399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5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101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2" t="s">
        <v>115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105</v>
      </c>
    </row>
    <row r="4" spans="1:8" ht="14.4" customHeight="1" x14ac:dyDescent="0.3">
      <c r="A4" s="231" t="s">
        <v>247</v>
      </c>
      <c r="B4" s="232" t="s">
        <v>248</v>
      </c>
      <c r="C4" s="233" t="s">
        <v>249</v>
      </c>
      <c r="D4" s="233" t="s">
        <v>248</v>
      </c>
      <c r="E4" s="233" t="s">
        <v>248</v>
      </c>
      <c r="F4" s="234" t="s">
        <v>248</v>
      </c>
      <c r="G4" s="233" t="s">
        <v>248</v>
      </c>
      <c r="H4" s="233" t="s">
        <v>75</v>
      </c>
    </row>
    <row r="5" spans="1:8" ht="14.4" customHeight="1" x14ac:dyDescent="0.3">
      <c r="A5" s="231" t="s">
        <v>247</v>
      </c>
      <c r="B5" s="232" t="s">
        <v>280</v>
      </c>
      <c r="C5" s="233" t="s">
        <v>281</v>
      </c>
      <c r="D5" s="233">
        <v>8709.4734684341365</v>
      </c>
      <c r="E5" s="233">
        <v>10170</v>
      </c>
      <c r="F5" s="234">
        <v>1.1676940100752669</v>
      </c>
      <c r="G5" s="233">
        <v>1460.5265315658635</v>
      </c>
      <c r="H5" s="233" t="s">
        <v>2</v>
      </c>
    </row>
    <row r="6" spans="1:8" ht="14.4" customHeight="1" x14ac:dyDescent="0.3">
      <c r="A6" s="231" t="s">
        <v>247</v>
      </c>
      <c r="B6" s="232" t="s">
        <v>6</v>
      </c>
      <c r="C6" s="233" t="s">
        <v>249</v>
      </c>
      <c r="D6" s="233">
        <v>9580.2712519562847</v>
      </c>
      <c r="E6" s="233">
        <v>10170</v>
      </c>
      <c r="F6" s="234">
        <v>1.0615565814927519</v>
      </c>
      <c r="G6" s="233">
        <v>589.72874804371531</v>
      </c>
      <c r="H6" s="233" t="s">
        <v>252</v>
      </c>
    </row>
    <row r="8" spans="1:8" ht="14.4" customHeight="1" x14ac:dyDescent="0.3">
      <c r="A8" s="231" t="s">
        <v>247</v>
      </c>
      <c r="B8" s="232" t="s">
        <v>248</v>
      </c>
      <c r="C8" s="233" t="s">
        <v>249</v>
      </c>
      <c r="D8" s="233" t="s">
        <v>248</v>
      </c>
      <c r="E8" s="233" t="s">
        <v>248</v>
      </c>
      <c r="F8" s="234" t="s">
        <v>248</v>
      </c>
      <c r="G8" s="233" t="s">
        <v>248</v>
      </c>
      <c r="H8" s="233" t="s">
        <v>75</v>
      </c>
    </row>
    <row r="9" spans="1:8" ht="14.4" customHeight="1" x14ac:dyDescent="0.3">
      <c r="A9" s="231" t="s">
        <v>253</v>
      </c>
      <c r="B9" s="232" t="s">
        <v>280</v>
      </c>
      <c r="C9" s="233" t="s">
        <v>281</v>
      </c>
      <c r="D9" s="233">
        <v>8709.4734684341365</v>
      </c>
      <c r="E9" s="233">
        <v>8710</v>
      </c>
      <c r="F9" s="234">
        <v>1.0000604550398795</v>
      </c>
      <c r="G9" s="233">
        <v>0.52653156586347905</v>
      </c>
      <c r="H9" s="233" t="s">
        <v>2</v>
      </c>
    </row>
    <row r="10" spans="1:8" ht="14.4" customHeight="1" x14ac:dyDescent="0.3">
      <c r="A10" s="231" t="s">
        <v>253</v>
      </c>
      <c r="B10" s="232" t="s">
        <v>6</v>
      </c>
      <c r="C10" s="233" t="s">
        <v>254</v>
      </c>
      <c r="D10" s="233">
        <v>9580.2712519562847</v>
      </c>
      <c r="E10" s="233">
        <v>8710</v>
      </c>
      <c r="F10" s="234">
        <v>0.90916006143577865</v>
      </c>
      <c r="G10" s="233">
        <v>-870.27125195628469</v>
      </c>
      <c r="H10" s="233" t="s">
        <v>255</v>
      </c>
    </row>
    <row r="11" spans="1:8" ht="14.4" customHeight="1" x14ac:dyDescent="0.3">
      <c r="A11" s="231" t="s">
        <v>248</v>
      </c>
      <c r="B11" s="232" t="s">
        <v>248</v>
      </c>
      <c r="C11" s="233" t="s">
        <v>248</v>
      </c>
      <c r="D11" s="233" t="s">
        <v>248</v>
      </c>
      <c r="E11" s="233" t="s">
        <v>248</v>
      </c>
      <c r="F11" s="234" t="s">
        <v>248</v>
      </c>
      <c r="G11" s="233" t="s">
        <v>248</v>
      </c>
      <c r="H11" s="233" t="s">
        <v>256</v>
      </c>
    </row>
    <row r="12" spans="1:8" ht="14.4" customHeight="1" x14ac:dyDescent="0.3">
      <c r="A12" s="231" t="s">
        <v>282</v>
      </c>
      <c r="B12" s="232" t="s">
        <v>280</v>
      </c>
      <c r="C12" s="233" t="s">
        <v>281</v>
      </c>
      <c r="D12" s="233">
        <v>0</v>
      </c>
      <c r="E12" s="233">
        <v>1460</v>
      </c>
      <c r="F12" s="234" t="s">
        <v>248</v>
      </c>
      <c r="G12" s="233">
        <v>1460</v>
      </c>
      <c r="H12" s="233" t="s">
        <v>2</v>
      </c>
    </row>
    <row r="13" spans="1:8" ht="14.4" customHeight="1" x14ac:dyDescent="0.3">
      <c r="A13" s="231" t="s">
        <v>282</v>
      </c>
      <c r="B13" s="232" t="s">
        <v>6</v>
      </c>
      <c r="C13" s="233" t="s">
        <v>283</v>
      </c>
      <c r="D13" s="233">
        <v>0</v>
      </c>
      <c r="E13" s="233">
        <v>1460</v>
      </c>
      <c r="F13" s="234" t="s">
        <v>248</v>
      </c>
      <c r="G13" s="233">
        <v>1460</v>
      </c>
      <c r="H13" s="233" t="s">
        <v>255</v>
      </c>
    </row>
    <row r="14" spans="1:8" ht="14.4" customHeight="1" x14ac:dyDescent="0.3">
      <c r="A14" s="231" t="s">
        <v>248</v>
      </c>
      <c r="B14" s="232" t="s">
        <v>248</v>
      </c>
      <c r="C14" s="233" t="s">
        <v>248</v>
      </c>
      <c r="D14" s="233" t="s">
        <v>248</v>
      </c>
      <c r="E14" s="233" t="s">
        <v>248</v>
      </c>
      <c r="F14" s="234" t="s">
        <v>248</v>
      </c>
      <c r="G14" s="233" t="s">
        <v>248</v>
      </c>
      <c r="H14" s="233" t="s">
        <v>256</v>
      </c>
    </row>
    <row r="15" spans="1:8" ht="14.4" customHeight="1" x14ac:dyDescent="0.3">
      <c r="A15" s="231" t="s">
        <v>247</v>
      </c>
      <c r="B15" s="232" t="s">
        <v>6</v>
      </c>
      <c r="C15" s="233" t="s">
        <v>249</v>
      </c>
      <c r="D15" s="233">
        <v>9580.2712519562847</v>
      </c>
      <c r="E15" s="233">
        <v>10170</v>
      </c>
      <c r="F15" s="234">
        <v>1.0615565814927519</v>
      </c>
      <c r="G15" s="233">
        <v>589.72874804371531</v>
      </c>
      <c r="H15" s="233" t="s">
        <v>252</v>
      </c>
    </row>
  </sheetData>
  <autoFilter ref="A3:G3"/>
  <mergeCells count="1">
    <mergeCell ref="A1:G1"/>
  </mergeCells>
  <conditionalFormatting sqref="F7 F16:F65536">
    <cfRule type="cellIs" dxfId="18" priority="19" stopIfTrue="1" operator="greaterThan">
      <formula>1</formula>
    </cfRule>
  </conditionalFormatting>
  <conditionalFormatting sqref="G4:G6">
    <cfRule type="cellIs" dxfId="17" priority="12" operator="greaterThan">
      <formula>0</formula>
    </cfRule>
  </conditionalFormatting>
  <conditionalFormatting sqref="F4:F6">
    <cfRule type="cellIs" dxfId="16" priority="14" operator="greaterThan">
      <formula>1</formula>
    </cfRule>
  </conditionalFormatting>
  <conditionalFormatting sqref="B4:B6">
    <cfRule type="expression" dxfId="15" priority="18">
      <formula>AND(LEFT(H4,6)&lt;&gt;"mezera",H4&lt;&gt;"")</formula>
    </cfRule>
  </conditionalFormatting>
  <conditionalFormatting sqref="A4:A6">
    <cfRule type="expression" dxfId="14" priority="15">
      <formula>AND(H4&lt;&gt;"",H4&lt;&gt;"mezeraKL")</formula>
    </cfRule>
  </conditionalFormatting>
  <conditionalFormatting sqref="B4:G6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6">
    <cfRule type="expression" dxfId="11" priority="13">
      <formula>$H4&lt;&gt;""</formula>
    </cfRule>
  </conditionalFormatting>
  <conditionalFormatting sqref="F4:F6">
    <cfRule type="cellIs" dxfId="10" priority="9" operator="greaterThan">
      <formula>1</formula>
    </cfRule>
  </conditionalFormatting>
  <conditionalFormatting sqref="F4:F6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6">
    <cfRule type="expression" dxfId="7" priority="8">
      <formula>$H4&lt;&gt;""</formula>
    </cfRule>
  </conditionalFormatting>
  <conditionalFormatting sqref="G8:G15">
    <cfRule type="cellIs" dxfId="6" priority="1" operator="greaterThan">
      <formula>0</formula>
    </cfRule>
  </conditionalFormatting>
  <conditionalFormatting sqref="F8:F15">
    <cfRule type="cellIs" dxfId="5" priority="3" operator="greaterThan">
      <formula>1</formula>
    </cfRule>
  </conditionalFormatting>
  <conditionalFormatting sqref="B8:B15">
    <cfRule type="expression" dxfId="4" priority="7">
      <formula>AND(LEFT(H8,6)&lt;&gt;"mezera",H8&lt;&gt;"")</formula>
    </cfRule>
  </conditionalFormatting>
  <conditionalFormatting sqref="A8:A15">
    <cfRule type="expression" dxfId="3" priority="4">
      <formula>AND(H8&lt;&gt;"",H8&lt;&gt;"mezeraKL")</formula>
    </cfRule>
  </conditionalFormatting>
  <conditionalFormatting sqref="B8:G15">
    <cfRule type="expression" dxfId="2" priority="5">
      <formula>$H8="SumaNS"</formula>
    </cfRule>
    <cfRule type="expression" dxfId="1" priority="6">
      <formula>OR($H8="KL",$H8="SumaKL")</formula>
    </cfRule>
  </conditionalFormatting>
  <conditionalFormatting sqref="A8:G15">
    <cfRule type="expression" dxfId="0" priority="2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201" t="s">
        <v>102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4" customHeight="1" thickBot="1" x14ac:dyDescent="0.35">
      <c r="A2" s="202" t="s">
        <v>115</v>
      </c>
      <c r="B2" s="78"/>
      <c r="C2" s="110"/>
      <c r="D2" s="110"/>
      <c r="E2" s="110"/>
      <c r="F2" s="110"/>
      <c r="G2" s="110"/>
      <c r="H2" s="110"/>
      <c r="I2" s="111"/>
      <c r="J2" s="111"/>
      <c r="K2" s="111"/>
    </row>
    <row r="3" spans="1:11" ht="14.4" customHeight="1" thickBot="1" x14ac:dyDescent="0.35">
      <c r="A3" s="78"/>
      <c r="B3" s="78"/>
      <c r="C3" s="197"/>
      <c r="D3" s="198"/>
      <c r="E3" s="198"/>
      <c r="F3" s="198"/>
      <c r="G3" s="198"/>
      <c r="H3" s="115" t="s">
        <v>97</v>
      </c>
      <c r="I3" s="112">
        <f>IF(J3&lt;&gt;0,K3/J3,0)</f>
        <v>0.79453125000000002</v>
      </c>
      <c r="J3" s="112">
        <f>SUBTOTAL(9,J5:J1048576)</f>
        <v>12800</v>
      </c>
      <c r="K3" s="113">
        <f>SUBTOTAL(9,K5:K1048576)</f>
        <v>10170</v>
      </c>
    </row>
    <row r="4" spans="1:11" s="79" customFormat="1" ht="14.4" customHeight="1" thickBot="1" x14ac:dyDescent="0.35">
      <c r="A4" s="235" t="s">
        <v>7</v>
      </c>
      <c r="B4" s="236" t="s">
        <v>8</v>
      </c>
      <c r="C4" s="236" t="s">
        <v>0</v>
      </c>
      <c r="D4" s="236" t="s">
        <v>9</v>
      </c>
      <c r="E4" s="236" t="s">
        <v>10</v>
      </c>
      <c r="F4" s="236" t="s">
        <v>2</v>
      </c>
      <c r="G4" s="236" t="s">
        <v>76</v>
      </c>
      <c r="H4" s="237" t="s">
        <v>14</v>
      </c>
      <c r="I4" s="238" t="s">
        <v>106</v>
      </c>
      <c r="J4" s="238" t="s">
        <v>16</v>
      </c>
      <c r="K4" s="239" t="s">
        <v>114</v>
      </c>
    </row>
    <row r="5" spans="1:11" ht="14.4" customHeight="1" x14ac:dyDescent="0.3">
      <c r="A5" s="240" t="s">
        <v>247</v>
      </c>
      <c r="B5" s="241" t="s">
        <v>249</v>
      </c>
      <c r="C5" s="242" t="s">
        <v>253</v>
      </c>
      <c r="D5" s="243" t="s">
        <v>254</v>
      </c>
      <c r="E5" s="242" t="s">
        <v>280</v>
      </c>
      <c r="F5" s="243" t="s">
        <v>281</v>
      </c>
      <c r="G5" s="242" t="s">
        <v>284</v>
      </c>
      <c r="H5" s="242" t="s">
        <v>285</v>
      </c>
      <c r="I5" s="244">
        <v>0.80999999999999994</v>
      </c>
      <c r="J5" s="244">
        <v>10800</v>
      </c>
      <c r="K5" s="245">
        <v>8710</v>
      </c>
    </row>
    <row r="6" spans="1:11" ht="14.4" customHeight="1" thickBot="1" x14ac:dyDescent="0.35">
      <c r="A6" s="252" t="s">
        <v>247</v>
      </c>
      <c r="B6" s="253" t="s">
        <v>249</v>
      </c>
      <c r="C6" s="254" t="s">
        <v>282</v>
      </c>
      <c r="D6" s="255" t="s">
        <v>283</v>
      </c>
      <c r="E6" s="254" t="s">
        <v>280</v>
      </c>
      <c r="F6" s="255" t="s">
        <v>281</v>
      </c>
      <c r="G6" s="254" t="s">
        <v>284</v>
      </c>
      <c r="H6" s="254" t="s">
        <v>285</v>
      </c>
      <c r="I6" s="256">
        <v>0.73</v>
      </c>
      <c r="J6" s="256">
        <v>2000</v>
      </c>
      <c r="K6" s="257">
        <v>1460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2013-12-28T11:51:36Z</dcterms:modified>
</cp:coreProperties>
</file>