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A13" i="383" l="1"/>
  <c r="A10" i="383"/>
  <c r="C13" i="414"/>
  <c r="D13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B27" i="419" s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7" i="414"/>
  <c r="A13" i="414"/>
  <c r="A4" i="414"/>
  <c r="A6" i="339" l="1"/>
  <c r="A5" i="339"/>
  <c r="C16" i="414"/>
  <c r="D4" i="414"/>
  <c r="D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D15" i="414"/>
  <c r="C4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<sst xmlns="http://schemas.openxmlformats.org/spreadsheetml/2006/main" count="778" uniqueCount="363">
  <si>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</si>
  <si>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</si>
  <si>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</si>
  <si>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</si>
  <si>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</si>
  <si>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</si>
  <si>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</si>
  <si>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</si>
  <si>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</si>
  <si>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</si>
  <si>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</si>
  <si>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</si>
  <si>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</si>
  <si>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</si>
  <si>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</si>
  <si>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</si>
  <si>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</si>
  <si>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</si>
  <si>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</si>
  <si>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</si>
  <si>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</si>
  <si>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</si>
  <si>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</si>
  <si>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</si>
  <si>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</si>
  <si>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</si>
  <si>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</si>
  <si>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</si>
  <si>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</si>
  <si>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</si>
  <si>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</si>
  <si>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</si>
  <si>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</si>
  <si>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</si>
  <si>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</si>
  <si>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</si>
  <si>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</si>
  <si>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</si>
  <si>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</si>
  <si>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</si>
  <si>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</si>
  <si>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</si>
  <si>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</si>
  <si>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</si>
  <si>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</si>
  <si>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</si>
  <si>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</si>
  <si>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</si>
  <si>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</si>
  <si>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</si>
  <si>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</si>
  <si>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</si>
  <si>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</si>
  <si>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</si>
  <si>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</si>
  <si>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</si>
  <si>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</si>
  <si>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</si>
  <si>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</si>
  <si>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</si>
  <si>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</si>
  <si>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</si>
  <si>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</si>
  <si>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</si>
  <si>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</si>
  <si>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</si>
  <si>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</si>
  <si>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</si>
  <si>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</si>
  <si>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</si>
  <si>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</si>
  <si>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</si>
  <si>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</si>
  <si>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</si>
  <si>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</si>
  <si>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</si>
  <si>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</si>
  <si>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</si>
  <si>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</si>
  <si>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</si>
  <si>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</si>
  <si>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</si>
  <si>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</si>
  <si>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</si>
  <si>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</si>
  <si>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</si>
  <si>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</si>
  <si>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</si>
  <si>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</si>
  <si>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</si>
  <si>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</si>
  <si>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</si>
  <si>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</si>
  <si>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</si>
  <si>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</si>
  <si>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</si>
  <si>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</si>
  <si>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</si>
  <si>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</si>
  <si>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</si>
  <si>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</si>
  <si>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</si>
  <si>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</si>
  <si>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</si>
  <si>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</si>
  <si>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</si>
  <si>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</si>
  <si>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</si>
  <si>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</si>
  <si>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</si>
  <si>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</si>
  <si>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</si>
  <si>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</si>
  <si>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</si>
  <si>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</si>
  <si>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</si>
  <si>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</si>
  <si>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</si>
  <si>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</si>
  <si>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</si>
  <si>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</si>
  <si>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</si>
  <si>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</si>
  <si>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</si>
  <si>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</si>
  <si>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</si>
  <si>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</si>
  <si>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</si>
  <si>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</si>
  <si>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</si>
  <si>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</si>
  <si>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</si>
  <si>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</si>
  <si>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</si>
  <si>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</si>
  <si>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</si>
  <si>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</si>
  <si>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</si>
  <si>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</si>
  <si>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</si>
  <si>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</si>
  <si>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</si>
  <si>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</si>
  <si>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</si>
  <si>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</si>
  <si>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</si>
  <si>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</si>
  <si>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</si>
  <si>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</si>
  <si>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</si>
  <si>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</si>
  <si>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</si>
  <si>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</si>
  <si>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</si>
  <si>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</si>
  <si>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</si>
  <si>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</si>
  <si>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</si>
  <si>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</si>
  <si>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</si>
  <si>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</si>
  <si>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</si>
  <si>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</si>
  <si>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</si>
  <si>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</si>
  <si>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</si>
  <si>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</si>
  <si>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</si>
  <si>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</si>
  <si>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</si>
  <si>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</si>
  <si>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</si>
  <si>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</si>
  <si>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</si>
  <si>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</si>
  <si>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</si>
  <si>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</si>
  <si>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</si>
  <si>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</si>
  <si>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</si>
  <si>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</si>
  <si>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</si>
  <si>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</si>
  <si>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</si>
  <si>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</si>
  <si>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</si>
  <si>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</si>
  <si>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</si>
  <si>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</si>
  <si>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</si>
  <si>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</si>
  <si>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</si>
  <si>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</si>
  <si>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</si>
  <si>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</si>
  <si>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</si>
  <si>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</si>
  <si>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</si>
  <si>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</si>
  <si>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</si>
  <si>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</si>
  <si>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</si>
  <si>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</si>
  <si>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</si>
  <si>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</si>
  <si>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centrální sterilizace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</si>
  <si>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</si>
  <si>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</si>
  <si>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</si>
  <si>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</si>
  <si>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</si>
  <si>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</si>
  <si>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</si>
  <si>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50115     Zdravotnické prostředky</t>
  </si>
  <si>
    <t>50115067     ostatní ZPr - rukavice (sk.Z_532)</t>
  </si>
  <si>
    <t>50117     Všeobecný materiál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</si>
  <si>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</si>
  <si>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</si>
  <si>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</si>
  <si>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</si>
  <si>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</si>
  <si>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</si>
  <si>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</si>
  <si>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</si>
  <si>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</si>
  <si>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--</t>
  </si>
  <si>
    <t>50117024     všeob.mat. - ostatní-vyjímky (V44) od 0,01 do 999,99</t>
  </si>
  <si>
    <t>50118     Náhradní díly</t>
  </si>
  <si>
    <t>50118003     ND - ostatní 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</si>
  <si>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</si>
  <si>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</si>
  <si>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</si>
  <si>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</si>
  <si>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</si>
  <si>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</si>
  <si>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</si>
  <si>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</si>
  <si>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</si>
  <si>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</si>
  <si>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</si>
  <si>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</si>
  <si>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</si>
  <si>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</si>
  <si>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</si>
  <si>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</si>
  <si>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</si>
  <si>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</si>
  <si>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</si>
  <si>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</si>
  <si>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</si>
  <si>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</si>
  <si>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</si>
  <si>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</si>
  <si>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</si>
  <si>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</si>
  <si>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</si>
  <si>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</si>
  <si>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</si>
  <si>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</si>
  <si>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</si>
  <si>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</si>
  <si>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</si>
  <si>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</si>
  <si>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</si>
  <si>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</si>
  <si>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</si>
  <si>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</si>
  <si>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</si>
  <si>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</si>
  <si>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</si>
  <si>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</si>
  <si>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</si>
  <si>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</si>
  <si>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</si>
  <si>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</si>
  <si>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</si>
  <si>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</si>
  <si>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</si>
  <si>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</si>
  <si>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</si>
  <si>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</si>
  <si>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</si>
  <si>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</si>
  <si>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</si>
  <si>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</si>
  <si>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</si>
  <si>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</si>
  <si>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</si>
  <si>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</si>
  <si>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</si>
  <si>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</si>
  <si>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</si>
  <si>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</si>
  <si>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</si>
  <si>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</si>
  <si>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</si>
  <si>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6     Účtová třída 6 - Výnosy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</si>
  <si>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</si>
  <si>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</si>
  <si>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</si>
  <si>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</si>
  <si>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</si>
  <si>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</si>
  <si>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</si>
  <si>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</si>
  <si>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</si>
  <si>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</si>
  <si>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</si>
  <si>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</si>
  <si>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</si>
  <si>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</si>
  <si>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</si>
  <si>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</si>
  <si>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</si>
  <si>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</si>
  <si>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</si>
  <si>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</si>
  <si>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</si>
  <si>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</si>
  <si>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</si>
  <si>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</si>
  <si>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</si>
  <si>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</si>
  <si>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>Oddělení centrální sterilizace</t>
  </si>
  <si>
    <t/>
  </si>
  <si>
    <t>Oddělení centrální sterilizace Celkem</t>
  </si>
  <si>
    <t>SumaKL</t>
  </si>
  <si>
    <t>5693</t>
  </si>
  <si>
    <t>oddělení centrální sterilizace</t>
  </si>
  <si>
    <t>oddělení centrální sterilizace Celkem</t>
  </si>
  <si>
    <t>SumaNS</t>
  </si>
  <si>
    <t>mezeraNS</t>
  </si>
  <si>
    <t>5695</t>
  </si>
  <si>
    <t>OCS - detašované pracoviště Ortopedie</t>
  </si>
  <si>
    <t>OCS - detašované pracoviště Ortopedie Celkem</t>
  </si>
  <si>
    <t>5696</t>
  </si>
  <si>
    <t>OCS - detašované pracoviště  DK</t>
  </si>
  <si>
    <t>OCS - detašované pracoviště  DK Celkem</t>
  </si>
  <si>
    <t>50113001</t>
  </si>
  <si>
    <t>O</t>
  </si>
  <si>
    <t>900503</t>
  </si>
  <si>
    <t>KL AQUA PURIF. 1000G</t>
  </si>
  <si>
    <t>921575</t>
  </si>
  <si>
    <t>KL BENZINUM 900 ml KUL.,FAG</t>
  </si>
  <si>
    <t>930224</t>
  </si>
  <si>
    <t>KL BENZINUM 900 ml</t>
  </si>
  <si>
    <t>UN 3295</t>
  </si>
  <si>
    <t>920294</t>
  </si>
  <si>
    <t>KL SOL.FORMALDEHYDI 3% 1 KG</t>
  </si>
  <si>
    <t>Oddělení centrální sterilizace, oddělení centrální</t>
  </si>
  <si>
    <t>Lékárna - léčiva</t>
  </si>
  <si>
    <t>56 - Oddělení centrální sterilizace</t>
  </si>
  <si>
    <t>5693 - oddělení centrální sterilizace</t>
  </si>
  <si>
    <t>50115060     ostatní ZPr - mimo níže uvedené (sk.Z_503)</t>
  </si>
  <si>
    <t>ZL948</t>
  </si>
  <si>
    <t>Rukavice nitril promedica bez p. M bílé 6N á 100 ks 9399W3</t>
  </si>
  <si>
    <t>ZM292</t>
  </si>
  <si>
    <t>Rukavice nitril sempercare bez p. M bal. á 200 ks 30 803</t>
  </si>
  <si>
    <t>50115067</t>
  </si>
  <si>
    <t>532 SZM Rukavice (112 02 108)</t>
  </si>
  <si>
    <t>OCS - detašované pracoviště DK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</si>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</sst>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08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4" fontId="39" fillId="4" borderId="63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4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9" xfId="0" applyNumberFormat="1" applyFont="1" applyBorder="1"/>
    <xf numFmtId="174" fontId="32" fillId="0" borderId="67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60" xfId="0" applyNumberFormat="1" applyFont="1" applyBorder="1"/>
    <xf numFmtId="174" fontId="39" fillId="2" borderId="78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2" borderId="57" xfId="0" applyNumberFormat="1" applyFont="1" applyFill="1" applyBorder="1" applyAlignment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174" fontId="39" fillId="0" borderId="63" xfId="0" applyNumberFormat="1" applyFont="1" applyBorder="1"/>
    <xf numFmtId="174" fontId="32" fillId="0" borderId="79" xfId="0" applyNumberFormat="1" applyFont="1" applyBorder="1"/>
    <xf numFmtId="174" fontId="32" fillId="0" borderId="57" xfId="0" applyNumberFormat="1" applyFont="1" applyBorder="1"/>
    <xf numFmtId="175" fontId="39" fillId="2" borderId="63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2" fillId="2" borderId="57" xfId="0" applyNumberFormat="1" applyFont="1" applyFill="1" applyBorder="1" applyAlignment="1"/>
    <xf numFmtId="175" fontId="39" fillId="0" borderId="65" xfId="0" applyNumberFormat="1" applyFont="1" applyBorder="1"/>
    <xf numFmtId="175" fontId="32" fillId="0" borderId="66" xfId="0" applyNumberFormat="1" applyFont="1" applyBorder="1"/>
    <xf numFmtId="175" fontId="32" fillId="0" borderId="67" xfId="0" applyNumberFormat="1" applyFont="1" applyBorder="1"/>
    <xf numFmtId="175" fontId="32" fillId="0" borderId="69" xfId="0" applyNumberFormat="1" applyFont="1" applyBorder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3" xfId="0" applyNumberFormat="1" applyFont="1" applyFill="1" applyBorder="1" applyAlignment="1">
      <alignment horizontal="center"/>
    </xf>
    <xf numFmtId="176" fontId="39" fillId="0" borderId="71" xfId="0" applyNumberFormat="1" applyFont="1" applyBorder="1"/>
    <xf numFmtId="0" fontId="31" fillId="2" borderId="86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7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7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7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7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7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03" xfId="53" applyNumberFormat="1" applyFont="1" applyFill="1" applyBorder="1" applyAlignment="1">
      <alignment horizontal="left"/>
    </xf>
    <xf numFmtId="165" fontId="31" fillId="2" borderId="104" xfId="53" applyNumberFormat="1" applyFont="1" applyFill="1" applyBorder="1" applyAlignment="1">
      <alignment horizontal="left"/>
    </xf>
    <xf numFmtId="165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5" fontId="32" fillId="0" borderId="57" xfId="0" applyNumberFormat="1" applyFont="1" applyFill="1" applyBorder="1"/>
    <xf numFmtId="165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5" fontId="32" fillId="0" borderId="60" xfId="0" applyNumberFormat="1" applyFont="1" applyFill="1" applyBorder="1"/>
    <xf numFmtId="165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6" xfId="0" applyFont="1" applyFill="1" applyBorder="1"/>
    <xf numFmtId="0" fontId="39" fillId="0" borderId="85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2" xfId="0" applyNumberFormat="1" applyFont="1" applyFill="1" applyBorder="1"/>
    <xf numFmtId="174" fontId="39" fillId="4" borderId="105" xfId="0" applyNumberFormat="1" applyFont="1" applyFill="1" applyBorder="1" applyAlignment="1">
      <alignment horizontal="center"/>
    </xf>
    <xf numFmtId="174" fontId="39" fillId="4" borderId="106" xfId="0" applyNumberFormat="1" applyFont="1" applyFill="1" applyBorder="1" applyAlignment="1">
      <alignment horizontal="center"/>
    </xf>
    <xf numFmtId="174" fontId="32" fillId="0" borderId="107" xfId="0" applyNumberFormat="1" applyFont="1" applyBorder="1" applyAlignment="1">
      <alignment horizontal="right"/>
    </xf>
    <xf numFmtId="174" fontId="32" fillId="0" borderId="108" xfId="0" applyNumberFormat="1" applyFont="1" applyBorder="1" applyAlignment="1">
      <alignment horizontal="right"/>
    </xf>
    <xf numFmtId="174" fontId="32" fillId="0" borderId="108" xfId="0" applyNumberFormat="1" applyFont="1" applyBorder="1" applyAlignment="1">
      <alignment horizontal="right" wrapText="1"/>
    </xf>
    <xf numFmtId="176" fontId="32" fillId="0" borderId="107" xfId="0" applyNumberFormat="1" applyFont="1" applyBorder="1" applyAlignment="1">
      <alignment horizontal="right"/>
    </xf>
    <xf numFmtId="176" fontId="32" fillId="0" borderId="108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/>
    </xf>
    <xf numFmtId="174" fontId="32" fillId="0" borderId="110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5" fontId="32" fillId="2" borderId="83" xfId="0" applyNumberFormat="1" applyFont="1" applyFill="1" applyBorder="1" applyAlignment="1"/>
    <xf numFmtId="175" fontId="32" fillId="0" borderId="81" xfId="0" applyNumberFormat="1" applyFont="1" applyBorder="1"/>
    <xf numFmtId="175" fontId="32" fillId="0" borderId="111" xfId="0" applyNumberFormat="1" applyFont="1" applyBorder="1"/>
    <xf numFmtId="174" fontId="39" fillId="4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82" xfId="0" applyNumberFormat="1" applyFont="1" applyBorder="1"/>
    <xf numFmtId="174" fontId="39" fillId="2" borderId="83" xfId="0" applyNumberFormat="1" applyFont="1" applyFill="1" applyBorder="1" applyAlignment="1"/>
    <xf numFmtId="174" fontId="32" fillId="0" borderId="111" xfId="0" applyNumberFormat="1" applyFont="1" applyBorder="1"/>
    <xf numFmtId="174" fontId="32" fillId="0" borderId="83" xfId="0" applyNumberFormat="1" applyFont="1" applyBorder="1"/>
    <xf numFmtId="174" fontId="39" fillId="4" borderId="112" xfId="0" applyNumberFormat="1" applyFont="1" applyFill="1" applyBorder="1" applyAlignment="1">
      <alignment horizontal="center"/>
    </xf>
    <xf numFmtId="174" fontId="32" fillId="0" borderId="113" xfId="0" applyNumberFormat="1" applyFont="1" applyBorder="1" applyAlignment="1">
      <alignment horizontal="right"/>
    </xf>
    <xf numFmtId="176" fontId="32" fillId="0" borderId="113" xfId="0" applyNumberFormat="1" applyFont="1" applyBorder="1" applyAlignment="1">
      <alignment horizontal="right"/>
    </xf>
    <xf numFmtId="174" fontId="32" fillId="0" borderId="114" xfId="0" applyNumberFormat="1" applyFont="1" applyBorder="1" applyAlignment="1">
      <alignment horizontal="right"/>
    </xf>
    <xf numFmtId="0" fontId="0" fillId="0" borderId="15" xfId="0" applyBorder="1"/>
    <xf numFmtId="174" fontId="39" fillId="4" borderId="62" xfId="0" applyNumberFormat="1" applyFont="1" applyFill="1" applyBorder="1" applyAlignment="1">
      <alignment horizontal="center"/>
    </xf>
    <xf numFmtId="174" fontId="32" fillId="0" borderId="64" xfId="0" applyNumberFormat="1" applyFont="1" applyBorder="1" applyAlignment="1">
      <alignment horizontal="right"/>
    </xf>
    <xf numFmtId="176" fontId="32" fillId="0" borderId="64" xfId="0" applyNumberFormat="1" applyFont="1" applyBorder="1" applyAlignment="1">
      <alignment horizontal="right"/>
    </xf>
    <xf numFmtId="174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4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58" t="s">
        <v>63</v>
      </c>
      <c r="B1" s="258"/>
    </row>
    <row r="2" spans="1:3" ht="14.4" customHeight="1" thickBot="1" x14ac:dyDescent="0.35">
      <c r="A2" s="175" t="s">
        <v>205</v>
      </c>
      <c r="B2" s="41"/>
    </row>
    <row r="3" spans="1:3" ht="14.4" customHeight="1" thickBot="1" x14ac:dyDescent="0.35">
      <c r="A3" s="254" t="s">
        <v>79</v>
      </c>
      <c r="B3" s="255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207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6" t="s">
        <v>64</v>
      </c>
      <c r="B9" s="255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9" t="s">
        <v>193</v>
      </c>
      <c r="C12" s="42" t="s">
        <v>203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361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7" t="s">
        <v>65</v>
      </c>
      <c r="B17" s="255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94" t="s">
        <v>361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90"/>
      <c r="D3" s="291"/>
      <c r="E3" s="291"/>
      <c r="F3" s="291"/>
      <c r="G3" s="291"/>
      <c r="H3" s="108" t="s">
        <v>75</v>
      </c>
      <c r="I3" s="71">
        <f>IF(J3&lt;&gt;0,K3/J3,0)</f>
        <v>0.75028571428571433</v>
      </c>
      <c r="J3" s="71">
        <f>SUBTOTAL(9,J5:J1048576)</f>
        <v>7000</v>
      </c>
      <c r="K3" s="72">
        <f>SUBTOTAL(9,K5:K1048576)</f>
        <v>5252</v>
      </c>
    </row>
    <row r="4" spans="1:11" s="164" customFormat="1" ht="14.4" customHeight="1" thickBot="1" x14ac:dyDescent="0.35">
      <c r="A4" s="338" t="s">
        <v>3</v>
      </c>
      <c r="B4" s="339" t="s">
        <v>4</v>
      </c>
      <c r="C4" s="339" t="s">
        <v>0</v>
      </c>
      <c r="D4" s="339" t="s">
        <v>5</v>
      </c>
      <c r="E4" s="339" t="s">
        <v>6</v>
      </c>
      <c r="F4" s="339" t="s">
        <v>1</v>
      </c>
      <c r="G4" s="339" t="s">
        <v>54</v>
      </c>
      <c r="H4" s="340" t="s">
        <v>10</v>
      </c>
      <c r="I4" s="341" t="s">
        <v>81</v>
      </c>
      <c r="J4" s="341" t="s">
        <v>12</v>
      </c>
      <c r="K4" s="342" t="s">
        <v>89</v>
      </c>
    </row>
    <row r="5" spans="1:11" ht="14.4" customHeight="1" x14ac:dyDescent="0.3">
      <c r="A5" s="343" t="s">
        <v>322</v>
      </c>
      <c r="B5" s="344" t="s">
        <v>323</v>
      </c>
      <c r="C5" s="345" t="s">
        <v>327</v>
      </c>
      <c r="D5" s="346" t="s">
        <v>349</v>
      </c>
      <c r="E5" s="345" t="s">
        <v>358</v>
      </c>
      <c r="F5" s="346" t="s">
        <v>359</v>
      </c>
      <c r="G5" s="345" t="s">
        <v>354</v>
      </c>
      <c r="H5" s="345" t="s">
        <v>355</v>
      </c>
      <c r="I5" s="347">
        <v>0.77200000000000002</v>
      </c>
      <c r="J5" s="347">
        <v>4600</v>
      </c>
      <c r="K5" s="348">
        <v>3548</v>
      </c>
    </row>
    <row r="6" spans="1:11" ht="14.4" customHeight="1" x14ac:dyDescent="0.3">
      <c r="A6" s="349" t="s">
        <v>322</v>
      </c>
      <c r="B6" s="350" t="s">
        <v>323</v>
      </c>
      <c r="C6" s="351" t="s">
        <v>327</v>
      </c>
      <c r="D6" s="352" t="s">
        <v>349</v>
      </c>
      <c r="E6" s="351" t="s">
        <v>358</v>
      </c>
      <c r="F6" s="352" t="s">
        <v>359</v>
      </c>
      <c r="G6" s="351" t="s">
        <v>356</v>
      </c>
      <c r="H6" s="351" t="s">
        <v>357</v>
      </c>
      <c r="I6" s="353">
        <v>0.71</v>
      </c>
      <c r="J6" s="353">
        <v>2000</v>
      </c>
      <c r="K6" s="354">
        <v>1420</v>
      </c>
    </row>
    <row r="7" spans="1:11" ht="14.4" customHeight="1" thickBot="1" x14ac:dyDescent="0.35">
      <c r="A7" s="355" t="s">
        <v>322</v>
      </c>
      <c r="B7" s="356" t="s">
        <v>323</v>
      </c>
      <c r="C7" s="357" t="s">
        <v>335</v>
      </c>
      <c r="D7" s="358" t="s">
        <v>360</v>
      </c>
      <c r="E7" s="357" t="s">
        <v>358</v>
      </c>
      <c r="F7" s="358" t="s">
        <v>359</v>
      </c>
      <c r="G7" s="357" t="s">
        <v>356</v>
      </c>
      <c r="H7" s="357" t="s">
        <v>357</v>
      </c>
      <c r="I7" s="359">
        <v>0.71</v>
      </c>
      <c r="J7" s="359">
        <v>400</v>
      </c>
      <c r="K7" s="360">
        <v>284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5" width="13.109375" hidden="1" customWidth="1"/>
    <col min="6" max="6" width="13.109375" customWidth="1"/>
    <col min="7" max="23" width="13.109375" hidden="1" customWidth="1"/>
    <col min="24" max="24" width="13.109375" customWidth="1"/>
    <col min="25" max="28" width="13.109375" hidden="1" customWidth="1"/>
    <col min="29" max="29" width="13.109375" customWidth="1"/>
    <col min="30" max="33" width="13.109375" hidden="1" customWidth="1"/>
  </cols>
  <sheetData>
    <row r="1" spans="1:34" ht="18.600000000000001" thickBot="1" x14ac:dyDescent="0.4">
      <c r="A1" s="302" t="s">
        <v>61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</row>
    <row r="2" spans="1:34" ht="15" thickBot="1" x14ac:dyDescent="0.35">
      <c r="A2" s="175" t="s">
        <v>205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</row>
    <row r="3" spans="1:34" x14ac:dyDescent="0.3">
      <c r="A3" s="194" t="s">
        <v>153</v>
      </c>
      <c r="B3" s="303" t="s">
        <v>134</v>
      </c>
      <c r="C3" s="177">
        <v>0</v>
      </c>
      <c r="D3" s="178">
        <v>101</v>
      </c>
      <c r="E3" s="178">
        <v>102</v>
      </c>
      <c r="F3" s="197">
        <v>305</v>
      </c>
      <c r="G3" s="197">
        <v>306</v>
      </c>
      <c r="H3" s="197">
        <v>408</v>
      </c>
      <c r="I3" s="197">
        <v>409</v>
      </c>
      <c r="J3" s="197">
        <v>410</v>
      </c>
      <c r="K3" s="197">
        <v>415</v>
      </c>
      <c r="L3" s="197">
        <v>416</v>
      </c>
      <c r="M3" s="197">
        <v>418</v>
      </c>
      <c r="N3" s="197">
        <v>419</v>
      </c>
      <c r="O3" s="197">
        <v>420</v>
      </c>
      <c r="P3" s="197">
        <v>421</v>
      </c>
      <c r="Q3" s="197">
        <v>522</v>
      </c>
      <c r="R3" s="197">
        <v>523</v>
      </c>
      <c r="S3" s="197">
        <v>524</v>
      </c>
      <c r="T3" s="197">
        <v>525</v>
      </c>
      <c r="U3" s="197">
        <v>526</v>
      </c>
      <c r="V3" s="197">
        <v>527</v>
      </c>
      <c r="W3" s="197">
        <v>528</v>
      </c>
      <c r="X3" s="197">
        <v>629</v>
      </c>
      <c r="Y3" s="197">
        <v>630</v>
      </c>
      <c r="Z3" s="197">
        <v>636</v>
      </c>
      <c r="AA3" s="197">
        <v>637</v>
      </c>
      <c r="AB3" s="197">
        <v>640</v>
      </c>
      <c r="AC3" s="197">
        <v>642</v>
      </c>
      <c r="AD3" s="197">
        <v>743</v>
      </c>
      <c r="AE3" s="178">
        <v>745</v>
      </c>
      <c r="AF3" s="178">
        <v>746</v>
      </c>
      <c r="AG3" s="388">
        <v>930</v>
      </c>
      <c r="AH3" s="403"/>
    </row>
    <row r="4" spans="1:34" ht="36.6" outlineLevel="1" thickBot="1" x14ac:dyDescent="0.35">
      <c r="A4" s="195">
        <v>2014</v>
      </c>
      <c r="B4" s="304"/>
      <c r="C4" s="179" t="s">
        <v>135</v>
      </c>
      <c r="D4" s="180" t="s">
        <v>136</v>
      </c>
      <c r="E4" s="180" t="s">
        <v>137</v>
      </c>
      <c r="F4" s="198" t="s">
        <v>165</v>
      </c>
      <c r="G4" s="198" t="s">
        <v>166</v>
      </c>
      <c r="H4" s="198" t="s">
        <v>167</v>
      </c>
      <c r="I4" s="198" t="s">
        <v>168</v>
      </c>
      <c r="J4" s="198" t="s">
        <v>169</v>
      </c>
      <c r="K4" s="198" t="s">
        <v>170</v>
      </c>
      <c r="L4" s="198" t="s">
        <v>171</v>
      </c>
      <c r="M4" s="198" t="s">
        <v>172</v>
      </c>
      <c r="N4" s="198" t="s">
        <v>173</v>
      </c>
      <c r="O4" s="198" t="s">
        <v>174</v>
      </c>
      <c r="P4" s="198" t="s">
        <v>175</v>
      </c>
      <c r="Q4" s="198" t="s">
        <v>176</v>
      </c>
      <c r="R4" s="198" t="s">
        <v>177</v>
      </c>
      <c r="S4" s="198" t="s">
        <v>178</v>
      </c>
      <c r="T4" s="198" t="s">
        <v>179</v>
      </c>
      <c r="U4" s="198" t="s">
        <v>180</v>
      </c>
      <c r="V4" s="198" t="s">
        <v>181</v>
      </c>
      <c r="W4" s="198" t="s">
        <v>190</v>
      </c>
      <c r="X4" s="198" t="s">
        <v>182</v>
      </c>
      <c r="Y4" s="198" t="s">
        <v>191</v>
      </c>
      <c r="Z4" s="198" t="s">
        <v>183</v>
      </c>
      <c r="AA4" s="198" t="s">
        <v>184</v>
      </c>
      <c r="AB4" s="198" t="s">
        <v>185</v>
      </c>
      <c r="AC4" s="198" t="s">
        <v>186</v>
      </c>
      <c r="AD4" s="198" t="s">
        <v>187</v>
      </c>
      <c r="AE4" s="180" t="s">
        <v>188</v>
      </c>
      <c r="AF4" s="180" t="s">
        <v>189</v>
      </c>
      <c r="AG4" s="389" t="s">
        <v>155</v>
      </c>
      <c r="AH4" s="403"/>
    </row>
    <row r="5" spans="1:34" x14ac:dyDescent="0.3">
      <c r="A5" s="181" t="s">
        <v>138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390"/>
      <c r="AH5" s="403"/>
    </row>
    <row r="6" spans="1:34" ht="15" collapsed="1" thickBot="1" x14ac:dyDescent="0.35">
      <c r="A6" s="182" t="s">
        <v>55</v>
      </c>
      <c r="B6" s="220">
        <f xml:space="preserve">
TRUNC(IF($A$4&lt;=12,SUMIFS('ON Data'!F:F,'ON Data'!$D:$D,$A$4,'ON Data'!$E:$E,1),SUMIFS('ON Data'!F:F,'ON Data'!$E:$E,1)/'ON Data'!$D$3),1)</f>
        <v>32.5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0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Data'!K:K,'ON Data'!$D:$D,$A$4,'ON Data'!$E:$E,1),SUMIFS('ON Data'!K:K,'ON Data'!$E:$E,1)/'ON Data'!$D$3),1)</f>
        <v>16.2</v>
      </c>
      <c r="G6" s="222">
        <f xml:space="preserve">
TRUNC(IF($A$4&lt;=12,SUMIFS('ON Data'!L:L,'ON Data'!$D:$D,$A$4,'ON Data'!$E:$E,1),SUMIFS('ON Data'!L:L,'ON Data'!$E:$E,1)/'ON Data'!$D$3),1)</f>
        <v>0</v>
      </c>
      <c r="H6" s="222">
        <f xml:space="preserve">
TRUNC(IF($A$4&lt;=12,SUMIFS('ON Data'!M:M,'ON Data'!$D:$D,$A$4,'ON Data'!$E:$E,1),SUMIFS('ON Data'!M:M,'ON Data'!$E:$E,1)/'ON Data'!$D$3),1)</f>
        <v>0</v>
      </c>
      <c r="I6" s="222">
        <f xml:space="preserve">
TRUNC(IF($A$4&lt;=12,SUMIFS('ON Data'!N:N,'ON Data'!$D:$D,$A$4,'ON Data'!$E:$E,1),SUMIFS('ON Data'!N:N,'ON Data'!$E:$E,1)/'ON Data'!$D$3),1)</f>
        <v>0</v>
      </c>
      <c r="J6" s="222">
        <f xml:space="preserve">
TRUNC(IF($A$4&lt;=12,SUMIFS('ON Data'!O:O,'ON Data'!$D:$D,$A$4,'ON Data'!$E:$E,1),SUMIFS('ON Data'!O:O,'ON Data'!$E:$E,1)/'ON Data'!$D$3),1)</f>
        <v>0</v>
      </c>
      <c r="K6" s="222">
        <f xml:space="preserve">
TRUNC(IF($A$4&lt;=12,SUMIFS('ON Data'!P:P,'ON Data'!$D:$D,$A$4,'ON Data'!$E:$E,1),SUMIFS('ON Data'!P:P,'ON Data'!$E:$E,1)/'ON Data'!$D$3),1)</f>
        <v>0</v>
      </c>
      <c r="L6" s="222">
        <f xml:space="preserve">
TRUNC(IF($A$4&lt;=12,SUMIFS('ON Data'!Q:Q,'ON Data'!$D:$D,$A$4,'ON Data'!$E:$E,1),SUMIFS('ON Data'!Q:Q,'ON Data'!$E:$E,1)/'ON Data'!$D$3),1)</f>
        <v>0</v>
      </c>
      <c r="M6" s="222">
        <f xml:space="preserve">
TRUNC(IF($A$4&lt;=12,SUMIFS('ON Data'!R:R,'ON Data'!$D:$D,$A$4,'ON Data'!$E:$E,1),SUMIFS('ON Data'!R:R,'ON Data'!$E:$E,1)/'ON Data'!$D$3),1)</f>
        <v>0</v>
      </c>
      <c r="N6" s="222">
        <f xml:space="preserve">
TRUNC(IF($A$4&lt;=12,SUMIFS('ON Data'!S:S,'ON Data'!$D:$D,$A$4,'ON Data'!$E:$E,1),SUMIFS('ON Data'!S:S,'ON Data'!$E:$E,1)/'ON Data'!$D$3),1)</f>
        <v>0</v>
      </c>
      <c r="O6" s="222">
        <f xml:space="preserve">
TRUNC(IF($A$4&lt;=12,SUMIFS('ON Data'!T:T,'ON Data'!$D:$D,$A$4,'ON Data'!$E:$E,1),SUMIFS('ON Data'!T:T,'ON Data'!$E:$E,1)/'ON Data'!$D$3),1)</f>
        <v>0</v>
      </c>
      <c r="P6" s="222">
        <f xml:space="preserve">
TRUNC(IF($A$4&lt;=12,SUMIFS('ON Data'!U:U,'ON Data'!$D:$D,$A$4,'ON Data'!$E:$E,1),SUMIFS('ON Data'!U:U,'ON Data'!$E:$E,1)/'ON Data'!$D$3),1)</f>
        <v>0</v>
      </c>
      <c r="Q6" s="222">
        <f xml:space="preserve">
TRUNC(IF($A$4&lt;=12,SUMIFS('ON Data'!V:V,'ON Data'!$D:$D,$A$4,'ON Data'!$E:$E,1),SUMIFS('ON Data'!V:V,'ON Data'!$E:$E,1)/'ON Data'!$D$3),1)</f>
        <v>0</v>
      </c>
      <c r="R6" s="222">
        <f xml:space="preserve">
TRUNC(IF($A$4&lt;=12,SUMIFS('ON Data'!W:W,'ON Data'!$D:$D,$A$4,'ON Data'!$E:$E,1),SUMIFS('ON Data'!W:W,'ON Data'!$E:$E,1)/'ON Data'!$D$3),1)</f>
        <v>0</v>
      </c>
      <c r="S6" s="222">
        <f xml:space="preserve">
TRUNC(IF($A$4&lt;=12,SUMIFS('ON Data'!X:X,'ON Data'!$D:$D,$A$4,'ON Data'!$E:$E,1),SUMIFS('ON Data'!X:X,'ON Data'!$E:$E,1)/'ON Data'!$D$3),1)</f>
        <v>0</v>
      </c>
      <c r="T6" s="222">
        <f xml:space="preserve">
TRUNC(IF($A$4&lt;=12,SUMIFS('ON Data'!Y:Y,'ON Data'!$D:$D,$A$4,'ON Data'!$E:$E,1),SUMIFS('ON Data'!Y:Y,'ON Data'!$E:$E,1)/'ON Data'!$D$3),1)</f>
        <v>0</v>
      </c>
      <c r="U6" s="222">
        <f xml:space="preserve">
TRUNC(IF($A$4&lt;=12,SUMIFS('ON Data'!Z:Z,'ON Data'!$D:$D,$A$4,'ON Data'!$E:$E,1),SUMIFS('ON Data'!Z:Z,'ON Data'!$E:$E,1)/'ON Data'!$D$3),1)</f>
        <v>0</v>
      </c>
      <c r="V6" s="222">
        <f xml:space="preserve">
TRUNC(IF($A$4&lt;=12,SUMIFS('ON Data'!AA:AA,'ON Data'!$D:$D,$A$4,'ON Data'!$E:$E,1),SUMIFS('ON Data'!AA:AA,'ON Data'!$E:$E,1)/'ON Data'!$D$3),1)</f>
        <v>0</v>
      </c>
      <c r="W6" s="222">
        <f xml:space="preserve">
TRUNC(IF($A$4&lt;=12,SUMIFS('ON Data'!AB:AB,'ON Data'!$D:$D,$A$4,'ON Data'!$E:$E,1),SUMIFS('ON Data'!AB:AB,'ON Data'!$E:$E,1)/'ON Data'!$D$3),1)</f>
        <v>0</v>
      </c>
      <c r="X6" s="222">
        <f xml:space="preserve">
TRUNC(IF($A$4&lt;=12,SUMIFS('ON Data'!AC:AC,'ON Data'!$D:$D,$A$4,'ON Data'!$E:$E,1),SUMIFS('ON Data'!AC:AC,'ON Data'!$E:$E,1)/'ON Data'!$D$3),1)</f>
        <v>4.3</v>
      </c>
      <c r="Y6" s="222">
        <f xml:space="preserve">
TRUNC(IF($A$4&lt;=12,SUMIFS('ON Data'!AD:AD,'ON Data'!$D:$D,$A$4,'ON Data'!$E:$E,1),SUMIFS('ON Data'!AD:AD,'ON Data'!$E:$E,1)/'ON Data'!$D$3),1)</f>
        <v>0</v>
      </c>
      <c r="Z6" s="222">
        <f xml:space="preserve">
TRUNC(IF($A$4&lt;=12,SUMIFS('ON Data'!AE:AE,'ON Data'!$D:$D,$A$4,'ON Data'!$E:$E,1),SUMIFS('ON Data'!AE:AE,'ON Data'!$E:$E,1)/'ON Data'!$D$3),1)</f>
        <v>0</v>
      </c>
      <c r="AA6" s="222">
        <f xml:space="preserve">
TRUNC(IF($A$4&lt;=12,SUMIFS('ON Data'!AF:AF,'ON Data'!$D:$D,$A$4,'ON Data'!$E:$E,1),SUMIFS('ON Data'!AF:AF,'ON Data'!$E:$E,1)/'ON Data'!$D$3),1)</f>
        <v>0</v>
      </c>
      <c r="AB6" s="222">
        <f xml:space="preserve">
TRUNC(IF($A$4&lt;=12,SUMIFS('ON Data'!AG:AG,'ON Data'!$D:$D,$A$4,'ON Data'!$E:$E,1),SUMIFS('ON Data'!AG:AG,'ON Data'!$E:$E,1)/'ON Data'!$D$3),1)</f>
        <v>0</v>
      </c>
      <c r="AC6" s="222">
        <f xml:space="preserve">
TRUNC(IF($A$4&lt;=12,SUMIFS('ON Data'!AH:AH,'ON Data'!$D:$D,$A$4,'ON Data'!$E:$E,1),SUMIFS('ON Data'!AH:AH,'ON Data'!$E:$E,1)/'ON Data'!$D$3),1)</f>
        <v>12</v>
      </c>
      <c r="AD6" s="222">
        <f xml:space="preserve">
TRUNC(IF($A$4&lt;=12,SUMIFS('ON Data'!AI:AI,'ON Data'!$D:$D,$A$4,'ON Data'!$E:$E,1),SUMIFS('ON Data'!AI:AI,'ON Data'!$E:$E,1)/'ON Data'!$D$3),1)</f>
        <v>0</v>
      </c>
      <c r="AE6" s="222">
        <f xml:space="preserve">
TRUNC(IF($A$4&lt;=12,SUMIFS('ON Data'!AJ:AJ,'ON Data'!$D:$D,$A$4,'ON Data'!$E:$E,1),SUMIFS('ON Data'!AJ:AJ,'ON Data'!$E:$E,1)/'ON Data'!$D$3),1)</f>
        <v>0</v>
      </c>
      <c r="AF6" s="222">
        <f xml:space="preserve">
TRUNC(IF($A$4&lt;=12,SUMIFS('ON Data'!AK:AK,'ON Data'!$D:$D,$A$4,'ON Data'!$E:$E,1),SUMIFS('ON Data'!AK:AK,'ON Data'!$E:$E,1)/'ON Data'!$D$3),1)</f>
        <v>0</v>
      </c>
      <c r="AG6" s="391">
        <f xml:space="preserve">
TRUNC(IF($A$4&lt;=12,SUMIFS('ON Data'!AM:AM,'ON Data'!$D:$D,$A$4,'ON Data'!$E:$E,1),SUMIFS('ON Data'!AM:AM,'ON Data'!$E:$E,1)/'ON Data'!$D$3),1)</f>
        <v>0</v>
      </c>
      <c r="AH6" s="403"/>
    </row>
    <row r="7" spans="1:34" ht="15" hidden="1" outlineLevel="1" thickBot="1" x14ac:dyDescent="0.35">
      <c r="A7" s="182" t="s">
        <v>62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391"/>
      <c r="AH7" s="403"/>
    </row>
    <row r="8" spans="1:34" ht="15" hidden="1" outlineLevel="1" thickBot="1" x14ac:dyDescent="0.35">
      <c r="A8" s="182" t="s">
        <v>57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391"/>
      <c r="AH8" s="403"/>
    </row>
    <row r="9" spans="1:34" ht="15" hidden="1" outlineLevel="1" thickBot="1" x14ac:dyDescent="0.35">
      <c r="A9" s="183" t="s">
        <v>52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392"/>
      <c r="AH9" s="403"/>
    </row>
    <row r="10" spans="1:34" x14ac:dyDescent="0.3">
      <c r="A10" s="184" t="s">
        <v>139</v>
      </c>
      <c r="B10" s="199"/>
      <c r="C10" s="200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393"/>
      <c r="AH10" s="403"/>
    </row>
    <row r="11" spans="1:34" x14ac:dyDescent="0.3">
      <c r="A11" s="185" t="s">
        <v>140</v>
      </c>
      <c r="B11" s="202">
        <f xml:space="preserve">
IF($A$4&lt;=12,SUMIFS('ON Data'!F:F,'ON Data'!$D:$D,$A$4,'ON Data'!$E:$E,2),SUMIFS('ON Data'!F:F,'ON Data'!$E:$E,2))</f>
        <v>27357.010000000002</v>
      </c>
      <c r="C11" s="203">
        <f xml:space="preserve">
IF($A$4&lt;=12,SUMIFS('ON Data'!G:G,'ON Data'!$D:$D,$A$4,'ON Data'!$E:$E,2),SUMIFS('ON Data'!G:G,'ON Data'!$E:$E,2))</f>
        <v>0</v>
      </c>
      <c r="D11" s="204">
        <f xml:space="preserve">
IF($A$4&lt;=12,SUMIFS('ON Data'!H:H,'ON Data'!$D:$D,$A$4,'ON Data'!$E:$E,2),SUMIFS('ON Data'!H:H,'ON Data'!$E:$E,2))</f>
        <v>0</v>
      </c>
      <c r="E11" s="204">
        <f xml:space="preserve">
IF($A$4&lt;=12,SUMIFS('ON Data'!I:I,'ON Data'!$D:$D,$A$4,'ON Data'!$E:$E,2),SUMIFS('ON Data'!I:I,'ON Data'!$E:$E,2))</f>
        <v>0</v>
      </c>
      <c r="F11" s="204">
        <f xml:space="preserve">
IF($A$4&lt;=12,SUMIFS('ON Data'!K:K,'ON Data'!$D:$D,$A$4,'ON Data'!$E:$E,2),SUMIFS('ON Data'!K:K,'ON Data'!$E:$E,2))</f>
        <v>13317.26</v>
      </c>
      <c r="G11" s="204">
        <f xml:space="preserve">
IF($A$4&lt;=12,SUMIFS('ON Data'!L:L,'ON Data'!$D:$D,$A$4,'ON Data'!$E:$E,2),SUMIFS('ON Data'!L:L,'ON Data'!$E:$E,2))</f>
        <v>0</v>
      </c>
      <c r="H11" s="204">
        <f xml:space="preserve">
IF($A$4&lt;=12,SUMIFS('ON Data'!M:M,'ON Data'!$D:$D,$A$4,'ON Data'!$E:$E,2),SUMIFS('ON Data'!M:M,'ON Data'!$E:$E,2))</f>
        <v>0</v>
      </c>
      <c r="I11" s="204">
        <f xml:space="preserve">
IF($A$4&lt;=12,SUMIFS('ON Data'!N:N,'ON Data'!$D:$D,$A$4,'ON Data'!$E:$E,2),SUMIFS('ON Data'!N:N,'ON Data'!$E:$E,2))</f>
        <v>0</v>
      </c>
      <c r="J11" s="204">
        <f xml:space="preserve">
IF($A$4&lt;=12,SUMIFS('ON Data'!O:O,'ON Data'!$D:$D,$A$4,'ON Data'!$E:$E,2),SUMIFS('ON Data'!O:O,'ON Data'!$E:$E,2))</f>
        <v>0</v>
      </c>
      <c r="K11" s="204">
        <f xml:space="preserve">
IF($A$4&lt;=12,SUMIFS('ON Data'!P:P,'ON Data'!$D:$D,$A$4,'ON Data'!$E:$E,2),SUMIFS('ON Data'!P:P,'ON Data'!$E:$E,2))</f>
        <v>0</v>
      </c>
      <c r="L11" s="204">
        <f xml:space="preserve">
IF($A$4&lt;=12,SUMIFS('ON Data'!Q:Q,'ON Data'!$D:$D,$A$4,'ON Data'!$E:$E,2),SUMIFS('ON Data'!Q:Q,'ON Data'!$E:$E,2))</f>
        <v>0</v>
      </c>
      <c r="M11" s="204">
        <f xml:space="preserve">
IF($A$4&lt;=12,SUMIFS('ON Data'!R:R,'ON Data'!$D:$D,$A$4,'ON Data'!$E:$E,2),SUMIFS('ON Data'!R:R,'ON Data'!$E:$E,2))</f>
        <v>0</v>
      </c>
      <c r="N11" s="204">
        <f xml:space="preserve">
IF($A$4&lt;=12,SUMIFS('ON Data'!S:S,'ON Data'!$D:$D,$A$4,'ON Data'!$E:$E,2),SUMIFS('ON Data'!S:S,'ON Data'!$E:$E,2))</f>
        <v>0</v>
      </c>
      <c r="O11" s="204">
        <f xml:space="preserve">
IF($A$4&lt;=12,SUMIFS('ON Data'!T:T,'ON Data'!$D:$D,$A$4,'ON Data'!$E:$E,2),SUMIFS('ON Data'!T:T,'ON Data'!$E:$E,2))</f>
        <v>0</v>
      </c>
      <c r="P11" s="204">
        <f xml:space="preserve">
IF($A$4&lt;=12,SUMIFS('ON Data'!U:U,'ON Data'!$D:$D,$A$4,'ON Data'!$E:$E,2),SUMIFS('ON Data'!U:U,'ON Data'!$E:$E,2))</f>
        <v>0</v>
      </c>
      <c r="Q11" s="204">
        <f xml:space="preserve">
IF($A$4&lt;=12,SUMIFS('ON Data'!V:V,'ON Data'!$D:$D,$A$4,'ON Data'!$E:$E,2),SUMIFS('ON Data'!V:V,'ON Data'!$E:$E,2))</f>
        <v>0</v>
      </c>
      <c r="R11" s="204">
        <f xml:space="preserve">
IF($A$4&lt;=12,SUMIFS('ON Data'!W:W,'ON Data'!$D:$D,$A$4,'ON Data'!$E:$E,2),SUMIFS('ON Data'!W:W,'ON Data'!$E:$E,2))</f>
        <v>0</v>
      </c>
      <c r="S11" s="204">
        <f xml:space="preserve">
IF($A$4&lt;=12,SUMIFS('ON Data'!X:X,'ON Data'!$D:$D,$A$4,'ON Data'!$E:$E,2),SUMIFS('ON Data'!X:X,'ON Data'!$E:$E,2))</f>
        <v>0</v>
      </c>
      <c r="T11" s="204">
        <f xml:space="preserve">
IF($A$4&lt;=12,SUMIFS('ON Data'!Y:Y,'ON Data'!$D:$D,$A$4,'ON Data'!$E:$E,2),SUMIFS('ON Data'!Y:Y,'ON Data'!$E:$E,2))</f>
        <v>0</v>
      </c>
      <c r="U11" s="204">
        <f xml:space="preserve">
IF($A$4&lt;=12,SUMIFS('ON Data'!Z:Z,'ON Data'!$D:$D,$A$4,'ON Data'!$E:$E,2),SUMIFS('ON Data'!Z:Z,'ON Data'!$E:$E,2))</f>
        <v>0</v>
      </c>
      <c r="V11" s="204">
        <f xml:space="preserve">
IF($A$4&lt;=12,SUMIFS('ON Data'!AA:AA,'ON Data'!$D:$D,$A$4,'ON Data'!$E:$E,2),SUMIFS('ON Data'!AA:AA,'ON Data'!$E:$E,2))</f>
        <v>0</v>
      </c>
      <c r="W11" s="204">
        <f xml:space="preserve">
IF($A$4&lt;=12,SUMIFS('ON Data'!AB:AB,'ON Data'!$D:$D,$A$4,'ON Data'!$E:$E,2),SUMIFS('ON Data'!AB:AB,'ON Data'!$E:$E,2))</f>
        <v>0</v>
      </c>
      <c r="X11" s="204">
        <f xml:space="preserve">
IF($A$4&lt;=12,SUMIFS('ON Data'!AC:AC,'ON Data'!$D:$D,$A$4,'ON Data'!$E:$E,2),SUMIFS('ON Data'!AC:AC,'ON Data'!$E:$E,2))</f>
        <v>3547.5</v>
      </c>
      <c r="Y11" s="204">
        <f xml:space="preserve">
IF($A$4&lt;=12,SUMIFS('ON Data'!AD:AD,'ON Data'!$D:$D,$A$4,'ON Data'!$E:$E,2),SUMIFS('ON Data'!AD:AD,'ON Data'!$E:$E,2))</f>
        <v>0</v>
      </c>
      <c r="Z11" s="204">
        <f xml:space="preserve">
IF($A$4&lt;=12,SUMIFS('ON Data'!AE:AE,'ON Data'!$D:$D,$A$4,'ON Data'!$E:$E,2),SUMIFS('ON Data'!AE:AE,'ON Data'!$E:$E,2))</f>
        <v>0</v>
      </c>
      <c r="AA11" s="204">
        <f xml:space="preserve">
IF($A$4&lt;=12,SUMIFS('ON Data'!AF:AF,'ON Data'!$D:$D,$A$4,'ON Data'!$E:$E,2),SUMIFS('ON Data'!AF:AF,'ON Data'!$E:$E,2))</f>
        <v>0</v>
      </c>
      <c r="AB11" s="204">
        <f xml:space="preserve">
IF($A$4&lt;=12,SUMIFS('ON Data'!AG:AG,'ON Data'!$D:$D,$A$4,'ON Data'!$E:$E,2),SUMIFS('ON Data'!AG:AG,'ON Data'!$E:$E,2))</f>
        <v>0</v>
      </c>
      <c r="AC11" s="204">
        <f xml:space="preserve">
IF($A$4&lt;=12,SUMIFS('ON Data'!AH:AH,'ON Data'!$D:$D,$A$4,'ON Data'!$E:$E,2),SUMIFS('ON Data'!AH:AH,'ON Data'!$E:$E,2))</f>
        <v>10492.25</v>
      </c>
      <c r="AD11" s="204">
        <f xml:space="preserve">
IF($A$4&lt;=12,SUMIFS('ON Data'!AI:AI,'ON Data'!$D:$D,$A$4,'ON Data'!$E:$E,2),SUMIFS('ON Data'!AI:AI,'ON Data'!$E:$E,2))</f>
        <v>0</v>
      </c>
      <c r="AE11" s="204">
        <f xml:space="preserve">
IF($A$4&lt;=12,SUMIFS('ON Data'!AJ:AJ,'ON Data'!$D:$D,$A$4,'ON Data'!$E:$E,2),SUMIFS('ON Data'!AJ:AJ,'ON Data'!$E:$E,2))</f>
        <v>0</v>
      </c>
      <c r="AF11" s="204">
        <f xml:space="preserve">
IF($A$4&lt;=12,SUMIFS('ON Data'!AK:AK,'ON Data'!$D:$D,$A$4,'ON Data'!$E:$E,2),SUMIFS('ON Data'!AK:AK,'ON Data'!$E:$E,2))</f>
        <v>0</v>
      </c>
      <c r="AG11" s="394">
        <f xml:space="preserve">
IF($A$4&lt;=12,SUMIFS('ON Data'!AM:AM,'ON Data'!$D:$D,$A$4,'ON Data'!$E:$E,2),SUMIFS('ON Data'!AM:AM,'ON Data'!$E:$E,2))</f>
        <v>0</v>
      </c>
      <c r="AH11" s="403"/>
    </row>
    <row r="12" spans="1:34" x14ac:dyDescent="0.3">
      <c r="A12" s="185" t="s">
        <v>141</v>
      </c>
      <c r="B12" s="202">
        <f xml:space="preserve">
IF($A$4&lt;=12,SUMIFS('ON Data'!F:F,'ON Data'!$D:$D,$A$4,'ON Data'!$E:$E,3),SUMIFS('ON Data'!F:F,'ON Data'!$E:$E,3))</f>
        <v>0</v>
      </c>
      <c r="C12" s="203">
        <f xml:space="preserve">
IF($A$4&lt;=12,SUMIFS('ON Data'!G:G,'ON Data'!$D:$D,$A$4,'ON Data'!$E:$E,3),SUMIFS('ON Data'!G:G,'ON Data'!$E:$E,3))</f>
        <v>0</v>
      </c>
      <c r="D12" s="204">
        <f xml:space="preserve">
IF($A$4&lt;=12,SUMIFS('ON Data'!H:H,'ON Data'!$D:$D,$A$4,'ON Data'!$E:$E,3),SUMIFS('ON Data'!H:H,'ON Data'!$E:$E,3))</f>
        <v>0</v>
      </c>
      <c r="E12" s="204">
        <f xml:space="preserve">
IF($A$4&lt;=12,SUMIFS('ON Data'!I:I,'ON Data'!$D:$D,$A$4,'ON Data'!$E:$E,3),SUMIFS('ON Data'!I:I,'ON Data'!$E:$E,3))</f>
        <v>0</v>
      </c>
      <c r="F12" s="204">
        <f xml:space="preserve">
IF($A$4&lt;=12,SUMIFS('ON Data'!K:K,'ON Data'!$D:$D,$A$4,'ON Data'!$E:$E,3),SUMIFS('ON Data'!K:K,'ON Data'!$E:$E,3))</f>
        <v>0</v>
      </c>
      <c r="G12" s="204">
        <f xml:space="preserve">
IF($A$4&lt;=12,SUMIFS('ON Data'!L:L,'ON Data'!$D:$D,$A$4,'ON Data'!$E:$E,3),SUMIFS('ON Data'!L:L,'ON Data'!$E:$E,3))</f>
        <v>0</v>
      </c>
      <c r="H12" s="204">
        <f xml:space="preserve">
IF($A$4&lt;=12,SUMIFS('ON Data'!M:M,'ON Data'!$D:$D,$A$4,'ON Data'!$E:$E,3),SUMIFS('ON Data'!M:M,'ON Data'!$E:$E,3))</f>
        <v>0</v>
      </c>
      <c r="I12" s="204">
        <f xml:space="preserve">
IF($A$4&lt;=12,SUMIFS('ON Data'!N:N,'ON Data'!$D:$D,$A$4,'ON Data'!$E:$E,3),SUMIFS('ON Data'!N:N,'ON Data'!$E:$E,3))</f>
        <v>0</v>
      </c>
      <c r="J12" s="204">
        <f xml:space="preserve">
IF($A$4&lt;=12,SUMIFS('ON Data'!O:O,'ON Data'!$D:$D,$A$4,'ON Data'!$E:$E,3),SUMIFS('ON Data'!O:O,'ON Data'!$E:$E,3))</f>
        <v>0</v>
      </c>
      <c r="K12" s="204">
        <f xml:space="preserve">
IF($A$4&lt;=12,SUMIFS('ON Data'!P:P,'ON Data'!$D:$D,$A$4,'ON Data'!$E:$E,3),SUMIFS('ON Data'!P:P,'ON Data'!$E:$E,3))</f>
        <v>0</v>
      </c>
      <c r="L12" s="204">
        <f xml:space="preserve">
IF($A$4&lt;=12,SUMIFS('ON Data'!Q:Q,'ON Data'!$D:$D,$A$4,'ON Data'!$E:$E,3),SUMIFS('ON Data'!Q:Q,'ON Data'!$E:$E,3))</f>
        <v>0</v>
      </c>
      <c r="M12" s="204">
        <f xml:space="preserve">
IF($A$4&lt;=12,SUMIFS('ON Data'!R:R,'ON Data'!$D:$D,$A$4,'ON Data'!$E:$E,3),SUMIFS('ON Data'!R:R,'ON Data'!$E:$E,3))</f>
        <v>0</v>
      </c>
      <c r="N12" s="204">
        <f xml:space="preserve">
IF($A$4&lt;=12,SUMIFS('ON Data'!S:S,'ON Data'!$D:$D,$A$4,'ON Data'!$E:$E,3),SUMIFS('ON Data'!S:S,'ON Data'!$E:$E,3))</f>
        <v>0</v>
      </c>
      <c r="O12" s="204">
        <f xml:space="preserve">
IF($A$4&lt;=12,SUMIFS('ON Data'!T:T,'ON Data'!$D:$D,$A$4,'ON Data'!$E:$E,3),SUMIFS('ON Data'!T:T,'ON Data'!$E:$E,3))</f>
        <v>0</v>
      </c>
      <c r="P12" s="204">
        <f xml:space="preserve">
IF($A$4&lt;=12,SUMIFS('ON Data'!U:U,'ON Data'!$D:$D,$A$4,'ON Data'!$E:$E,3),SUMIFS('ON Data'!U:U,'ON Data'!$E:$E,3))</f>
        <v>0</v>
      </c>
      <c r="Q12" s="204">
        <f xml:space="preserve">
IF($A$4&lt;=12,SUMIFS('ON Data'!V:V,'ON Data'!$D:$D,$A$4,'ON Data'!$E:$E,3),SUMIFS('ON Data'!V:V,'ON Data'!$E:$E,3))</f>
        <v>0</v>
      </c>
      <c r="R12" s="204">
        <f xml:space="preserve">
IF($A$4&lt;=12,SUMIFS('ON Data'!W:W,'ON Data'!$D:$D,$A$4,'ON Data'!$E:$E,3),SUMIFS('ON Data'!W:W,'ON Data'!$E:$E,3))</f>
        <v>0</v>
      </c>
      <c r="S12" s="204">
        <f xml:space="preserve">
IF($A$4&lt;=12,SUMIFS('ON Data'!X:X,'ON Data'!$D:$D,$A$4,'ON Data'!$E:$E,3),SUMIFS('ON Data'!X:X,'ON Data'!$E:$E,3))</f>
        <v>0</v>
      </c>
      <c r="T12" s="204">
        <f xml:space="preserve">
IF($A$4&lt;=12,SUMIFS('ON Data'!Y:Y,'ON Data'!$D:$D,$A$4,'ON Data'!$E:$E,3),SUMIFS('ON Data'!Y:Y,'ON Data'!$E:$E,3))</f>
        <v>0</v>
      </c>
      <c r="U12" s="204">
        <f xml:space="preserve">
IF($A$4&lt;=12,SUMIFS('ON Data'!Z:Z,'ON Data'!$D:$D,$A$4,'ON Data'!$E:$E,3),SUMIFS('ON Data'!Z:Z,'ON Data'!$E:$E,3))</f>
        <v>0</v>
      </c>
      <c r="V12" s="204">
        <f xml:space="preserve">
IF($A$4&lt;=12,SUMIFS('ON Data'!AA:AA,'ON Data'!$D:$D,$A$4,'ON Data'!$E:$E,3),SUMIFS('ON Data'!AA:AA,'ON Data'!$E:$E,3))</f>
        <v>0</v>
      </c>
      <c r="W12" s="204">
        <f xml:space="preserve">
IF($A$4&lt;=12,SUMIFS('ON Data'!AB:AB,'ON Data'!$D:$D,$A$4,'ON Data'!$E:$E,3),SUMIFS('ON Data'!AB:AB,'ON Data'!$E:$E,3))</f>
        <v>0</v>
      </c>
      <c r="X12" s="204">
        <f xml:space="preserve">
IF($A$4&lt;=12,SUMIFS('ON Data'!AC:AC,'ON Data'!$D:$D,$A$4,'ON Data'!$E:$E,3),SUMIFS('ON Data'!AC:AC,'ON Data'!$E:$E,3))</f>
        <v>0</v>
      </c>
      <c r="Y12" s="204">
        <f xml:space="preserve">
IF($A$4&lt;=12,SUMIFS('ON Data'!AD:AD,'ON Data'!$D:$D,$A$4,'ON Data'!$E:$E,3),SUMIFS('ON Data'!AD:AD,'ON Data'!$E:$E,3))</f>
        <v>0</v>
      </c>
      <c r="Z12" s="204">
        <f xml:space="preserve">
IF($A$4&lt;=12,SUMIFS('ON Data'!AE:AE,'ON Data'!$D:$D,$A$4,'ON Data'!$E:$E,3),SUMIFS('ON Data'!AE:AE,'ON Data'!$E:$E,3))</f>
        <v>0</v>
      </c>
      <c r="AA12" s="204">
        <f xml:space="preserve">
IF($A$4&lt;=12,SUMIFS('ON Data'!AF:AF,'ON Data'!$D:$D,$A$4,'ON Data'!$E:$E,3),SUMIFS('ON Data'!AF:AF,'ON Data'!$E:$E,3))</f>
        <v>0</v>
      </c>
      <c r="AB12" s="204">
        <f xml:space="preserve">
IF($A$4&lt;=12,SUMIFS('ON Data'!AG:AG,'ON Data'!$D:$D,$A$4,'ON Data'!$E:$E,3),SUMIFS('ON Data'!AG:AG,'ON Data'!$E:$E,3))</f>
        <v>0</v>
      </c>
      <c r="AC12" s="204">
        <f xml:space="preserve">
IF($A$4&lt;=12,SUMIFS('ON Data'!AH:AH,'ON Data'!$D:$D,$A$4,'ON Data'!$E:$E,3),SUMIFS('ON Data'!AH:AH,'ON Data'!$E:$E,3))</f>
        <v>0</v>
      </c>
      <c r="AD12" s="204">
        <f xml:space="preserve">
IF($A$4&lt;=12,SUMIFS('ON Data'!AI:AI,'ON Data'!$D:$D,$A$4,'ON Data'!$E:$E,3),SUMIFS('ON Data'!AI:AI,'ON Data'!$E:$E,3))</f>
        <v>0</v>
      </c>
      <c r="AE12" s="204">
        <f xml:space="preserve">
IF($A$4&lt;=12,SUMIFS('ON Data'!AJ:AJ,'ON Data'!$D:$D,$A$4,'ON Data'!$E:$E,3),SUMIFS('ON Data'!AJ:AJ,'ON Data'!$E:$E,3))</f>
        <v>0</v>
      </c>
      <c r="AF12" s="204">
        <f xml:space="preserve">
IF($A$4&lt;=12,SUMIFS('ON Data'!AK:AK,'ON Data'!$D:$D,$A$4,'ON Data'!$E:$E,3),SUMIFS('ON Data'!AK:AK,'ON Data'!$E:$E,3))</f>
        <v>0</v>
      </c>
      <c r="AG12" s="394">
        <f xml:space="preserve">
IF($A$4&lt;=12,SUMIFS('ON Data'!AM:AM,'ON Data'!$D:$D,$A$4,'ON Data'!$E:$E,3),SUMIFS('ON Data'!AM:AM,'ON Data'!$E:$E,3))</f>
        <v>0</v>
      </c>
      <c r="AH12" s="403"/>
    </row>
    <row r="13" spans="1:34" x14ac:dyDescent="0.3">
      <c r="A13" s="185" t="s">
        <v>148</v>
      </c>
      <c r="B13" s="202">
        <f xml:space="preserve">
IF($A$4&lt;=12,SUMIFS('ON Data'!F:F,'ON Data'!$D:$D,$A$4,'ON Data'!$E:$E,4),SUMIFS('ON Data'!F:F,'ON Data'!$E:$E,4))</f>
        <v>82</v>
      </c>
      <c r="C13" s="203">
        <f xml:space="preserve">
IF($A$4&lt;=12,SUMIFS('ON Data'!G:G,'ON Data'!$D:$D,$A$4,'ON Data'!$E:$E,4),SUMIFS('ON Data'!G:G,'ON Data'!$E:$E,4))</f>
        <v>0</v>
      </c>
      <c r="D13" s="204">
        <f xml:space="preserve">
IF($A$4&lt;=12,SUMIFS('ON Data'!H:H,'ON Data'!$D:$D,$A$4,'ON Data'!$E:$E,4),SUMIFS('ON Data'!H:H,'ON Data'!$E:$E,4))</f>
        <v>0</v>
      </c>
      <c r="E13" s="204">
        <f xml:space="preserve">
IF($A$4&lt;=12,SUMIFS('ON Data'!I:I,'ON Data'!$D:$D,$A$4,'ON Data'!$E:$E,4),SUMIFS('ON Data'!I:I,'ON Data'!$E:$E,4))</f>
        <v>0</v>
      </c>
      <c r="F13" s="204">
        <f xml:space="preserve">
IF($A$4&lt;=12,SUMIFS('ON Data'!K:K,'ON Data'!$D:$D,$A$4,'ON Data'!$E:$E,4),SUMIFS('ON Data'!K:K,'ON Data'!$E:$E,4))</f>
        <v>22</v>
      </c>
      <c r="G13" s="204">
        <f xml:space="preserve">
IF($A$4&lt;=12,SUMIFS('ON Data'!L:L,'ON Data'!$D:$D,$A$4,'ON Data'!$E:$E,4),SUMIFS('ON Data'!L:L,'ON Data'!$E:$E,4))</f>
        <v>0</v>
      </c>
      <c r="H13" s="204">
        <f xml:space="preserve">
IF($A$4&lt;=12,SUMIFS('ON Data'!M:M,'ON Data'!$D:$D,$A$4,'ON Data'!$E:$E,4),SUMIFS('ON Data'!M:M,'ON Data'!$E:$E,4))</f>
        <v>0</v>
      </c>
      <c r="I13" s="204">
        <f xml:space="preserve">
IF($A$4&lt;=12,SUMIFS('ON Data'!N:N,'ON Data'!$D:$D,$A$4,'ON Data'!$E:$E,4),SUMIFS('ON Data'!N:N,'ON Data'!$E:$E,4))</f>
        <v>0</v>
      </c>
      <c r="J13" s="204">
        <f xml:space="preserve">
IF($A$4&lt;=12,SUMIFS('ON Data'!O:O,'ON Data'!$D:$D,$A$4,'ON Data'!$E:$E,4),SUMIFS('ON Data'!O:O,'ON Data'!$E:$E,4))</f>
        <v>0</v>
      </c>
      <c r="K13" s="204">
        <f xml:space="preserve">
IF($A$4&lt;=12,SUMIFS('ON Data'!P:P,'ON Data'!$D:$D,$A$4,'ON Data'!$E:$E,4),SUMIFS('ON Data'!P:P,'ON Data'!$E:$E,4))</f>
        <v>0</v>
      </c>
      <c r="L13" s="204">
        <f xml:space="preserve">
IF($A$4&lt;=12,SUMIFS('ON Data'!Q:Q,'ON Data'!$D:$D,$A$4,'ON Data'!$E:$E,4),SUMIFS('ON Data'!Q:Q,'ON Data'!$E:$E,4))</f>
        <v>0</v>
      </c>
      <c r="M13" s="204">
        <f xml:space="preserve">
IF($A$4&lt;=12,SUMIFS('ON Data'!R:R,'ON Data'!$D:$D,$A$4,'ON Data'!$E:$E,4),SUMIFS('ON Data'!R:R,'ON Data'!$E:$E,4))</f>
        <v>0</v>
      </c>
      <c r="N13" s="204">
        <f xml:space="preserve">
IF($A$4&lt;=12,SUMIFS('ON Data'!S:S,'ON Data'!$D:$D,$A$4,'ON Data'!$E:$E,4),SUMIFS('ON Data'!S:S,'ON Data'!$E:$E,4))</f>
        <v>0</v>
      </c>
      <c r="O13" s="204">
        <f xml:space="preserve">
IF($A$4&lt;=12,SUMIFS('ON Data'!T:T,'ON Data'!$D:$D,$A$4,'ON Data'!$E:$E,4),SUMIFS('ON Data'!T:T,'ON Data'!$E:$E,4))</f>
        <v>0</v>
      </c>
      <c r="P13" s="204">
        <f xml:space="preserve">
IF($A$4&lt;=12,SUMIFS('ON Data'!U:U,'ON Data'!$D:$D,$A$4,'ON Data'!$E:$E,4),SUMIFS('ON Data'!U:U,'ON Data'!$E:$E,4))</f>
        <v>0</v>
      </c>
      <c r="Q13" s="204">
        <f xml:space="preserve">
IF($A$4&lt;=12,SUMIFS('ON Data'!V:V,'ON Data'!$D:$D,$A$4,'ON Data'!$E:$E,4),SUMIFS('ON Data'!V:V,'ON Data'!$E:$E,4))</f>
        <v>0</v>
      </c>
      <c r="R13" s="204">
        <f xml:space="preserve">
IF($A$4&lt;=12,SUMIFS('ON Data'!W:W,'ON Data'!$D:$D,$A$4,'ON Data'!$E:$E,4),SUMIFS('ON Data'!W:W,'ON Data'!$E:$E,4))</f>
        <v>0</v>
      </c>
      <c r="S13" s="204">
        <f xml:space="preserve">
IF($A$4&lt;=12,SUMIFS('ON Data'!X:X,'ON Data'!$D:$D,$A$4,'ON Data'!$E:$E,4),SUMIFS('ON Data'!X:X,'ON Data'!$E:$E,4))</f>
        <v>0</v>
      </c>
      <c r="T13" s="204">
        <f xml:space="preserve">
IF($A$4&lt;=12,SUMIFS('ON Data'!Y:Y,'ON Data'!$D:$D,$A$4,'ON Data'!$E:$E,4),SUMIFS('ON Data'!Y:Y,'ON Data'!$E:$E,4))</f>
        <v>0</v>
      </c>
      <c r="U13" s="204">
        <f xml:space="preserve">
IF($A$4&lt;=12,SUMIFS('ON Data'!Z:Z,'ON Data'!$D:$D,$A$4,'ON Data'!$E:$E,4),SUMIFS('ON Data'!Z:Z,'ON Data'!$E:$E,4))</f>
        <v>0</v>
      </c>
      <c r="V13" s="204">
        <f xml:space="preserve">
IF($A$4&lt;=12,SUMIFS('ON Data'!AA:AA,'ON Data'!$D:$D,$A$4,'ON Data'!$E:$E,4),SUMIFS('ON Data'!AA:AA,'ON Data'!$E:$E,4))</f>
        <v>0</v>
      </c>
      <c r="W13" s="204">
        <f xml:space="preserve">
IF($A$4&lt;=12,SUMIFS('ON Data'!AB:AB,'ON Data'!$D:$D,$A$4,'ON Data'!$E:$E,4),SUMIFS('ON Data'!AB:AB,'ON Data'!$E:$E,4))</f>
        <v>0</v>
      </c>
      <c r="X13" s="204">
        <f xml:space="preserve">
IF($A$4&lt;=12,SUMIFS('ON Data'!AC:AC,'ON Data'!$D:$D,$A$4,'ON Data'!$E:$E,4),SUMIFS('ON Data'!AC:AC,'ON Data'!$E:$E,4))</f>
        <v>40</v>
      </c>
      <c r="Y13" s="204">
        <f xml:space="preserve">
IF($A$4&lt;=12,SUMIFS('ON Data'!AD:AD,'ON Data'!$D:$D,$A$4,'ON Data'!$E:$E,4),SUMIFS('ON Data'!AD:AD,'ON Data'!$E:$E,4))</f>
        <v>0</v>
      </c>
      <c r="Z13" s="204">
        <f xml:space="preserve">
IF($A$4&lt;=12,SUMIFS('ON Data'!AE:AE,'ON Data'!$D:$D,$A$4,'ON Data'!$E:$E,4),SUMIFS('ON Data'!AE:AE,'ON Data'!$E:$E,4))</f>
        <v>0</v>
      </c>
      <c r="AA13" s="204">
        <f xml:space="preserve">
IF($A$4&lt;=12,SUMIFS('ON Data'!AF:AF,'ON Data'!$D:$D,$A$4,'ON Data'!$E:$E,4),SUMIFS('ON Data'!AF:AF,'ON Data'!$E:$E,4))</f>
        <v>0</v>
      </c>
      <c r="AB13" s="204">
        <f xml:space="preserve">
IF($A$4&lt;=12,SUMIFS('ON Data'!AG:AG,'ON Data'!$D:$D,$A$4,'ON Data'!$E:$E,4),SUMIFS('ON Data'!AG:AG,'ON Data'!$E:$E,4))</f>
        <v>0</v>
      </c>
      <c r="AC13" s="204">
        <f xml:space="preserve">
IF($A$4&lt;=12,SUMIFS('ON Data'!AH:AH,'ON Data'!$D:$D,$A$4,'ON Data'!$E:$E,4),SUMIFS('ON Data'!AH:AH,'ON Data'!$E:$E,4))</f>
        <v>20</v>
      </c>
      <c r="AD13" s="204">
        <f xml:space="preserve">
IF($A$4&lt;=12,SUMIFS('ON Data'!AI:AI,'ON Data'!$D:$D,$A$4,'ON Data'!$E:$E,4),SUMIFS('ON Data'!AI:AI,'ON Data'!$E:$E,4))</f>
        <v>0</v>
      </c>
      <c r="AE13" s="204">
        <f xml:space="preserve">
IF($A$4&lt;=12,SUMIFS('ON Data'!AJ:AJ,'ON Data'!$D:$D,$A$4,'ON Data'!$E:$E,4),SUMIFS('ON Data'!AJ:AJ,'ON Data'!$E:$E,4))</f>
        <v>0</v>
      </c>
      <c r="AF13" s="204">
        <f xml:space="preserve">
IF($A$4&lt;=12,SUMIFS('ON Data'!AK:AK,'ON Data'!$D:$D,$A$4,'ON Data'!$E:$E,4),SUMIFS('ON Data'!AK:AK,'ON Data'!$E:$E,4))</f>
        <v>0</v>
      </c>
      <c r="AG13" s="394">
        <f xml:space="preserve">
IF($A$4&lt;=12,SUMIFS('ON Data'!AM:AM,'ON Data'!$D:$D,$A$4,'ON Data'!$E:$E,4),SUMIFS('ON Data'!AM:AM,'ON Data'!$E:$E,4))</f>
        <v>0</v>
      </c>
      <c r="AH13" s="403"/>
    </row>
    <row r="14" spans="1:34" ht="15" thickBot="1" x14ac:dyDescent="0.35">
      <c r="A14" s="186" t="s">
        <v>142</v>
      </c>
      <c r="B14" s="205">
        <f xml:space="preserve">
IF($A$4&lt;=12,SUMIFS('ON Data'!F:F,'ON Data'!$D:$D,$A$4,'ON Data'!$E:$E,5),SUMIFS('ON Data'!F:F,'ON Data'!$E:$E,5))</f>
        <v>0</v>
      </c>
      <c r="C14" s="206">
        <f xml:space="preserve">
IF($A$4&lt;=12,SUMIFS('ON Data'!G:G,'ON Data'!$D:$D,$A$4,'ON Data'!$E:$E,5),SUMIFS('ON Data'!G:G,'ON Data'!$E:$E,5))</f>
        <v>0</v>
      </c>
      <c r="D14" s="207">
        <f xml:space="preserve">
IF($A$4&lt;=12,SUMIFS('ON Data'!H:H,'ON Data'!$D:$D,$A$4,'ON Data'!$E:$E,5),SUMIFS('ON Data'!H:H,'ON Data'!$E:$E,5))</f>
        <v>0</v>
      </c>
      <c r="E14" s="207">
        <f xml:space="preserve">
IF($A$4&lt;=12,SUMIFS('ON Data'!I:I,'ON Data'!$D:$D,$A$4,'ON Data'!$E:$E,5),SUMIFS('ON Data'!I:I,'ON Data'!$E:$E,5))</f>
        <v>0</v>
      </c>
      <c r="F14" s="207">
        <f xml:space="preserve">
IF($A$4&lt;=12,SUMIFS('ON Data'!K:K,'ON Data'!$D:$D,$A$4,'ON Data'!$E:$E,5),SUMIFS('ON Data'!K:K,'ON Data'!$E:$E,5))</f>
        <v>0</v>
      </c>
      <c r="G14" s="207">
        <f xml:space="preserve">
IF($A$4&lt;=12,SUMIFS('ON Data'!L:L,'ON Data'!$D:$D,$A$4,'ON Data'!$E:$E,5),SUMIFS('ON Data'!L:L,'ON Data'!$E:$E,5))</f>
        <v>0</v>
      </c>
      <c r="H14" s="207">
        <f xml:space="preserve">
IF($A$4&lt;=12,SUMIFS('ON Data'!M:M,'ON Data'!$D:$D,$A$4,'ON Data'!$E:$E,5),SUMIFS('ON Data'!M:M,'ON Data'!$E:$E,5))</f>
        <v>0</v>
      </c>
      <c r="I14" s="207">
        <f xml:space="preserve">
IF($A$4&lt;=12,SUMIFS('ON Data'!N:N,'ON Data'!$D:$D,$A$4,'ON Data'!$E:$E,5),SUMIFS('ON Data'!N:N,'ON Data'!$E:$E,5))</f>
        <v>0</v>
      </c>
      <c r="J14" s="207">
        <f xml:space="preserve">
IF($A$4&lt;=12,SUMIFS('ON Data'!O:O,'ON Data'!$D:$D,$A$4,'ON Data'!$E:$E,5),SUMIFS('ON Data'!O:O,'ON Data'!$E:$E,5))</f>
        <v>0</v>
      </c>
      <c r="K14" s="207">
        <f xml:space="preserve">
IF($A$4&lt;=12,SUMIFS('ON Data'!P:P,'ON Data'!$D:$D,$A$4,'ON Data'!$E:$E,5),SUMIFS('ON Data'!P:P,'ON Data'!$E:$E,5))</f>
        <v>0</v>
      </c>
      <c r="L14" s="207">
        <f xml:space="preserve">
IF($A$4&lt;=12,SUMIFS('ON Data'!Q:Q,'ON Data'!$D:$D,$A$4,'ON Data'!$E:$E,5),SUMIFS('ON Data'!Q:Q,'ON Data'!$E:$E,5))</f>
        <v>0</v>
      </c>
      <c r="M14" s="207">
        <f xml:space="preserve">
IF($A$4&lt;=12,SUMIFS('ON Data'!R:R,'ON Data'!$D:$D,$A$4,'ON Data'!$E:$E,5),SUMIFS('ON Data'!R:R,'ON Data'!$E:$E,5))</f>
        <v>0</v>
      </c>
      <c r="N14" s="207">
        <f xml:space="preserve">
IF($A$4&lt;=12,SUMIFS('ON Data'!S:S,'ON Data'!$D:$D,$A$4,'ON Data'!$E:$E,5),SUMIFS('ON Data'!S:S,'ON Data'!$E:$E,5))</f>
        <v>0</v>
      </c>
      <c r="O14" s="207">
        <f xml:space="preserve">
IF($A$4&lt;=12,SUMIFS('ON Data'!T:T,'ON Data'!$D:$D,$A$4,'ON Data'!$E:$E,5),SUMIFS('ON Data'!T:T,'ON Data'!$E:$E,5))</f>
        <v>0</v>
      </c>
      <c r="P14" s="207">
        <f xml:space="preserve">
IF($A$4&lt;=12,SUMIFS('ON Data'!U:U,'ON Data'!$D:$D,$A$4,'ON Data'!$E:$E,5),SUMIFS('ON Data'!U:U,'ON Data'!$E:$E,5))</f>
        <v>0</v>
      </c>
      <c r="Q14" s="207">
        <f xml:space="preserve">
IF($A$4&lt;=12,SUMIFS('ON Data'!V:V,'ON Data'!$D:$D,$A$4,'ON Data'!$E:$E,5),SUMIFS('ON Data'!V:V,'ON Data'!$E:$E,5))</f>
        <v>0</v>
      </c>
      <c r="R14" s="207">
        <f xml:space="preserve">
IF($A$4&lt;=12,SUMIFS('ON Data'!W:W,'ON Data'!$D:$D,$A$4,'ON Data'!$E:$E,5),SUMIFS('ON Data'!W:W,'ON Data'!$E:$E,5))</f>
        <v>0</v>
      </c>
      <c r="S14" s="207">
        <f xml:space="preserve">
IF($A$4&lt;=12,SUMIFS('ON Data'!X:X,'ON Data'!$D:$D,$A$4,'ON Data'!$E:$E,5),SUMIFS('ON Data'!X:X,'ON Data'!$E:$E,5))</f>
        <v>0</v>
      </c>
      <c r="T14" s="207">
        <f xml:space="preserve">
IF($A$4&lt;=12,SUMIFS('ON Data'!Y:Y,'ON Data'!$D:$D,$A$4,'ON Data'!$E:$E,5),SUMIFS('ON Data'!Y:Y,'ON Data'!$E:$E,5))</f>
        <v>0</v>
      </c>
      <c r="U14" s="207">
        <f xml:space="preserve">
IF($A$4&lt;=12,SUMIFS('ON Data'!Z:Z,'ON Data'!$D:$D,$A$4,'ON Data'!$E:$E,5),SUMIFS('ON Data'!Z:Z,'ON Data'!$E:$E,5))</f>
        <v>0</v>
      </c>
      <c r="V14" s="207">
        <f xml:space="preserve">
IF($A$4&lt;=12,SUMIFS('ON Data'!AA:AA,'ON Data'!$D:$D,$A$4,'ON Data'!$E:$E,5),SUMIFS('ON Data'!AA:AA,'ON Data'!$E:$E,5))</f>
        <v>0</v>
      </c>
      <c r="W14" s="207">
        <f xml:space="preserve">
IF($A$4&lt;=12,SUMIFS('ON Data'!AB:AB,'ON Data'!$D:$D,$A$4,'ON Data'!$E:$E,5),SUMIFS('ON Data'!AB:AB,'ON Data'!$E:$E,5))</f>
        <v>0</v>
      </c>
      <c r="X14" s="207">
        <f xml:space="preserve">
IF($A$4&lt;=12,SUMIFS('ON Data'!AC:AC,'ON Data'!$D:$D,$A$4,'ON Data'!$E:$E,5),SUMIFS('ON Data'!AC:AC,'ON Data'!$E:$E,5))</f>
        <v>0</v>
      </c>
      <c r="Y14" s="207">
        <f xml:space="preserve">
IF($A$4&lt;=12,SUMIFS('ON Data'!AD:AD,'ON Data'!$D:$D,$A$4,'ON Data'!$E:$E,5),SUMIFS('ON Data'!AD:AD,'ON Data'!$E:$E,5))</f>
        <v>0</v>
      </c>
      <c r="Z14" s="207">
        <f xml:space="preserve">
IF($A$4&lt;=12,SUMIFS('ON Data'!AE:AE,'ON Data'!$D:$D,$A$4,'ON Data'!$E:$E,5),SUMIFS('ON Data'!AE:AE,'ON Data'!$E:$E,5))</f>
        <v>0</v>
      </c>
      <c r="AA14" s="207">
        <f xml:space="preserve">
IF($A$4&lt;=12,SUMIFS('ON Data'!AF:AF,'ON Data'!$D:$D,$A$4,'ON Data'!$E:$E,5),SUMIFS('ON Data'!AF:AF,'ON Data'!$E:$E,5))</f>
        <v>0</v>
      </c>
      <c r="AB14" s="207">
        <f xml:space="preserve">
IF($A$4&lt;=12,SUMIFS('ON Data'!AG:AG,'ON Data'!$D:$D,$A$4,'ON Data'!$E:$E,5),SUMIFS('ON Data'!AG:AG,'ON Data'!$E:$E,5))</f>
        <v>0</v>
      </c>
      <c r="AC14" s="207">
        <f xml:space="preserve">
IF($A$4&lt;=12,SUMIFS('ON Data'!AH:AH,'ON Data'!$D:$D,$A$4,'ON Data'!$E:$E,5),SUMIFS('ON Data'!AH:AH,'ON Data'!$E:$E,5))</f>
        <v>0</v>
      </c>
      <c r="AD14" s="207">
        <f xml:space="preserve">
IF($A$4&lt;=12,SUMIFS('ON Data'!AI:AI,'ON Data'!$D:$D,$A$4,'ON Data'!$E:$E,5),SUMIFS('ON Data'!AI:AI,'ON Data'!$E:$E,5))</f>
        <v>0</v>
      </c>
      <c r="AE14" s="207">
        <f xml:space="preserve">
IF($A$4&lt;=12,SUMIFS('ON Data'!AJ:AJ,'ON Data'!$D:$D,$A$4,'ON Data'!$E:$E,5),SUMIFS('ON Data'!AJ:AJ,'ON Data'!$E:$E,5))</f>
        <v>0</v>
      </c>
      <c r="AF14" s="207">
        <f xml:space="preserve">
IF($A$4&lt;=12,SUMIFS('ON Data'!AK:AK,'ON Data'!$D:$D,$A$4,'ON Data'!$E:$E,5),SUMIFS('ON Data'!AK:AK,'ON Data'!$E:$E,5))</f>
        <v>0</v>
      </c>
      <c r="AG14" s="395">
        <f xml:space="preserve">
IF($A$4&lt;=12,SUMIFS('ON Data'!AM:AM,'ON Data'!$D:$D,$A$4,'ON Data'!$E:$E,5),SUMIFS('ON Data'!AM:AM,'ON Data'!$E:$E,5))</f>
        <v>0</v>
      </c>
      <c r="AH14" s="403"/>
    </row>
    <row r="15" spans="1:34" x14ac:dyDescent="0.3">
      <c r="A15" s="126" t="s">
        <v>152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396"/>
      <c r="AH15" s="403"/>
    </row>
    <row r="16" spans="1:34" x14ac:dyDescent="0.3">
      <c r="A16" s="187" t="s">
        <v>143</v>
      </c>
      <c r="B16" s="202">
        <f xml:space="preserve">
IF($A$4&lt;=12,SUMIFS('ON Data'!F:F,'ON Data'!$D:$D,$A$4,'ON Data'!$E:$E,7),SUMIFS('ON Data'!F:F,'ON Data'!$E:$E,7))</f>
        <v>0</v>
      </c>
      <c r="C16" s="203">
        <f xml:space="preserve">
IF($A$4&lt;=12,SUMIFS('ON Data'!G:G,'ON Data'!$D:$D,$A$4,'ON Data'!$E:$E,7),SUMIFS('ON Data'!G:G,'ON Data'!$E:$E,7))</f>
        <v>0</v>
      </c>
      <c r="D16" s="204">
        <f xml:space="preserve">
IF($A$4&lt;=12,SUMIFS('ON Data'!H:H,'ON Data'!$D:$D,$A$4,'ON Data'!$E:$E,7),SUMIFS('ON Data'!H:H,'ON Data'!$E:$E,7))</f>
        <v>0</v>
      </c>
      <c r="E16" s="204">
        <f xml:space="preserve">
IF($A$4&lt;=12,SUMIFS('ON Data'!I:I,'ON Data'!$D:$D,$A$4,'ON Data'!$E:$E,7),SUMIFS('ON Data'!I:I,'ON Data'!$E:$E,7))</f>
        <v>0</v>
      </c>
      <c r="F16" s="204">
        <f xml:space="preserve">
IF($A$4&lt;=12,SUMIFS('ON Data'!K:K,'ON Data'!$D:$D,$A$4,'ON Data'!$E:$E,7),SUMIFS('ON Data'!K:K,'ON Data'!$E:$E,7))</f>
        <v>0</v>
      </c>
      <c r="G16" s="204">
        <f xml:space="preserve">
IF($A$4&lt;=12,SUMIFS('ON Data'!L:L,'ON Data'!$D:$D,$A$4,'ON Data'!$E:$E,7),SUMIFS('ON Data'!L:L,'ON Data'!$E:$E,7))</f>
        <v>0</v>
      </c>
      <c r="H16" s="204">
        <f xml:space="preserve">
IF($A$4&lt;=12,SUMIFS('ON Data'!M:M,'ON Data'!$D:$D,$A$4,'ON Data'!$E:$E,7),SUMIFS('ON Data'!M:M,'ON Data'!$E:$E,7))</f>
        <v>0</v>
      </c>
      <c r="I16" s="204">
        <f xml:space="preserve">
IF($A$4&lt;=12,SUMIFS('ON Data'!N:N,'ON Data'!$D:$D,$A$4,'ON Data'!$E:$E,7),SUMIFS('ON Data'!N:N,'ON Data'!$E:$E,7))</f>
        <v>0</v>
      </c>
      <c r="J16" s="204">
        <f xml:space="preserve">
IF($A$4&lt;=12,SUMIFS('ON Data'!O:O,'ON Data'!$D:$D,$A$4,'ON Data'!$E:$E,7),SUMIFS('ON Data'!O:O,'ON Data'!$E:$E,7))</f>
        <v>0</v>
      </c>
      <c r="K16" s="204">
        <f xml:space="preserve">
IF($A$4&lt;=12,SUMIFS('ON Data'!P:P,'ON Data'!$D:$D,$A$4,'ON Data'!$E:$E,7),SUMIFS('ON Data'!P:P,'ON Data'!$E:$E,7))</f>
        <v>0</v>
      </c>
      <c r="L16" s="204">
        <f xml:space="preserve">
IF($A$4&lt;=12,SUMIFS('ON Data'!Q:Q,'ON Data'!$D:$D,$A$4,'ON Data'!$E:$E,7),SUMIFS('ON Data'!Q:Q,'ON Data'!$E:$E,7))</f>
        <v>0</v>
      </c>
      <c r="M16" s="204">
        <f xml:space="preserve">
IF($A$4&lt;=12,SUMIFS('ON Data'!R:R,'ON Data'!$D:$D,$A$4,'ON Data'!$E:$E,7),SUMIFS('ON Data'!R:R,'ON Data'!$E:$E,7))</f>
        <v>0</v>
      </c>
      <c r="N16" s="204">
        <f xml:space="preserve">
IF($A$4&lt;=12,SUMIFS('ON Data'!S:S,'ON Data'!$D:$D,$A$4,'ON Data'!$E:$E,7),SUMIFS('ON Data'!S:S,'ON Data'!$E:$E,7))</f>
        <v>0</v>
      </c>
      <c r="O16" s="204">
        <f xml:space="preserve">
IF($A$4&lt;=12,SUMIFS('ON Data'!T:T,'ON Data'!$D:$D,$A$4,'ON Data'!$E:$E,7),SUMIFS('ON Data'!T:T,'ON Data'!$E:$E,7))</f>
        <v>0</v>
      </c>
      <c r="P16" s="204">
        <f xml:space="preserve">
IF($A$4&lt;=12,SUMIFS('ON Data'!U:U,'ON Data'!$D:$D,$A$4,'ON Data'!$E:$E,7),SUMIFS('ON Data'!U:U,'ON Data'!$E:$E,7))</f>
        <v>0</v>
      </c>
      <c r="Q16" s="204">
        <f xml:space="preserve">
IF($A$4&lt;=12,SUMIFS('ON Data'!V:V,'ON Data'!$D:$D,$A$4,'ON Data'!$E:$E,7),SUMIFS('ON Data'!V:V,'ON Data'!$E:$E,7))</f>
        <v>0</v>
      </c>
      <c r="R16" s="204">
        <f xml:space="preserve">
IF($A$4&lt;=12,SUMIFS('ON Data'!W:W,'ON Data'!$D:$D,$A$4,'ON Data'!$E:$E,7),SUMIFS('ON Data'!W:W,'ON Data'!$E:$E,7))</f>
        <v>0</v>
      </c>
      <c r="S16" s="204">
        <f xml:space="preserve">
IF($A$4&lt;=12,SUMIFS('ON Data'!X:X,'ON Data'!$D:$D,$A$4,'ON Data'!$E:$E,7),SUMIFS('ON Data'!X:X,'ON Data'!$E:$E,7))</f>
        <v>0</v>
      </c>
      <c r="T16" s="204">
        <f xml:space="preserve">
IF($A$4&lt;=12,SUMIFS('ON Data'!Y:Y,'ON Data'!$D:$D,$A$4,'ON Data'!$E:$E,7),SUMIFS('ON Data'!Y:Y,'ON Data'!$E:$E,7))</f>
        <v>0</v>
      </c>
      <c r="U16" s="204">
        <f xml:space="preserve">
IF($A$4&lt;=12,SUMIFS('ON Data'!Z:Z,'ON Data'!$D:$D,$A$4,'ON Data'!$E:$E,7),SUMIFS('ON Data'!Z:Z,'ON Data'!$E:$E,7))</f>
        <v>0</v>
      </c>
      <c r="V16" s="204">
        <f xml:space="preserve">
IF($A$4&lt;=12,SUMIFS('ON Data'!AA:AA,'ON Data'!$D:$D,$A$4,'ON Data'!$E:$E,7),SUMIFS('ON Data'!AA:AA,'ON Data'!$E:$E,7))</f>
        <v>0</v>
      </c>
      <c r="W16" s="204">
        <f xml:space="preserve">
IF($A$4&lt;=12,SUMIFS('ON Data'!AB:AB,'ON Data'!$D:$D,$A$4,'ON Data'!$E:$E,7),SUMIFS('ON Data'!AB:AB,'ON Data'!$E:$E,7))</f>
        <v>0</v>
      </c>
      <c r="X16" s="204">
        <f xml:space="preserve">
IF($A$4&lt;=12,SUMIFS('ON Data'!AC:AC,'ON Data'!$D:$D,$A$4,'ON Data'!$E:$E,7),SUMIFS('ON Data'!AC:AC,'ON Data'!$E:$E,7))</f>
        <v>0</v>
      </c>
      <c r="Y16" s="204">
        <f xml:space="preserve">
IF($A$4&lt;=12,SUMIFS('ON Data'!AD:AD,'ON Data'!$D:$D,$A$4,'ON Data'!$E:$E,7),SUMIFS('ON Data'!AD:AD,'ON Data'!$E:$E,7))</f>
        <v>0</v>
      </c>
      <c r="Z16" s="204">
        <f xml:space="preserve">
IF($A$4&lt;=12,SUMIFS('ON Data'!AE:AE,'ON Data'!$D:$D,$A$4,'ON Data'!$E:$E,7),SUMIFS('ON Data'!AE:AE,'ON Data'!$E:$E,7))</f>
        <v>0</v>
      </c>
      <c r="AA16" s="204">
        <f xml:space="preserve">
IF($A$4&lt;=12,SUMIFS('ON Data'!AF:AF,'ON Data'!$D:$D,$A$4,'ON Data'!$E:$E,7),SUMIFS('ON Data'!AF:AF,'ON Data'!$E:$E,7))</f>
        <v>0</v>
      </c>
      <c r="AB16" s="204">
        <f xml:space="preserve">
IF($A$4&lt;=12,SUMIFS('ON Data'!AG:AG,'ON Data'!$D:$D,$A$4,'ON Data'!$E:$E,7),SUMIFS('ON Data'!AG:AG,'ON Data'!$E:$E,7))</f>
        <v>0</v>
      </c>
      <c r="AC16" s="204">
        <f xml:space="preserve">
IF($A$4&lt;=12,SUMIFS('ON Data'!AH:AH,'ON Data'!$D:$D,$A$4,'ON Data'!$E:$E,7),SUMIFS('ON Data'!AH:AH,'ON Data'!$E:$E,7))</f>
        <v>0</v>
      </c>
      <c r="AD16" s="204">
        <f xml:space="preserve">
IF($A$4&lt;=12,SUMIFS('ON Data'!AI:AI,'ON Data'!$D:$D,$A$4,'ON Data'!$E:$E,7),SUMIFS('ON Data'!AI:AI,'ON Data'!$E:$E,7))</f>
        <v>0</v>
      </c>
      <c r="AE16" s="204">
        <f xml:space="preserve">
IF($A$4&lt;=12,SUMIFS('ON Data'!AJ:AJ,'ON Data'!$D:$D,$A$4,'ON Data'!$E:$E,7),SUMIFS('ON Data'!AJ:AJ,'ON Data'!$E:$E,7))</f>
        <v>0</v>
      </c>
      <c r="AF16" s="204">
        <f xml:space="preserve">
IF($A$4&lt;=12,SUMIFS('ON Data'!AK:AK,'ON Data'!$D:$D,$A$4,'ON Data'!$E:$E,7),SUMIFS('ON Data'!AK:AK,'ON Data'!$E:$E,7))</f>
        <v>0</v>
      </c>
      <c r="AG16" s="394">
        <f xml:space="preserve">
IF($A$4&lt;=12,SUMIFS('ON Data'!AM:AM,'ON Data'!$D:$D,$A$4,'ON Data'!$E:$E,7),SUMIFS('ON Data'!AM:AM,'ON Data'!$E:$E,7))</f>
        <v>0</v>
      </c>
      <c r="AH16" s="403"/>
    </row>
    <row r="17" spans="1:34" x14ac:dyDescent="0.3">
      <c r="A17" s="187" t="s">
        <v>144</v>
      </c>
      <c r="B17" s="202">
        <f xml:space="preserve">
IF($A$4&lt;=12,SUMIFS('ON Data'!F:F,'ON Data'!$D:$D,$A$4,'ON Data'!$E:$E,8),SUMIFS('ON Data'!F:F,'ON Data'!$E:$E,8))</f>
        <v>0</v>
      </c>
      <c r="C17" s="203">
        <f xml:space="preserve">
IF($A$4&lt;=12,SUMIFS('ON Data'!G:G,'ON Data'!$D:$D,$A$4,'ON Data'!$E:$E,8),SUMIFS('ON Data'!G:G,'ON Data'!$E:$E,8))</f>
        <v>0</v>
      </c>
      <c r="D17" s="204">
        <f xml:space="preserve">
IF($A$4&lt;=12,SUMIFS('ON Data'!H:H,'ON Data'!$D:$D,$A$4,'ON Data'!$E:$E,8),SUMIFS('ON Data'!H:H,'ON Data'!$E:$E,8))</f>
        <v>0</v>
      </c>
      <c r="E17" s="204">
        <f xml:space="preserve">
IF($A$4&lt;=12,SUMIFS('ON Data'!I:I,'ON Data'!$D:$D,$A$4,'ON Data'!$E:$E,8),SUMIFS('ON Data'!I:I,'ON Data'!$E:$E,8))</f>
        <v>0</v>
      </c>
      <c r="F17" s="204">
        <f xml:space="preserve">
IF($A$4&lt;=12,SUMIFS('ON Data'!K:K,'ON Data'!$D:$D,$A$4,'ON Data'!$E:$E,8),SUMIFS('ON Data'!K:K,'ON Data'!$E:$E,8))</f>
        <v>0</v>
      </c>
      <c r="G17" s="204">
        <f xml:space="preserve">
IF($A$4&lt;=12,SUMIFS('ON Data'!L:L,'ON Data'!$D:$D,$A$4,'ON Data'!$E:$E,8),SUMIFS('ON Data'!L:L,'ON Data'!$E:$E,8))</f>
        <v>0</v>
      </c>
      <c r="H17" s="204">
        <f xml:space="preserve">
IF($A$4&lt;=12,SUMIFS('ON Data'!M:M,'ON Data'!$D:$D,$A$4,'ON Data'!$E:$E,8),SUMIFS('ON Data'!M:M,'ON Data'!$E:$E,8))</f>
        <v>0</v>
      </c>
      <c r="I17" s="204">
        <f xml:space="preserve">
IF($A$4&lt;=12,SUMIFS('ON Data'!N:N,'ON Data'!$D:$D,$A$4,'ON Data'!$E:$E,8),SUMIFS('ON Data'!N:N,'ON Data'!$E:$E,8))</f>
        <v>0</v>
      </c>
      <c r="J17" s="204">
        <f xml:space="preserve">
IF($A$4&lt;=12,SUMIFS('ON Data'!O:O,'ON Data'!$D:$D,$A$4,'ON Data'!$E:$E,8),SUMIFS('ON Data'!O:O,'ON Data'!$E:$E,8))</f>
        <v>0</v>
      </c>
      <c r="K17" s="204">
        <f xml:space="preserve">
IF($A$4&lt;=12,SUMIFS('ON Data'!P:P,'ON Data'!$D:$D,$A$4,'ON Data'!$E:$E,8),SUMIFS('ON Data'!P:P,'ON Data'!$E:$E,8))</f>
        <v>0</v>
      </c>
      <c r="L17" s="204">
        <f xml:space="preserve">
IF($A$4&lt;=12,SUMIFS('ON Data'!Q:Q,'ON Data'!$D:$D,$A$4,'ON Data'!$E:$E,8),SUMIFS('ON Data'!Q:Q,'ON Data'!$E:$E,8))</f>
        <v>0</v>
      </c>
      <c r="M17" s="204">
        <f xml:space="preserve">
IF($A$4&lt;=12,SUMIFS('ON Data'!R:R,'ON Data'!$D:$D,$A$4,'ON Data'!$E:$E,8),SUMIFS('ON Data'!R:R,'ON Data'!$E:$E,8))</f>
        <v>0</v>
      </c>
      <c r="N17" s="204">
        <f xml:space="preserve">
IF($A$4&lt;=12,SUMIFS('ON Data'!S:S,'ON Data'!$D:$D,$A$4,'ON Data'!$E:$E,8),SUMIFS('ON Data'!S:S,'ON Data'!$E:$E,8))</f>
        <v>0</v>
      </c>
      <c r="O17" s="204">
        <f xml:space="preserve">
IF($A$4&lt;=12,SUMIFS('ON Data'!T:T,'ON Data'!$D:$D,$A$4,'ON Data'!$E:$E,8),SUMIFS('ON Data'!T:T,'ON Data'!$E:$E,8))</f>
        <v>0</v>
      </c>
      <c r="P17" s="204">
        <f xml:space="preserve">
IF($A$4&lt;=12,SUMIFS('ON Data'!U:U,'ON Data'!$D:$D,$A$4,'ON Data'!$E:$E,8),SUMIFS('ON Data'!U:U,'ON Data'!$E:$E,8))</f>
        <v>0</v>
      </c>
      <c r="Q17" s="204">
        <f xml:space="preserve">
IF($A$4&lt;=12,SUMIFS('ON Data'!V:V,'ON Data'!$D:$D,$A$4,'ON Data'!$E:$E,8),SUMIFS('ON Data'!V:V,'ON Data'!$E:$E,8))</f>
        <v>0</v>
      </c>
      <c r="R17" s="204">
        <f xml:space="preserve">
IF($A$4&lt;=12,SUMIFS('ON Data'!W:W,'ON Data'!$D:$D,$A$4,'ON Data'!$E:$E,8),SUMIFS('ON Data'!W:W,'ON Data'!$E:$E,8))</f>
        <v>0</v>
      </c>
      <c r="S17" s="204">
        <f xml:space="preserve">
IF($A$4&lt;=12,SUMIFS('ON Data'!X:X,'ON Data'!$D:$D,$A$4,'ON Data'!$E:$E,8),SUMIFS('ON Data'!X:X,'ON Data'!$E:$E,8))</f>
        <v>0</v>
      </c>
      <c r="T17" s="204">
        <f xml:space="preserve">
IF($A$4&lt;=12,SUMIFS('ON Data'!Y:Y,'ON Data'!$D:$D,$A$4,'ON Data'!$E:$E,8),SUMIFS('ON Data'!Y:Y,'ON Data'!$E:$E,8))</f>
        <v>0</v>
      </c>
      <c r="U17" s="204">
        <f xml:space="preserve">
IF($A$4&lt;=12,SUMIFS('ON Data'!Z:Z,'ON Data'!$D:$D,$A$4,'ON Data'!$E:$E,8),SUMIFS('ON Data'!Z:Z,'ON Data'!$E:$E,8))</f>
        <v>0</v>
      </c>
      <c r="V17" s="204">
        <f xml:space="preserve">
IF($A$4&lt;=12,SUMIFS('ON Data'!AA:AA,'ON Data'!$D:$D,$A$4,'ON Data'!$E:$E,8),SUMIFS('ON Data'!AA:AA,'ON Data'!$E:$E,8))</f>
        <v>0</v>
      </c>
      <c r="W17" s="204">
        <f xml:space="preserve">
IF($A$4&lt;=12,SUMIFS('ON Data'!AB:AB,'ON Data'!$D:$D,$A$4,'ON Data'!$E:$E,8),SUMIFS('ON Data'!AB:AB,'ON Data'!$E:$E,8))</f>
        <v>0</v>
      </c>
      <c r="X17" s="204">
        <f xml:space="preserve">
IF($A$4&lt;=12,SUMIFS('ON Data'!AC:AC,'ON Data'!$D:$D,$A$4,'ON Data'!$E:$E,8),SUMIFS('ON Data'!AC:AC,'ON Data'!$E:$E,8))</f>
        <v>0</v>
      </c>
      <c r="Y17" s="204">
        <f xml:space="preserve">
IF($A$4&lt;=12,SUMIFS('ON Data'!AD:AD,'ON Data'!$D:$D,$A$4,'ON Data'!$E:$E,8),SUMIFS('ON Data'!AD:AD,'ON Data'!$E:$E,8))</f>
        <v>0</v>
      </c>
      <c r="Z17" s="204">
        <f xml:space="preserve">
IF($A$4&lt;=12,SUMIFS('ON Data'!AE:AE,'ON Data'!$D:$D,$A$4,'ON Data'!$E:$E,8),SUMIFS('ON Data'!AE:AE,'ON Data'!$E:$E,8))</f>
        <v>0</v>
      </c>
      <c r="AA17" s="204">
        <f xml:space="preserve">
IF($A$4&lt;=12,SUMIFS('ON Data'!AF:AF,'ON Data'!$D:$D,$A$4,'ON Data'!$E:$E,8),SUMIFS('ON Data'!AF:AF,'ON Data'!$E:$E,8))</f>
        <v>0</v>
      </c>
      <c r="AB17" s="204">
        <f xml:space="preserve">
IF($A$4&lt;=12,SUMIFS('ON Data'!AG:AG,'ON Data'!$D:$D,$A$4,'ON Data'!$E:$E,8),SUMIFS('ON Data'!AG:AG,'ON Data'!$E:$E,8))</f>
        <v>0</v>
      </c>
      <c r="AC17" s="204">
        <f xml:space="preserve">
IF($A$4&lt;=12,SUMIFS('ON Data'!AH:AH,'ON Data'!$D:$D,$A$4,'ON Data'!$E:$E,8),SUMIFS('ON Data'!AH:AH,'ON Data'!$E:$E,8))</f>
        <v>0</v>
      </c>
      <c r="AD17" s="204">
        <f xml:space="preserve">
IF($A$4&lt;=12,SUMIFS('ON Data'!AI:AI,'ON Data'!$D:$D,$A$4,'ON Data'!$E:$E,8),SUMIFS('ON Data'!AI:AI,'ON Data'!$E:$E,8))</f>
        <v>0</v>
      </c>
      <c r="AE17" s="204">
        <f xml:space="preserve">
IF($A$4&lt;=12,SUMIFS('ON Data'!AJ:AJ,'ON Data'!$D:$D,$A$4,'ON Data'!$E:$E,8),SUMIFS('ON Data'!AJ:AJ,'ON Data'!$E:$E,8))</f>
        <v>0</v>
      </c>
      <c r="AF17" s="204">
        <f xml:space="preserve">
IF($A$4&lt;=12,SUMIFS('ON Data'!AK:AK,'ON Data'!$D:$D,$A$4,'ON Data'!$E:$E,8),SUMIFS('ON Data'!AK:AK,'ON Data'!$E:$E,8))</f>
        <v>0</v>
      </c>
      <c r="AG17" s="394">
        <f xml:space="preserve">
IF($A$4&lt;=12,SUMIFS('ON Data'!AM:AM,'ON Data'!$D:$D,$A$4,'ON Data'!$E:$E,8),SUMIFS('ON Data'!AM:AM,'ON Data'!$E:$E,8))</f>
        <v>0</v>
      </c>
      <c r="AH17" s="403"/>
    </row>
    <row r="18" spans="1:34" x14ac:dyDescent="0.3">
      <c r="A18" s="187" t="s">
        <v>145</v>
      </c>
      <c r="B18" s="202">
        <f xml:space="preserve">
B19-B16-B17</f>
        <v>73623</v>
      </c>
      <c r="C18" s="203">
        <f t="shared" ref="C18" si="0" xml:space="preserve">
C19-C16-C17</f>
        <v>0</v>
      </c>
      <c r="D18" s="204">
        <f t="shared" ref="D18:AG18" si="1" xml:space="preserve">
D19-D16-D17</f>
        <v>0</v>
      </c>
      <c r="E18" s="204">
        <f t="shared" si="1"/>
        <v>0</v>
      </c>
      <c r="F18" s="204">
        <f t="shared" si="1"/>
        <v>44236</v>
      </c>
      <c r="G18" s="204">
        <f t="shared" si="1"/>
        <v>0</v>
      </c>
      <c r="H18" s="204">
        <f t="shared" si="1"/>
        <v>0</v>
      </c>
      <c r="I18" s="204">
        <f t="shared" si="1"/>
        <v>0</v>
      </c>
      <c r="J18" s="204">
        <f t="shared" si="1"/>
        <v>0</v>
      </c>
      <c r="K18" s="204">
        <f t="shared" si="1"/>
        <v>0</v>
      </c>
      <c r="L18" s="204">
        <f t="shared" si="1"/>
        <v>0</v>
      </c>
      <c r="M18" s="204">
        <f t="shared" si="1"/>
        <v>0</v>
      </c>
      <c r="N18" s="204">
        <f t="shared" si="1"/>
        <v>0</v>
      </c>
      <c r="O18" s="204">
        <f t="shared" si="1"/>
        <v>0</v>
      </c>
      <c r="P18" s="204">
        <f t="shared" si="1"/>
        <v>0</v>
      </c>
      <c r="Q18" s="204">
        <f t="shared" si="1"/>
        <v>0</v>
      </c>
      <c r="R18" s="204">
        <f t="shared" si="1"/>
        <v>0</v>
      </c>
      <c r="S18" s="204">
        <f t="shared" si="1"/>
        <v>0</v>
      </c>
      <c r="T18" s="204">
        <f t="shared" si="1"/>
        <v>0</v>
      </c>
      <c r="U18" s="204">
        <f t="shared" si="1"/>
        <v>0</v>
      </c>
      <c r="V18" s="204">
        <f t="shared" si="1"/>
        <v>0</v>
      </c>
      <c r="W18" s="204">
        <f t="shared" si="1"/>
        <v>0</v>
      </c>
      <c r="X18" s="204">
        <f t="shared" si="1"/>
        <v>10763</v>
      </c>
      <c r="Y18" s="204">
        <f t="shared" si="1"/>
        <v>0</v>
      </c>
      <c r="Z18" s="204">
        <f t="shared" si="1"/>
        <v>0</v>
      </c>
      <c r="AA18" s="204">
        <f t="shared" si="1"/>
        <v>0</v>
      </c>
      <c r="AB18" s="204">
        <f t="shared" si="1"/>
        <v>0</v>
      </c>
      <c r="AC18" s="204">
        <f t="shared" si="1"/>
        <v>18624</v>
      </c>
      <c r="AD18" s="204">
        <f t="shared" si="1"/>
        <v>0</v>
      </c>
      <c r="AE18" s="204">
        <f t="shared" si="1"/>
        <v>0</v>
      </c>
      <c r="AF18" s="204">
        <f t="shared" si="1"/>
        <v>0</v>
      </c>
      <c r="AG18" s="394">
        <f t="shared" si="1"/>
        <v>0</v>
      </c>
      <c r="AH18" s="403"/>
    </row>
    <row r="19" spans="1:34" ht="15" thickBot="1" x14ac:dyDescent="0.35">
      <c r="A19" s="188" t="s">
        <v>146</v>
      </c>
      <c r="B19" s="211">
        <f xml:space="preserve">
IF($A$4&lt;=12,SUMIFS('ON Data'!F:F,'ON Data'!$D:$D,$A$4,'ON Data'!$E:$E,9),SUMIFS('ON Data'!F:F,'ON Data'!$E:$E,9))</f>
        <v>73623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0</v>
      </c>
      <c r="E19" s="213">
        <f xml:space="preserve">
IF($A$4&lt;=12,SUMIFS('ON Data'!I:I,'ON Data'!$D:$D,$A$4,'ON Data'!$E:$E,9),SUMIFS('ON Data'!I:I,'ON Data'!$E:$E,9))</f>
        <v>0</v>
      </c>
      <c r="F19" s="213">
        <f xml:space="preserve">
IF($A$4&lt;=12,SUMIFS('ON Data'!K:K,'ON Data'!$D:$D,$A$4,'ON Data'!$E:$E,9),SUMIFS('ON Data'!K:K,'ON Data'!$E:$E,9))</f>
        <v>44236</v>
      </c>
      <c r="G19" s="213">
        <f xml:space="preserve">
IF($A$4&lt;=12,SUMIFS('ON Data'!L:L,'ON Data'!$D:$D,$A$4,'ON Data'!$E:$E,9),SUMIFS('ON Data'!L:L,'ON Data'!$E:$E,9))</f>
        <v>0</v>
      </c>
      <c r="H19" s="213">
        <f xml:space="preserve">
IF($A$4&lt;=12,SUMIFS('ON Data'!M:M,'ON Data'!$D:$D,$A$4,'ON Data'!$E:$E,9),SUMIFS('ON Data'!M:M,'ON Data'!$E:$E,9))</f>
        <v>0</v>
      </c>
      <c r="I19" s="213">
        <f xml:space="preserve">
IF($A$4&lt;=12,SUMIFS('ON Data'!N:N,'ON Data'!$D:$D,$A$4,'ON Data'!$E:$E,9),SUMIFS('ON Data'!N:N,'ON Data'!$E:$E,9))</f>
        <v>0</v>
      </c>
      <c r="J19" s="213">
        <f xml:space="preserve">
IF($A$4&lt;=12,SUMIFS('ON Data'!O:O,'ON Data'!$D:$D,$A$4,'ON Data'!$E:$E,9),SUMIFS('ON Data'!O:O,'ON Data'!$E:$E,9))</f>
        <v>0</v>
      </c>
      <c r="K19" s="213">
        <f xml:space="preserve">
IF($A$4&lt;=12,SUMIFS('ON Data'!P:P,'ON Data'!$D:$D,$A$4,'ON Data'!$E:$E,9),SUMIFS('ON Data'!P:P,'ON Data'!$E:$E,9))</f>
        <v>0</v>
      </c>
      <c r="L19" s="213">
        <f xml:space="preserve">
IF($A$4&lt;=12,SUMIFS('ON Data'!Q:Q,'ON Data'!$D:$D,$A$4,'ON Data'!$E:$E,9),SUMIFS('ON Data'!Q:Q,'ON Data'!$E:$E,9))</f>
        <v>0</v>
      </c>
      <c r="M19" s="213">
        <f xml:space="preserve">
IF($A$4&lt;=12,SUMIFS('ON Data'!R:R,'ON Data'!$D:$D,$A$4,'ON Data'!$E:$E,9),SUMIFS('ON Data'!R:R,'ON Data'!$E:$E,9))</f>
        <v>0</v>
      </c>
      <c r="N19" s="213">
        <f xml:space="preserve">
IF($A$4&lt;=12,SUMIFS('ON Data'!S:S,'ON Data'!$D:$D,$A$4,'ON Data'!$E:$E,9),SUMIFS('ON Data'!S:S,'ON Data'!$E:$E,9))</f>
        <v>0</v>
      </c>
      <c r="O19" s="213">
        <f xml:space="preserve">
IF($A$4&lt;=12,SUMIFS('ON Data'!T:T,'ON Data'!$D:$D,$A$4,'ON Data'!$E:$E,9),SUMIFS('ON Data'!T:T,'ON Data'!$E:$E,9))</f>
        <v>0</v>
      </c>
      <c r="P19" s="213">
        <f xml:space="preserve">
IF($A$4&lt;=12,SUMIFS('ON Data'!U:U,'ON Data'!$D:$D,$A$4,'ON Data'!$E:$E,9),SUMIFS('ON Data'!U:U,'ON Data'!$E:$E,9))</f>
        <v>0</v>
      </c>
      <c r="Q19" s="213">
        <f xml:space="preserve">
IF($A$4&lt;=12,SUMIFS('ON Data'!V:V,'ON Data'!$D:$D,$A$4,'ON Data'!$E:$E,9),SUMIFS('ON Data'!V:V,'ON Data'!$E:$E,9))</f>
        <v>0</v>
      </c>
      <c r="R19" s="213">
        <f xml:space="preserve">
IF($A$4&lt;=12,SUMIFS('ON Data'!W:W,'ON Data'!$D:$D,$A$4,'ON Data'!$E:$E,9),SUMIFS('ON Data'!W:W,'ON Data'!$E:$E,9))</f>
        <v>0</v>
      </c>
      <c r="S19" s="213">
        <f xml:space="preserve">
IF($A$4&lt;=12,SUMIFS('ON Data'!X:X,'ON Data'!$D:$D,$A$4,'ON Data'!$E:$E,9),SUMIFS('ON Data'!X:X,'ON Data'!$E:$E,9))</f>
        <v>0</v>
      </c>
      <c r="T19" s="213">
        <f xml:space="preserve">
IF($A$4&lt;=12,SUMIFS('ON Data'!Y:Y,'ON Data'!$D:$D,$A$4,'ON Data'!$E:$E,9),SUMIFS('ON Data'!Y:Y,'ON Data'!$E:$E,9))</f>
        <v>0</v>
      </c>
      <c r="U19" s="213">
        <f xml:space="preserve">
IF($A$4&lt;=12,SUMIFS('ON Data'!Z:Z,'ON Data'!$D:$D,$A$4,'ON Data'!$E:$E,9),SUMIFS('ON Data'!Z:Z,'ON Data'!$E:$E,9))</f>
        <v>0</v>
      </c>
      <c r="V19" s="213">
        <f xml:space="preserve">
IF($A$4&lt;=12,SUMIFS('ON Data'!AA:AA,'ON Data'!$D:$D,$A$4,'ON Data'!$E:$E,9),SUMIFS('ON Data'!AA:AA,'ON Data'!$E:$E,9))</f>
        <v>0</v>
      </c>
      <c r="W19" s="213">
        <f xml:space="preserve">
IF($A$4&lt;=12,SUMIFS('ON Data'!AB:AB,'ON Data'!$D:$D,$A$4,'ON Data'!$E:$E,9),SUMIFS('ON Data'!AB:AB,'ON Data'!$E:$E,9))</f>
        <v>0</v>
      </c>
      <c r="X19" s="213">
        <f xml:space="preserve">
IF($A$4&lt;=12,SUMIFS('ON Data'!AC:AC,'ON Data'!$D:$D,$A$4,'ON Data'!$E:$E,9),SUMIFS('ON Data'!AC:AC,'ON Data'!$E:$E,9))</f>
        <v>10763</v>
      </c>
      <c r="Y19" s="213">
        <f xml:space="preserve">
IF($A$4&lt;=12,SUMIFS('ON Data'!AD:AD,'ON Data'!$D:$D,$A$4,'ON Data'!$E:$E,9),SUMIFS('ON Data'!AD:AD,'ON Data'!$E:$E,9))</f>
        <v>0</v>
      </c>
      <c r="Z19" s="213">
        <f xml:space="preserve">
IF($A$4&lt;=12,SUMIFS('ON Data'!AE:AE,'ON Data'!$D:$D,$A$4,'ON Data'!$E:$E,9),SUMIFS('ON Data'!AE:AE,'ON Data'!$E:$E,9))</f>
        <v>0</v>
      </c>
      <c r="AA19" s="213">
        <f xml:space="preserve">
IF($A$4&lt;=12,SUMIFS('ON Data'!AF:AF,'ON Data'!$D:$D,$A$4,'ON Data'!$E:$E,9),SUMIFS('ON Data'!AF:AF,'ON Data'!$E:$E,9))</f>
        <v>0</v>
      </c>
      <c r="AB19" s="213">
        <f xml:space="preserve">
IF($A$4&lt;=12,SUMIFS('ON Data'!AG:AG,'ON Data'!$D:$D,$A$4,'ON Data'!$E:$E,9),SUMIFS('ON Data'!AG:AG,'ON Data'!$E:$E,9))</f>
        <v>0</v>
      </c>
      <c r="AC19" s="213">
        <f xml:space="preserve">
IF($A$4&lt;=12,SUMIFS('ON Data'!AH:AH,'ON Data'!$D:$D,$A$4,'ON Data'!$E:$E,9),SUMIFS('ON Data'!AH:AH,'ON Data'!$E:$E,9))</f>
        <v>18624</v>
      </c>
      <c r="AD19" s="213">
        <f xml:space="preserve">
IF($A$4&lt;=12,SUMIFS('ON Data'!AI:AI,'ON Data'!$D:$D,$A$4,'ON Data'!$E:$E,9),SUMIFS('ON Data'!AI:AI,'ON Data'!$E:$E,9))</f>
        <v>0</v>
      </c>
      <c r="AE19" s="213">
        <f xml:space="preserve">
IF($A$4&lt;=12,SUMIFS('ON Data'!AJ:AJ,'ON Data'!$D:$D,$A$4,'ON Data'!$E:$E,9),SUMIFS('ON Data'!AJ:AJ,'ON Data'!$E:$E,9))</f>
        <v>0</v>
      </c>
      <c r="AF19" s="213">
        <f xml:space="preserve">
IF($A$4&lt;=12,SUMIFS('ON Data'!AK:AK,'ON Data'!$D:$D,$A$4,'ON Data'!$E:$E,9),SUMIFS('ON Data'!AK:AK,'ON Data'!$E:$E,9))</f>
        <v>0</v>
      </c>
      <c r="AG19" s="397">
        <f xml:space="preserve">
IF($A$4&lt;=12,SUMIFS('ON Data'!AM:AM,'ON Data'!$D:$D,$A$4,'ON Data'!$E:$E,9),SUMIFS('ON Data'!AM:AM,'ON Data'!$E:$E,9))</f>
        <v>0</v>
      </c>
      <c r="AH19" s="403"/>
    </row>
    <row r="20" spans="1:34" ht="15" collapsed="1" thickBot="1" x14ac:dyDescent="0.35">
      <c r="A20" s="189" t="s">
        <v>55</v>
      </c>
      <c r="B20" s="214">
        <f xml:space="preserve">
IF($A$4&lt;=12,SUMIFS('ON Data'!F:F,'ON Data'!$D:$D,$A$4,'ON Data'!$E:$E,6),SUMIFS('ON Data'!F:F,'ON Data'!$E:$E,6))</f>
        <v>3939319</v>
      </c>
      <c r="C20" s="215">
        <f xml:space="preserve">
IF($A$4&lt;=12,SUMIFS('ON Data'!G:G,'ON Data'!$D:$D,$A$4,'ON Data'!$E:$E,6),SUMIFS('ON Data'!G:G,'ON Data'!$E:$E,6))</f>
        <v>0</v>
      </c>
      <c r="D20" s="216">
        <f xml:space="preserve">
IF($A$4&lt;=12,SUMIFS('ON Data'!H:H,'ON Data'!$D:$D,$A$4,'ON Data'!$E:$E,6),SUMIFS('ON Data'!H:H,'ON Data'!$E:$E,6))</f>
        <v>0</v>
      </c>
      <c r="E20" s="216">
        <f xml:space="preserve">
IF($A$4&lt;=12,SUMIFS('ON Data'!I:I,'ON Data'!$D:$D,$A$4,'ON Data'!$E:$E,6),SUMIFS('ON Data'!I:I,'ON Data'!$E:$E,6))</f>
        <v>0</v>
      </c>
      <c r="F20" s="216">
        <f xml:space="preserve">
IF($A$4&lt;=12,SUMIFS('ON Data'!K:K,'ON Data'!$D:$D,$A$4,'ON Data'!$E:$E,6),SUMIFS('ON Data'!K:K,'ON Data'!$E:$E,6))</f>
        <v>2401510</v>
      </c>
      <c r="G20" s="216">
        <f xml:space="preserve">
IF($A$4&lt;=12,SUMIFS('ON Data'!L:L,'ON Data'!$D:$D,$A$4,'ON Data'!$E:$E,6),SUMIFS('ON Data'!L:L,'ON Data'!$E:$E,6))</f>
        <v>0</v>
      </c>
      <c r="H20" s="216">
        <f xml:space="preserve">
IF($A$4&lt;=12,SUMIFS('ON Data'!M:M,'ON Data'!$D:$D,$A$4,'ON Data'!$E:$E,6),SUMIFS('ON Data'!M:M,'ON Data'!$E:$E,6))</f>
        <v>0</v>
      </c>
      <c r="I20" s="216">
        <f xml:space="preserve">
IF($A$4&lt;=12,SUMIFS('ON Data'!N:N,'ON Data'!$D:$D,$A$4,'ON Data'!$E:$E,6),SUMIFS('ON Data'!N:N,'ON Data'!$E:$E,6))</f>
        <v>0</v>
      </c>
      <c r="J20" s="216">
        <f xml:space="preserve">
IF($A$4&lt;=12,SUMIFS('ON Data'!O:O,'ON Data'!$D:$D,$A$4,'ON Data'!$E:$E,6),SUMIFS('ON Data'!O:O,'ON Data'!$E:$E,6))</f>
        <v>0</v>
      </c>
      <c r="K20" s="216">
        <f xml:space="preserve">
IF($A$4&lt;=12,SUMIFS('ON Data'!P:P,'ON Data'!$D:$D,$A$4,'ON Data'!$E:$E,6),SUMIFS('ON Data'!P:P,'ON Data'!$E:$E,6))</f>
        <v>0</v>
      </c>
      <c r="L20" s="216">
        <f xml:space="preserve">
IF($A$4&lt;=12,SUMIFS('ON Data'!Q:Q,'ON Data'!$D:$D,$A$4,'ON Data'!$E:$E,6),SUMIFS('ON Data'!Q:Q,'ON Data'!$E:$E,6))</f>
        <v>0</v>
      </c>
      <c r="M20" s="216">
        <f xml:space="preserve">
IF($A$4&lt;=12,SUMIFS('ON Data'!R:R,'ON Data'!$D:$D,$A$4,'ON Data'!$E:$E,6),SUMIFS('ON Data'!R:R,'ON Data'!$E:$E,6))</f>
        <v>0</v>
      </c>
      <c r="N20" s="216">
        <f xml:space="preserve">
IF($A$4&lt;=12,SUMIFS('ON Data'!S:S,'ON Data'!$D:$D,$A$4,'ON Data'!$E:$E,6),SUMIFS('ON Data'!S:S,'ON Data'!$E:$E,6))</f>
        <v>0</v>
      </c>
      <c r="O20" s="216">
        <f xml:space="preserve">
IF($A$4&lt;=12,SUMIFS('ON Data'!T:T,'ON Data'!$D:$D,$A$4,'ON Data'!$E:$E,6),SUMIFS('ON Data'!T:T,'ON Data'!$E:$E,6))</f>
        <v>0</v>
      </c>
      <c r="P20" s="216">
        <f xml:space="preserve">
IF($A$4&lt;=12,SUMIFS('ON Data'!U:U,'ON Data'!$D:$D,$A$4,'ON Data'!$E:$E,6),SUMIFS('ON Data'!U:U,'ON Data'!$E:$E,6))</f>
        <v>0</v>
      </c>
      <c r="Q20" s="216">
        <f xml:space="preserve">
IF($A$4&lt;=12,SUMIFS('ON Data'!V:V,'ON Data'!$D:$D,$A$4,'ON Data'!$E:$E,6),SUMIFS('ON Data'!V:V,'ON Data'!$E:$E,6))</f>
        <v>0</v>
      </c>
      <c r="R20" s="216">
        <f xml:space="preserve">
IF($A$4&lt;=12,SUMIFS('ON Data'!W:W,'ON Data'!$D:$D,$A$4,'ON Data'!$E:$E,6),SUMIFS('ON Data'!W:W,'ON Data'!$E:$E,6))</f>
        <v>0</v>
      </c>
      <c r="S20" s="216">
        <f xml:space="preserve">
IF($A$4&lt;=12,SUMIFS('ON Data'!X:X,'ON Data'!$D:$D,$A$4,'ON Data'!$E:$E,6),SUMIFS('ON Data'!X:X,'ON Data'!$E:$E,6))</f>
        <v>0</v>
      </c>
      <c r="T20" s="216">
        <f xml:space="preserve">
IF($A$4&lt;=12,SUMIFS('ON Data'!Y:Y,'ON Data'!$D:$D,$A$4,'ON Data'!$E:$E,6),SUMIFS('ON Data'!Y:Y,'ON Data'!$E:$E,6))</f>
        <v>0</v>
      </c>
      <c r="U20" s="216">
        <f xml:space="preserve">
IF($A$4&lt;=12,SUMIFS('ON Data'!Z:Z,'ON Data'!$D:$D,$A$4,'ON Data'!$E:$E,6),SUMIFS('ON Data'!Z:Z,'ON Data'!$E:$E,6))</f>
        <v>0</v>
      </c>
      <c r="V20" s="216">
        <f xml:space="preserve">
IF($A$4&lt;=12,SUMIFS('ON Data'!AA:AA,'ON Data'!$D:$D,$A$4,'ON Data'!$E:$E,6),SUMIFS('ON Data'!AA:AA,'ON Data'!$E:$E,6))</f>
        <v>0</v>
      </c>
      <c r="W20" s="216">
        <f xml:space="preserve">
IF($A$4&lt;=12,SUMIFS('ON Data'!AB:AB,'ON Data'!$D:$D,$A$4,'ON Data'!$E:$E,6),SUMIFS('ON Data'!AB:AB,'ON Data'!$E:$E,6))</f>
        <v>0</v>
      </c>
      <c r="X20" s="216">
        <f xml:space="preserve">
IF($A$4&lt;=12,SUMIFS('ON Data'!AC:AC,'ON Data'!$D:$D,$A$4,'ON Data'!$E:$E,6),SUMIFS('ON Data'!AC:AC,'ON Data'!$E:$E,6))</f>
        <v>445198</v>
      </c>
      <c r="Y20" s="216">
        <f xml:space="preserve">
IF($A$4&lt;=12,SUMIFS('ON Data'!AD:AD,'ON Data'!$D:$D,$A$4,'ON Data'!$E:$E,6),SUMIFS('ON Data'!AD:AD,'ON Data'!$E:$E,6))</f>
        <v>0</v>
      </c>
      <c r="Z20" s="216">
        <f xml:space="preserve">
IF($A$4&lt;=12,SUMIFS('ON Data'!AE:AE,'ON Data'!$D:$D,$A$4,'ON Data'!$E:$E,6),SUMIFS('ON Data'!AE:AE,'ON Data'!$E:$E,6))</f>
        <v>0</v>
      </c>
      <c r="AA20" s="216">
        <f xml:space="preserve">
IF($A$4&lt;=12,SUMIFS('ON Data'!AF:AF,'ON Data'!$D:$D,$A$4,'ON Data'!$E:$E,6),SUMIFS('ON Data'!AF:AF,'ON Data'!$E:$E,6))</f>
        <v>0</v>
      </c>
      <c r="AB20" s="216">
        <f xml:space="preserve">
IF($A$4&lt;=12,SUMIFS('ON Data'!AG:AG,'ON Data'!$D:$D,$A$4,'ON Data'!$E:$E,6),SUMIFS('ON Data'!AG:AG,'ON Data'!$E:$E,6))</f>
        <v>0</v>
      </c>
      <c r="AC20" s="216">
        <f xml:space="preserve">
IF($A$4&lt;=12,SUMIFS('ON Data'!AH:AH,'ON Data'!$D:$D,$A$4,'ON Data'!$E:$E,6),SUMIFS('ON Data'!AH:AH,'ON Data'!$E:$E,6))</f>
        <v>1092611</v>
      </c>
      <c r="AD20" s="216">
        <f xml:space="preserve">
IF($A$4&lt;=12,SUMIFS('ON Data'!AI:AI,'ON Data'!$D:$D,$A$4,'ON Data'!$E:$E,6),SUMIFS('ON Data'!AI:AI,'ON Data'!$E:$E,6))</f>
        <v>0</v>
      </c>
      <c r="AE20" s="216">
        <f xml:space="preserve">
IF($A$4&lt;=12,SUMIFS('ON Data'!AJ:AJ,'ON Data'!$D:$D,$A$4,'ON Data'!$E:$E,6),SUMIFS('ON Data'!AJ:AJ,'ON Data'!$E:$E,6))</f>
        <v>0</v>
      </c>
      <c r="AF20" s="216">
        <f xml:space="preserve">
IF($A$4&lt;=12,SUMIFS('ON Data'!AK:AK,'ON Data'!$D:$D,$A$4,'ON Data'!$E:$E,6),SUMIFS('ON Data'!AK:AK,'ON Data'!$E:$E,6))</f>
        <v>0</v>
      </c>
      <c r="AG20" s="398">
        <f xml:space="preserve">
IF($A$4&lt;=12,SUMIFS('ON Data'!AM:AM,'ON Data'!$D:$D,$A$4,'ON Data'!$E:$E,6),SUMIFS('ON Data'!AM:AM,'ON Data'!$E:$E,6))</f>
        <v>0</v>
      </c>
      <c r="AH20" s="403"/>
    </row>
    <row r="21" spans="1:34" ht="15" hidden="1" outlineLevel="1" thickBot="1" x14ac:dyDescent="0.35">
      <c r="A21" s="182" t="s">
        <v>62</v>
      </c>
      <c r="B21" s="202"/>
      <c r="C21" s="203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394"/>
      <c r="AH21" s="403"/>
    </row>
    <row r="22" spans="1:34" ht="15" hidden="1" outlineLevel="1" thickBot="1" x14ac:dyDescent="0.35">
      <c r="A22" s="182" t="s">
        <v>57</v>
      </c>
      <c r="B22" s="202"/>
      <c r="C22" s="203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394"/>
      <c r="AH22" s="403"/>
    </row>
    <row r="23" spans="1:34" ht="15" hidden="1" outlineLevel="1" thickBot="1" x14ac:dyDescent="0.35">
      <c r="A23" s="190" t="s">
        <v>52</v>
      </c>
      <c r="B23" s="205"/>
      <c r="C23" s="206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395"/>
      <c r="AH23" s="403"/>
    </row>
    <row r="24" spans="1:34" x14ac:dyDescent="0.3">
      <c r="A24" s="184" t="s">
        <v>147</v>
      </c>
      <c r="B24" s="231" t="s">
        <v>2</v>
      </c>
      <c r="C24" s="404" t="s">
        <v>158</v>
      </c>
      <c r="D24" s="379"/>
      <c r="E24" s="380"/>
      <c r="F24" s="380" t="s">
        <v>159</v>
      </c>
      <c r="G24" s="380"/>
      <c r="H24" s="380"/>
      <c r="I24" s="380"/>
      <c r="J24" s="380"/>
      <c r="K24" s="380"/>
      <c r="L24" s="380"/>
      <c r="M24" s="380"/>
      <c r="N24" s="380"/>
      <c r="O24" s="380"/>
      <c r="P24" s="380"/>
      <c r="Q24" s="380"/>
      <c r="R24" s="380"/>
      <c r="S24" s="380"/>
      <c r="T24" s="380"/>
      <c r="U24" s="380"/>
      <c r="V24" s="380"/>
      <c r="W24" s="380"/>
      <c r="X24" s="380"/>
      <c r="Y24" s="380"/>
      <c r="Z24" s="380"/>
      <c r="AA24" s="380"/>
      <c r="AB24" s="380"/>
      <c r="AC24" s="380"/>
      <c r="AD24" s="380"/>
      <c r="AE24" s="380"/>
      <c r="AF24" s="380"/>
      <c r="AG24" s="399" t="s">
        <v>160</v>
      </c>
      <c r="AH24" s="403"/>
    </row>
    <row r="25" spans="1:34" x14ac:dyDescent="0.3">
      <c r="A25" s="185" t="s">
        <v>55</v>
      </c>
      <c r="B25" s="202">
        <f xml:space="preserve">
SUM(C25:AG25)</f>
        <v>0</v>
      </c>
      <c r="C25" s="405">
        <f xml:space="preserve">
IF($A$4&lt;=12,SUMIFS('ON Data'!H:H,'ON Data'!$D:$D,$A$4,'ON Data'!$E:$E,10),SUMIFS('ON Data'!H:H,'ON Data'!$E:$E,10))</f>
        <v>0</v>
      </c>
      <c r="D25" s="381"/>
      <c r="E25" s="382"/>
      <c r="F25" s="382">
        <f xml:space="preserve">
IF($A$4&lt;=12,SUMIFS('ON Data'!K:K,'ON Data'!$D:$D,$A$4,'ON Data'!$E:$E,10),SUMIFS('ON Data'!K:K,'ON Data'!$E:$E,10))</f>
        <v>0</v>
      </c>
      <c r="G25" s="382"/>
      <c r="H25" s="382"/>
      <c r="I25" s="382"/>
      <c r="J25" s="382"/>
      <c r="K25" s="382"/>
      <c r="L25" s="382"/>
      <c r="M25" s="382"/>
      <c r="N25" s="382"/>
      <c r="O25" s="382"/>
      <c r="P25" s="382"/>
      <c r="Q25" s="382"/>
      <c r="R25" s="382"/>
      <c r="S25" s="382"/>
      <c r="T25" s="382"/>
      <c r="U25" s="382"/>
      <c r="V25" s="382"/>
      <c r="W25" s="382"/>
      <c r="X25" s="382"/>
      <c r="Y25" s="382"/>
      <c r="Z25" s="382"/>
      <c r="AA25" s="382"/>
      <c r="AB25" s="382"/>
      <c r="AC25" s="382"/>
      <c r="AD25" s="382"/>
      <c r="AE25" s="382"/>
      <c r="AF25" s="382"/>
      <c r="AG25" s="400">
        <f xml:space="preserve">
IF($A$4&lt;=12,SUMIFS('ON Data'!AM:AM,'ON Data'!$D:$D,$A$4,'ON Data'!$E:$E,10),SUMIFS('ON Data'!AM:AM,'ON Data'!$E:$E,10))</f>
        <v>0</v>
      </c>
      <c r="AH25" s="403"/>
    </row>
    <row r="26" spans="1:34" x14ac:dyDescent="0.3">
      <c r="A26" s="191" t="s">
        <v>157</v>
      </c>
      <c r="B26" s="211">
        <f xml:space="preserve">
SUM(C26:AG26)</f>
        <v>0</v>
      </c>
      <c r="C26" s="405">
        <f xml:space="preserve">
IF($A$4&lt;=12,SUMIFS('ON Data'!H:H,'ON Data'!$D:$D,$A$4,'ON Data'!$E:$E,11),SUMIFS('ON Data'!H:H,'ON Data'!$E:$E,11))</f>
        <v>0</v>
      </c>
      <c r="D26" s="381"/>
      <c r="E26" s="382"/>
      <c r="F26" s="383">
        <f xml:space="preserve">
IF($A$4&lt;=12,SUMIFS('ON Data'!K:K,'ON Data'!$D:$D,$A$4,'ON Data'!$E:$E,11),SUMIFS('ON Data'!K:K,'ON Data'!$E:$E,11))</f>
        <v>0</v>
      </c>
      <c r="G26" s="383"/>
      <c r="H26" s="383"/>
      <c r="I26" s="383"/>
      <c r="J26" s="383"/>
      <c r="K26" s="383"/>
      <c r="L26" s="383"/>
      <c r="M26" s="383"/>
      <c r="N26" s="383"/>
      <c r="O26" s="383"/>
      <c r="P26" s="383"/>
      <c r="Q26" s="383"/>
      <c r="R26" s="383"/>
      <c r="S26" s="383"/>
      <c r="T26" s="383"/>
      <c r="U26" s="383"/>
      <c r="V26" s="383"/>
      <c r="W26" s="383"/>
      <c r="X26" s="383"/>
      <c r="Y26" s="383"/>
      <c r="Z26" s="383"/>
      <c r="AA26" s="383"/>
      <c r="AB26" s="383"/>
      <c r="AC26" s="383"/>
      <c r="AD26" s="383"/>
      <c r="AE26" s="383"/>
      <c r="AF26" s="383"/>
      <c r="AG26" s="400">
        <f xml:space="preserve">
IF($A$4&lt;=12,SUMIFS('ON Data'!AM:AM,'ON Data'!$D:$D,$A$4,'ON Data'!$E:$E,11),SUMIFS('ON Data'!AM:AM,'ON Data'!$E:$E,11))</f>
        <v>0</v>
      </c>
      <c r="AH26" s="403"/>
    </row>
    <row r="27" spans="1:34" x14ac:dyDescent="0.3">
      <c r="A27" s="191" t="s">
        <v>57</v>
      </c>
      <c r="B27" s="232">
        <f xml:space="preserve">
IF(B26=0,0,B25/B26)</f>
        <v>0</v>
      </c>
      <c r="C27" s="406">
        <f xml:space="preserve">
IF(C26=0,0,C25/C26)</f>
        <v>0</v>
      </c>
      <c r="D27" s="384"/>
      <c r="E27" s="385"/>
      <c r="F27" s="385">
        <f xml:space="preserve">
IF(F26=0,0,F25/F26)</f>
        <v>0</v>
      </c>
      <c r="G27" s="385"/>
      <c r="H27" s="385"/>
      <c r="I27" s="385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  <c r="AC27" s="385"/>
      <c r="AD27" s="385"/>
      <c r="AE27" s="385"/>
      <c r="AF27" s="385"/>
      <c r="AG27" s="401">
        <f xml:space="preserve">
IF(AG26=0,0,AG25/AG26)</f>
        <v>0</v>
      </c>
      <c r="AH27" s="403"/>
    </row>
    <row r="28" spans="1:34" ht="15" thickBot="1" x14ac:dyDescent="0.35">
      <c r="A28" s="191" t="s">
        <v>156</v>
      </c>
      <c r="B28" s="211">
        <f xml:space="preserve">
SUM(C28:AG28)</f>
        <v>0</v>
      </c>
      <c r="C28" s="407">
        <f xml:space="preserve">
C26-C25</f>
        <v>0</v>
      </c>
      <c r="D28" s="386"/>
      <c r="E28" s="387"/>
      <c r="F28" s="387">
        <f xml:space="preserve">
F26-F25</f>
        <v>0</v>
      </c>
      <c r="G28" s="387"/>
      <c r="H28" s="387"/>
      <c r="I28" s="387"/>
      <c r="J28" s="387"/>
      <c r="K28" s="387"/>
      <c r="L28" s="387"/>
      <c r="M28" s="387"/>
      <c r="N28" s="387"/>
      <c r="O28" s="387"/>
      <c r="P28" s="387"/>
      <c r="Q28" s="387"/>
      <c r="R28" s="387"/>
      <c r="S28" s="387"/>
      <c r="T28" s="387"/>
      <c r="U28" s="387"/>
      <c r="V28" s="387"/>
      <c r="W28" s="387"/>
      <c r="X28" s="387"/>
      <c r="Y28" s="387"/>
      <c r="Z28" s="387"/>
      <c r="AA28" s="387"/>
      <c r="AB28" s="387"/>
      <c r="AC28" s="387"/>
      <c r="AD28" s="387"/>
      <c r="AE28" s="387"/>
      <c r="AF28" s="387"/>
      <c r="AG28" s="402">
        <f xml:space="preserve">
AG26-AG25</f>
        <v>0</v>
      </c>
      <c r="AH28" s="403"/>
    </row>
    <row r="29" spans="1:34" x14ac:dyDescent="0.3">
      <c r="A29" s="192"/>
      <c r="B29" s="192"/>
      <c r="C29" s="193"/>
      <c r="D29" s="192"/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2"/>
      <c r="AF29" s="192"/>
      <c r="AG29" s="192"/>
    </row>
    <row r="30" spans="1:34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154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8" t="s">
        <v>151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</row>
    <row r="33" spans="1:1" x14ac:dyDescent="0.3">
      <c r="A33" s="230" t="s">
        <v>161</v>
      </c>
    </row>
    <row r="34" spans="1:1" x14ac:dyDescent="0.3">
      <c r="A34" s="230" t="s">
        <v>162</v>
      </c>
    </row>
    <row r="35" spans="1:1" x14ac:dyDescent="0.3">
      <c r="A35" s="230" t="s">
        <v>163</v>
      </c>
    </row>
    <row r="36" spans="1:1" x14ac:dyDescent="0.3">
      <c r="A36" s="230" t="s">
        <v>164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1" priority="2" operator="greaterThan">
      <formula>1</formula>
    </cfRule>
  </conditionalFormatting>
  <conditionalFormatting sqref="C28 AG28 F28">
    <cfRule type="cellIs" dxfId="0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8"/>
  <sheetViews>
    <sheetView showGridLines="0" showRowColHeaders="0" workbookViewId="0"/>
  </sheetViews>
  <sheetFormatPr defaultRowHeight="14.4" x14ac:dyDescent="0.3"/>
  <cols>
    <col min="1" max="16384" width="8.88671875" style="171"/>
  </cols>
  <sheetData>
    <row r="1" spans="1:40" x14ac:dyDescent="0.3">
      <c r="A1" s="171" t="s">
        <v>362</v>
      </c>
    </row>
    <row r="2" spans="1:40" x14ac:dyDescent="0.3">
      <c r="A2" s="175" t="s">
        <v>205</v>
      </c>
    </row>
    <row r="3" spans="1:40" x14ac:dyDescent="0.3">
      <c r="A3" s="171" t="s">
        <v>121</v>
      </c>
      <c r="B3" s="196">
        <v>2014</v>
      </c>
      <c r="D3" s="172">
        <f>MAX(D5:D1048576)</f>
        <v>6</v>
      </c>
      <c r="F3" s="172">
        <f>SUMIF($E5:$E1048576,"&lt;10",F5:F1048576)</f>
        <v>4040576.51</v>
      </c>
      <c r="G3" s="172">
        <f t="shared" ref="G3:AN3" si="0">SUMIF($E5:$E1048576,"&lt;10",G5:G1048576)</f>
        <v>0</v>
      </c>
      <c r="H3" s="172">
        <f t="shared" si="0"/>
        <v>0</v>
      </c>
      <c r="I3" s="172">
        <f t="shared" si="0"/>
        <v>0</v>
      </c>
      <c r="J3" s="172">
        <f t="shared" si="0"/>
        <v>0</v>
      </c>
      <c r="K3" s="172">
        <f t="shared" si="0"/>
        <v>2459182.7599999998</v>
      </c>
      <c r="L3" s="172">
        <f t="shared" si="0"/>
        <v>0</v>
      </c>
      <c r="M3" s="172">
        <f t="shared" si="0"/>
        <v>0</v>
      </c>
      <c r="N3" s="172">
        <f t="shared" si="0"/>
        <v>0</v>
      </c>
      <c r="O3" s="172">
        <f t="shared" si="0"/>
        <v>0</v>
      </c>
      <c r="P3" s="172">
        <f t="shared" si="0"/>
        <v>0</v>
      </c>
      <c r="Q3" s="172">
        <f t="shared" si="0"/>
        <v>0</v>
      </c>
      <c r="R3" s="172">
        <f t="shared" si="0"/>
        <v>0</v>
      </c>
      <c r="S3" s="172">
        <f t="shared" si="0"/>
        <v>0</v>
      </c>
      <c r="T3" s="172">
        <f t="shared" si="0"/>
        <v>0</v>
      </c>
      <c r="U3" s="172">
        <f t="shared" si="0"/>
        <v>0</v>
      </c>
      <c r="V3" s="172">
        <f t="shared" si="0"/>
        <v>0</v>
      </c>
      <c r="W3" s="172">
        <f t="shared" si="0"/>
        <v>0</v>
      </c>
      <c r="X3" s="172">
        <f t="shared" si="0"/>
        <v>0</v>
      </c>
      <c r="Y3" s="172">
        <f t="shared" si="0"/>
        <v>0</v>
      </c>
      <c r="Z3" s="172">
        <f t="shared" si="0"/>
        <v>0</v>
      </c>
      <c r="AA3" s="172">
        <f t="shared" si="0"/>
        <v>0</v>
      </c>
      <c r="AB3" s="172">
        <f t="shared" si="0"/>
        <v>0</v>
      </c>
      <c r="AC3" s="172">
        <f t="shared" si="0"/>
        <v>459574.5</v>
      </c>
      <c r="AD3" s="172">
        <f t="shared" si="0"/>
        <v>0</v>
      </c>
      <c r="AE3" s="172">
        <f t="shared" si="0"/>
        <v>0</v>
      </c>
      <c r="AF3" s="172">
        <f t="shared" si="0"/>
        <v>0</v>
      </c>
      <c r="AG3" s="172">
        <f t="shared" si="0"/>
        <v>0</v>
      </c>
      <c r="AH3" s="172">
        <f t="shared" si="0"/>
        <v>1121819.25</v>
      </c>
      <c r="AI3" s="172">
        <f t="shared" si="0"/>
        <v>0</v>
      </c>
      <c r="AJ3" s="172">
        <f t="shared" si="0"/>
        <v>0</v>
      </c>
      <c r="AK3" s="172">
        <f t="shared" si="0"/>
        <v>0</v>
      </c>
      <c r="AL3" s="172">
        <f t="shared" si="0"/>
        <v>0</v>
      </c>
      <c r="AM3" s="172">
        <f t="shared" si="0"/>
        <v>0</v>
      </c>
      <c r="AN3" s="172">
        <f t="shared" si="0"/>
        <v>0</v>
      </c>
    </row>
    <row r="4" spans="1:40" x14ac:dyDescent="0.3">
      <c r="A4" s="171" t="s">
        <v>122</v>
      </c>
      <c r="B4" s="196">
        <v>1</v>
      </c>
      <c r="C4" s="173" t="s">
        <v>4</v>
      </c>
      <c r="D4" s="174" t="s">
        <v>51</v>
      </c>
      <c r="E4" s="174" t="s">
        <v>116</v>
      </c>
      <c r="F4" s="174" t="s">
        <v>2</v>
      </c>
      <c r="G4" s="174" t="s">
        <v>117</v>
      </c>
      <c r="H4" s="174" t="s">
        <v>118</v>
      </c>
      <c r="I4" s="174" t="s">
        <v>119</v>
      </c>
      <c r="J4" s="174" t="s">
        <v>120</v>
      </c>
      <c r="K4" s="174">
        <v>305</v>
      </c>
      <c r="L4" s="174">
        <v>306</v>
      </c>
      <c r="M4" s="174">
        <v>408</v>
      </c>
      <c r="N4" s="174">
        <v>409</v>
      </c>
      <c r="O4" s="174">
        <v>410</v>
      </c>
      <c r="P4" s="174">
        <v>415</v>
      </c>
      <c r="Q4" s="174">
        <v>416</v>
      </c>
      <c r="R4" s="174">
        <v>418</v>
      </c>
      <c r="S4" s="174">
        <v>419</v>
      </c>
      <c r="T4" s="174">
        <v>420</v>
      </c>
      <c r="U4" s="174">
        <v>421</v>
      </c>
      <c r="V4" s="174">
        <v>522</v>
      </c>
      <c r="W4" s="174">
        <v>523</v>
      </c>
      <c r="X4" s="174">
        <v>524</v>
      </c>
      <c r="Y4" s="174">
        <v>525</v>
      </c>
      <c r="Z4" s="174">
        <v>526</v>
      </c>
      <c r="AA4" s="174">
        <v>527</v>
      </c>
      <c r="AB4" s="174">
        <v>528</v>
      </c>
      <c r="AC4" s="174">
        <v>629</v>
      </c>
      <c r="AD4" s="174">
        <v>630</v>
      </c>
      <c r="AE4" s="174">
        <v>636</v>
      </c>
      <c r="AF4" s="174">
        <v>637</v>
      </c>
      <c r="AG4" s="174">
        <v>640</v>
      </c>
      <c r="AH4" s="174">
        <v>642</v>
      </c>
      <c r="AI4" s="174">
        <v>743</v>
      </c>
      <c r="AJ4" s="174">
        <v>745</v>
      </c>
      <c r="AK4" s="174">
        <v>746</v>
      </c>
      <c r="AL4" s="174">
        <v>747</v>
      </c>
      <c r="AM4" s="174">
        <v>930</v>
      </c>
      <c r="AN4" s="174">
        <v>940</v>
      </c>
    </row>
    <row r="5" spans="1:40" x14ac:dyDescent="0.3">
      <c r="A5" s="171" t="s">
        <v>123</v>
      </c>
      <c r="B5" s="196">
        <v>2</v>
      </c>
      <c r="C5" s="171">
        <v>56</v>
      </c>
      <c r="D5" s="171">
        <v>1</v>
      </c>
      <c r="E5" s="171">
        <v>1</v>
      </c>
      <c r="F5" s="171">
        <v>32.25</v>
      </c>
      <c r="G5" s="171">
        <v>0</v>
      </c>
      <c r="H5" s="171">
        <v>0</v>
      </c>
      <c r="I5" s="171">
        <v>0</v>
      </c>
      <c r="J5" s="171">
        <v>0</v>
      </c>
      <c r="K5" s="171">
        <v>16.25</v>
      </c>
      <c r="L5" s="171">
        <v>0</v>
      </c>
      <c r="M5" s="171">
        <v>0</v>
      </c>
      <c r="N5" s="171">
        <v>0</v>
      </c>
      <c r="O5" s="171">
        <v>0</v>
      </c>
      <c r="P5" s="171">
        <v>0</v>
      </c>
      <c r="Q5" s="171">
        <v>0</v>
      </c>
      <c r="R5" s="171">
        <v>0</v>
      </c>
      <c r="S5" s="171">
        <v>0</v>
      </c>
      <c r="T5" s="171">
        <v>0</v>
      </c>
      <c r="U5" s="171">
        <v>0</v>
      </c>
      <c r="V5" s="171">
        <v>0</v>
      </c>
      <c r="W5" s="171">
        <v>0</v>
      </c>
      <c r="X5" s="171">
        <v>0</v>
      </c>
      <c r="Y5" s="171">
        <v>0</v>
      </c>
      <c r="Z5" s="171">
        <v>0</v>
      </c>
      <c r="AA5" s="171">
        <v>0</v>
      </c>
      <c r="AB5" s="171">
        <v>0</v>
      </c>
      <c r="AC5" s="171">
        <v>4</v>
      </c>
      <c r="AD5" s="171">
        <v>0</v>
      </c>
      <c r="AE5" s="171">
        <v>0</v>
      </c>
      <c r="AF5" s="171">
        <v>0</v>
      </c>
      <c r="AG5" s="171">
        <v>0</v>
      </c>
      <c r="AH5" s="171">
        <v>12</v>
      </c>
      <c r="AI5" s="171">
        <v>0</v>
      </c>
      <c r="AJ5" s="171">
        <v>0</v>
      </c>
      <c r="AK5" s="171">
        <v>0</v>
      </c>
      <c r="AL5" s="171">
        <v>0</v>
      </c>
      <c r="AM5" s="171">
        <v>0</v>
      </c>
      <c r="AN5" s="171">
        <v>0</v>
      </c>
    </row>
    <row r="6" spans="1:40" x14ac:dyDescent="0.3">
      <c r="A6" s="171" t="s">
        <v>124</v>
      </c>
      <c r="B6" s="196">
        <v>3</v>
      </c>
      <c r="C6" s="171">
        <v>56</v>
      </c>
      <c r="D6" s="171">
        <v>1</v>
      </c>
      <c r="E6" s="171">
        <v>2</v>
      </c>
      <c r="F6" s="171">
        <v>5216.88</v>
      </c>
      <c r="G6" s="171">
        <v>0</v>
      </c>
      <c r="H6" s="171">
        <v>0</v>
      </c>
      <c r="I6" s="171">
        <v>0</v>
      </c>
      <c r="J6" s="171">
        <v>0</v>
      </c>
      <c r="K6" s="171">
        <v>2590.13</v>
      </c>
      <c r="L6" s="171">
        <v>0</v>
      </c>
      <c r="M6" s="171">
        <v>0</v>
      </c>
      <c r="N6" s="171">
        <v>0</v>
      </c>
      <c r="O6" s="171">
        <v>0</v>
      </c>
      <c r="P6" s="171">
        <v>0</v>
      </c>
      <c r="Q6" s="171">
        <v>0</v>
      </c>
      <c r="R6" s="171">
        <v>0</v>
      </c>
      <c r="S6" s="171">
        <v>0</v>
      </c>
      <c r="T6" s="171">
        <v>0</v>
      </c>
      <c r="U6" s="171">
        <v>0</v>
      </c>
      <c r="V6" s="171">
        <v>0</v>
      </c>
      <c r="W6" s="171">
        <v>0</v>
      </c>
      <c r="X6" s="171">
        <v>0</v>
      </c>
      <c r="Y6" s="171">
        <v>0</v>
      </c>
      <c r="Z6" s="171">
        <v>0</v>
      </c>
      <c r="AA6" s="171">
        <v>0</v>
      </c>
      <c r="AB6" s="171">
        <v>0</v>
      </c>
      <c r="AC6" s="171">
        <v>690</v>
      </c>
      <c r="AD6" s="171">
        <v>0</v>
      </c>
      <c r="AE6" s="171">
        <v>0</v>
      </c>
      <c r="AF6" s="171">
        <v>0</v>
      </c>
      <c r="AG6" s="171">
        <v>0</v>
      </c>
      <c r="AH6" s="171">
        <v>1936.75</v>
      </c>
      <c r="AI6" s="171">
        <v>0</v>
      </c>
      <c r="AJ6" s="171">
        <v>0</v>
      </c>
      <c r="AK6" s="171">
        <v>0</v>
      </c>
      <c r="AL6" s="171">
        <v>0</v>
      </c>
      <c r="AM6" s="171">
        <v>0</v>
      </c>
      <c r="AN6" s="171">
        <v>0</v>
      </c>
    </row>
    <row r="7" spans="1:40" x14ac:dyDescent="0.3">
      <c r="A7" s="171" t="s">
        <v>125</v>
      </c>
      <c r="B7" s="196">
        <v>4</v>
      </c>
      <c r="C7" s="171">
        <v>56</v>
      </c>
      <c r="D7" s="171">
        <v>1</v>
      </c>
      <c r="E7" s="171">
        <v>6</v>
      </c>
      <c r="F7" s="171">
        <v>680614</v>
      </c>
      <c r="G7" s="171">
        <v>0</v>
      </c>
      <c r="H7" s="171">
        <v>0</v>
      </c>
      <c r="I7" s="171">
        <v>0</v>
      </c>
      <c r="J7" s="171">
        <v>0</v>
      </c>
      <c r="K7" s="171">
        <v>428820</v>
      </c>
      <c r="L7" s="171">
        <v>0</v>
      </c>
      <c r="M7" s="171">
        <v>0</v>
      </c>
      <c r="N7" s="171">
        <v>0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0</v>
      </c>
      <c r="Z7" s="171">
        <v>0</v>
      </c>
      <c r="AA7" s="171">
        <v>0</v>
      </c>
      <c r="AB7" s="171">
        <v>0</v>
      </c>
      <c r="AC7" s="171">
        <v>67324</v>
      </c>
      <c r="AD7" s="171">
        <v>0</v>
      </c>
      <c r="AE7" s="171">
        <v>0</v>
      </c>
      <c r="AF7" s="171">
        <v>0</v>
      </c>
      <c r="AG7" s="171">
        <v>0</v>
      </c>
      <c r="AH7" s="171">
        <v>184470</v>
      </c>
      <c r="AI7" s="171">
        <v>0</v>
      </c>
      <c r="AJ7" s="171">
        <v>0</v>
      </c>
      <c r="AK7" s="171">
        <v>0</v>
      </c>
      <c r="AL7" s="171">
        <v>0</v>
      </c>
      <c r="AM7" s="171">
        <v>0</v>
      </c>
      <c r="AN7" s="171">
        <v>0</v>
      </c>
    </row>
    <row r="8" spans="1:40" x14ac:dyDescent="0.3">
      <c r="A8" s="171" t="s">
        <v>126</v>
      </c>
      <c r="B8" s="196">
        <v>5</v>
      </c>
      <c r="C8" s="171">
        <v>56</v>
      </c>
      <c r="D8" s="171">
        <v>2</v>
      </c>
      <c r="E8" s="171">
        <v>1</v>
      </c>
      <c r="F8" s="171">
        <v>32.25</v>
      </c>
      <c r="G8" s="171">
        <v>0</v>
      </c>
      <c r="H8" s="171">
        <v>0</v>
      </c>
      <c r="I8" s="171">
        <v>0</v>
      </c>
      <c r="J8" s="171">
        <v>0</v>
      </c>
      <c r="K8" s="171">
        <v>16.25</v>
      </c>
      <c r="L8" s="171">
        <v>0</v>
      </c>
      <c r="M8" s="171">
        <v>0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0</v>
      </c>
      <c r="AC8" s="171">
        <v>4</v>
      </c>
      <c r="AD8" s="171">
        <v>0</v>
      </c>
      <c r="AE8" s="171">
        <v>0</v>
      </c>
      <c r="AF8" s="171">
        <v>0</v>
      </c>
      <c r="AG8" s="171">
        <v>0</v>
      </c>
      <c r="AH8" s="171">
        <v>12</v>
      </c>
      <c r="AI8" s="171">
        <v>0</v>
      </c>
      <c r="AJ8" s="171">
        <v>0</v>
      </c>
      <c r="AK8" s="171">
        <v>0</v>
      </c>
      <c r="AL8" s="171">
        <v>0</v>
      </c>
      <c r="AM8" s="171">
        <v>0</v>
      </c>
      <c r="AN8" s="171">
        <v>0</v>
      </c>
    </row>
    <row r="9" spans="1:40" x14ac:dyDescent="0.3">
      <c r="A9" s="171" t="s">
        <v>127</v>
      </c>
      <c r="B9" s="196">
        <v>6</v>
      </c>
      <c r="C9" s="171">
        <v>56</v>
      </c>
      <c r="D9" s="171">
        <v>2</v>
      </c>
      <c r="E9" s="171">
        <v>2</v>
      </c>
      <c r="F9" s="171">
        <v>4360.25</v>
      </c>
      <c r="G9" s="171">
        <v>0</v>
      </c>
      <c r="H9" s="171">
        <v>0</v>
      </c>
      <c r="I9" s="171">
        <v>0</v>
      </c>
      <c r="J9" s="171">
        <v>0</v>
      </c>
      <c r="K9" s="171">
        <v>2186.5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0</v>
      </c>
      <c r="AC9" s="171">
        <v>555</v>
      </c>
      <c r="AD9" s="171">
        <v>0</v>
      </c>
      <c r="AE9" s="171">
        <v>0</v>
      </c>
      <c r="AF9" s="171">
        <v>0</v>
      </c>
      <c r="AG9" s="171">
        <v>0</v>
      </c>
      <c r="AH9" s="171">
        <v>1618.75</v>
      </c>
      <c r="AI9" s="171">
        <v>0</v>
      </c>
      <c r="AJ9" s="171">
        <v>0</v>
      </c>
      <c r="AK9" s="171">
        <v>0</v>
      </c>
      <c r="AL9" s="171">
        <v>0</v>
      </c>
      <c r="AM9" s="171">
        <v>0</v>
      </c>
      <c r="AN9" s="171">
        <v>0</v>
      </c>
    </row>
    <row r="10" spans="1:40" x14ac:dyDescent="0.3">
      <c r="A10" s="171" t="s">
        <v>128</v>
      </c>
      <c r="B10" s="196">
        <v>7</v>
      </c>
      <c r="C10" s="171">
        <v>56</v>
      </c>
      <c r="D10" s="171">
        <v>2</v>
      </c>
      <c r="E10" s="171">
        <v>6</v>
      </c>
      <c r="F10" s="171">
        <v>661078</v>
      </c>
      <c r="G10" s="171">
        <v>0</v>
      </c>
      <c r="H10" s="171">
        <v>0</v>
      </c>
      <c r="I10" s="171">
        <v>0</v>
      </c>
      <c r="J10" s="171">
        <v>0</v>
      </c>
      <c r="K10" s="171">
        <v>411224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0</v>
      </c>
      <c r="AC10" s="171">
        <v>68927</v>
      </c>
      <c r="AD10" s="171">
        <v>0</v>
      </c>
      <c r="AE10" s="171">
        <v>0</v>
      </c>
      <c r="AF10" s="171">
        <v>0</v>
      </c>
      <c r="AG10" s="171">
        <v>0</v>
      </c>
      <c r="AH10" s="171">
        <v>180927</v>
      </c>
      <c r="AI10" s="171">
        <v>0</v>
      </c>
      <c r="AJ10" s="171">
        <v>0</v>
      </c>
      <c r="AK10" s="171">
        <v>0</v>
      </c>
      <c r="AL10" s="171">
        <v>0</v>
      </c>
      <c r="AM10" s="171">
        <v>0</v>
      </c>
      <c r="AN10" s="171">
        <v>0</v>
      </c>
    </row>
    <row r="11" spans="1:40" x14ac:dyDescent="0.3">
      <c r="A11" s="171" t="s">
        <v>129</v>
      </c>
      <c r="B11" s="196">
        <v>8</v>
      </c>
      <c r="C11" s="171">
        <v>56</v>
      </c>
      <c r="D11" s="171">
        <v>2</v>
      </c>
      <c r="E11" s="171">
        <v>9</v>
      </c>
      <c r="F11" s="171">
        <v>7920</v>
      </c>
      <c r="G11" s="171">
        <v>0</v>
      </c>
      <c r="H11" s="171">
        <v>0</v>
      </c>
      <c r="I11" s="171">
        <v>0</v>
      </c>
      <c r="J11" s="171">
        <v>0</v>
      </c>
      <c r="K11" s="171">
        <v>4920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3000</v>
      </c>
      <c r="AD11" s="171">
        <v>0</v>
      </c>
      <c r="AE11" s="171">
        <v>0</v>
      </c>
      <c r="AF11" s="171">
        <v>0</v>
      </c>
      <c r="AG11" s="171">
        <v>0</v>
      </c>
      <c r="AH11" s="171">
        <v>0</v>
      </c>
      <c r="AI11" s="171">
        <v>0</v>
      </c>
      <c r="AJ11" s="171">
        <v>0</v>
      </c>
      <c r="AK11" s="171">
        <v>0</v>
      </c>
      <c r="AL11" s="171">
        <v>0</v>
      </c>
      <c r="AM11" s="171">
        <v>0</v>
      </c>
      <c r="AN11" s="171">
        <v>0</v>
      </c>
    </row>
    <row r="12" spans="1:40" x14ac:dyDescent="0.3">
      <c r="A12" s="171" t="s">
        <v>130</v>
      </c>
      <c r="B12" s="196">
        <v>9</v>
      </c>
      <c r="C12" s="171">
        <v>56</v>
      </c>
      <c r="D12" s="171">
        <v>3</v>
      </c>
      <c r="E12" s="171">
        <v>1</v>
      </c>
      <c r="F12" s="171">
        <v>32.25</v>
      </c>
      <c r="G12" s="171">
        <v>0</v>
      </c>
      <c r="H12" s="171">
        <v>0</v>
      </c>
      <c r="I12" s="171">
        <v>0</v>
      </c>
      <c r="J12" s="171">
        <v>0</v>
      </c>
      <c r="K12" s="171">
        <v>16.25</v>
      </c>
      <c r="L12" s="171">
        <v>0</v>
      </c>
      <c r="M12" s="171">
        <v>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0</v>
      </c>
      <c r="AC12" s="171">
        <v>4</v>
      </c>
      <c r="AD12" s="171">
        <v>0</v>
      </c>
      <c r="AE12" s="171">
        <v>0</v>
      </c>
      <c r="AF12" s="171">
        <v>0</v>
      </c>
      <c r="AG12" s="171">
        <v>0</v>
      </c>
      <c r="AH12" s="171">
        <v>12</v>
      </c>
      <c r="AI12" s="171">
        <v>0</v>
      </c>
      <c r="AJ12" s="171">
        <v>0</v>
      </c>
      <c r="AK12" s="171">
        <v>0</v>
      </c>
      <c r="AL12" s="171">
        <v>0</v>
      </c>
      <c r="AM12" s="171">
        <v>0</v>
      </c>
      <c r="AN12" s="171">
        <v>0</v>
      </c>
    </row>
    <row r="13" spans="1:40" x14ac:dyDescent="0.3">
      <c r="A13" s="171" t="s">
        <v>131</v>
      </c>
      <c r="B13" s="196">
        <v>10</v>
      </c>
      <c r="C13" s="171">
        <v>56</v>
      </c>
      <c r="D13" s="171">
        <v>3</v>
      </c>
      <c r="E13" s="171">
        <v>2</v>
      </c>
      <c r="F13" s="171">
        <v>4426.63</v>
      </c>
      <c r="G13" s="171">
        <v>0</v>
      </c>
      <c r="H13" s="171">
        <v>0</v>
      </c>
      <c r="I13" s="171">
        <v>0</v>
      </c>
      <c r="J13" s="171">
        <v>0</v>
      </c>
      <c r="K13" s="171">
        <v>2130.88</v>
      </c>
      <c r="L13" s="171">
        <v>0</v>
      </c>
      <c r="M13" s="171">
        <v>0</v>
      </c>
      <c r="N13" s="171">
        <v>0</v>
      </c>
      <c r="O13" s="171">
        <v>0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622.5</v>
      </c>
      <c r="AD13" s="171">
        <v>0</v>
      </c>
      <c r="AE13" s="171">
        <v>0</v>
      </c>
      <c r="AF13" s="171">
        <v>0</v>
      </c>
      <c r="AG13" s="171">
        <v>0</v>
      </c>
      <c r="AH13" s="171">
        <v>1673.25</v>
      </c>
      <c r="AI13" s="171">
        <v>0</v>
      </c>
      <c r="AJ13" s="171">
        <v>0</v>
      </c>
      <c r="AK13" s="171">
        <v>0</v>
      </c>
      <c r="AL13" s="171">
        <v>0</v>
      </c>
      <c r="AM13" s="171">
        <v>0</v>
      </c>
      <c r="AN13" s="171">
        <v>0</v>
      </c>
    </row>
    <row r="14" spans="1:40" x14ac:dyDescent="0.3">
      <c r="A14" s="171" t="s">
        <v>132</v>
      </c>
      <c r="B14" s="196">
        <v>11</v>
      </c>
      <c r="C14" s="171">
        <v>56</v>
      </c>
      <c r="D14" s="171">
        <v>3</v>
      </c>
      <c r="E14" s="171">
        <v>6</v>
      </c>
      <c r="F14" s="171">
        <v>640732</v>
      </c>
      <c r="G14" s="171">
        <v>0</v>
      </c>
      <c r="H14" s="171">
        <v>0</v>
      </c>
      <c r="I14" s="171">
        <v>0</v>
      </c>
      <c r="J14" s="171">
        <v>0</v>
      </c>
      <c r="K14" s="171">
        <v>395312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0</v>
      </c>
      <c r="AC14" s="171">
        <v>70057</v>
      </c>
      <c r="AD14" s="171">
        <v>0</v>
      </c>
      <c r="AE14" s="171">
        <v>0</v>
      </c>
      <c r="AF14" s="171">
        <v>0</v>
      </c>
      <c r="AG14" s="171">
        <v>0</v>
      </c>
      <c r="AH14" s="171">
        <v>175363</v>
      </c>
      <c r="AI14" s="171">
        <v>0</v>
      </c>
      <c r="AJ14" s="171">
        <v>0</v>
      </c>
      <c r="AK14" s="171">
        <v>0</v>
      </c>
      <c r="AL14" s="171">
        <v>0</v>
      </c>
      <c r="AM14" s="171">
        <v>0</v>
      </c>
      <c r="AN14" s="171">
        <v>0</v>
      </c>
    </row>
    <row r="15" spans="1:40" x14ac:dyDescent="0.3">
      <c r="A15" s="171" t="s">
        <v>133</v>
      </c>
      <c r="B15" s="196">
        <v>12</v>
      </c>
      <c r="C15" s="171">
        <v>56</v>
      </c>
      <c r="D15" s="171">
        <v>3</v>
      </c>
      <c r="E15" s="171">
        <v>9</v>
      </c>
      <c r="F15" s="171">
        <v>22236</v>
      </c>
      <c r="G15" s="171">
        <v>0</v>
      </c>
      <c r="H15" s="171">
        <v>0</v>
      </c>
      <c r="I15" s="171">
        <v>0</v>
      </c>
      <c r="J15" s="171">
        <v>0</v>
      </c>
      <c r="K15" s="171">
        <v>15560</v>
      </c>
      <c r="L15" s="171">
        <v>0</v>
      </c>
      <c r="M15" s="171">
        <v>0</v>
      </c>
      <c r="N15" s="171">
        <v>0</v>
      </c>
      <c r="O15" s="171">
        <v>0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1">
        <v>0</v>
      </c>
      <c r="AC15" s="171">
        <v>1500</v>
      </c>
      <c r="AD15" s="171">
        <v>0</v>
      </c>
      <c r="AE15" s="171">
        <v>0</v>
      </c>
      <c r="AF15" s="171">
        <v>0</v>
      </c>
      <c r="AG15" s="171">
        <v>0</v>
      </c>
      <c r="AH15" s="171">
        <v>5176</v>
      </c>
      <c r="AI15" s="171">
        <v>0</v>
      </c>
      <c r="AJ15" s="171">
        <v>0</v>
      </c>
      <c r="AK15" s="171">
        <v>0</v>
      </c>
      <c r="AL15" s="171">
        <v>0</v>
      </c>
      <c r="AM15" s="171">
        <v>0</v>
      </c>
      <c r="AN15" s="171">
        <v>0</v>
      </c>
    </row>
    <row r="16" spans="1:40" x14ac:dyDescent="0.3">
      <c r="A16" s="171" t="s">
        <v>121</v>
      </c>
      <c r="B16" s="196">
        <v>2014</v>
      </c>
      <c r="C16" s="171">
        <v>56</v>
      </c>
      <c r="D16" s="171">
        <v>4</v>
      </c>
      <c r="E16" s="171">
        <v>1</v>
      </c>
      <c r="F16" s="171">
        <v>33.25</v>
      </c>
      <c r="G16" s="171">
        <v>0</v>
      </c>
      <c r="H16" s="171">
        <v>0</v>
      </c>
      <c r="I16" s="171">
        <v>0</v>
      </c>
      <c r="J16" s="171">
        <v>0</v>
      </c>
      <c r="K16" s="171">
        <v>16.25</v>
      </c>
      <c r="L16" s="171">
        <v>0</v>
      </c>
      <c r="M16" s="171">
        <v>0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0</v>
      </c>
      <c r="Z16" s="171">
        <v>0</v>
      </c>
      <c r="AA16" s="171">
        <v>0</v>
      </c>
      <c r="AB16" s="171">
        <v>0</v>
      </c>
      <c r="AC16" s="171">
        <v>5</v>
      </c>
      <c r="AD16" s="171">
        <v>0</v>
      </c>
      <c r="AE16" s="171">
        <v>0</v>
      </c>
      <c r="AF16" s="171">
        <v>0</v>
      </c>
      <c r="AG16" s="171">
        <v>0</v>
      </c>
      <c r="AH16" s="171">
        <v>12</v>
      </c>
      <c r="AI16" s="171">
        <v>0</v>
      </c>
      <c r="AJ16" s="171">
        <v>0</v>
      </c>
      <c r="AK16" s="171">
        <v>0</v>
      </c>
      <c r="AL16" s="171">
        <v>0</v>
      </c>
      <c r="AM16" s="171">
        <v>0</v>
      </c>
      <c r="AN16" s="171">
        <v>0</v>
      </c>
    </row>
    <row r="17" spans="3:40" x14ac:dyDescent="0.3">
      <c r="C17" s="171">
        <v>56</v>
      </c>
      <c r="D17" s="171">
        <v>4</v>
      </c>
      <c r="E17" s="171">
        <v>2</v>
      </c>
      <c r="F17" s="171">
        <v>4583.5</v>
      </c>
      <c r="G17" s="171">
        <v>0</v>
      </c>
      <c r="H17" s="171">
        <v>0</v>
      </c>
      <c r="I17" s="171">
        <v>0</v>
      </c>
      <c r="J17" s="171">
        <v>0</v>
      </c>
      <c r="K17" s="171">
        <v>2182</v>
      </c>
      <c r="L17" s="171">
        <v>0</v>
      </c>
      <c r="M17" s="171">
        <v>0</v>
      </c>
      <c r="N17" s="171">
        <v>0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0</v>
      </c>
      <c r="AC17" s="171">
        <v>645</v>
      </c>
      <c r="AD17" s="171">
        <v>0</v>
      </c>
      <c r="AE17" s="171">
        <v>0</v>
      </c>
      <c r="AF17" s="171">
        <v>0</v>
      </c>
      <c r="AG17" s="171">
        <v>0</v>
      </c>
      <c r="AH17" s="171">
        <v>1756.5</v>
      </c>
      <c r="AI17" s="171">
        <v>0</v>
      </c>
      <c r="AJ17" s="171">
        <v>0</v>
      </c>
      <c r="AK17" s="171">
        <v>0</v>
      </c>
      <c r="AL17" s="171">
        <v>0</v>
      </c>
      <c r="AM17" s="171">
        <v>0</v>
      </c>
      <c r="AN17" s="171">
        <v>0</v>
      </c>
    </row>
    <row r="18" spans="3:40" x14ac:dyDescent="0.3">
      <c r="C18" s="171">
        <v>56</v>
      </c>
      <c r="D18" s="171">
        <v>4</v>
      </c>
      <c r="E18" s="171">
        <v>6</v>
      </c>
      <c r="F18" s="171">
        <v>644083</v>
      </c>
      <c r="G18" s="171">
        <v>0</v>
      </c>
      <c r="H18" s="171">
        <v>0</v>
      </c>
      <c r="I18" s="171">
        <v>0</v>
      </c>
      <c r="J18" s="171">
        <v>0</v>
      </c>
      <c r="K18" s="171">
        <v>382554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86041</v>
      </c>
      <c r="AD18" s="171">
        <v>0</v>
      </c>
      <c r="AE18" s="171">
        <v>0</v>
      </c>
      <c r="AF18" s="171">
        <v>0</v>
      </c>
      <c r="AG18" s="171">
        <v>0</v>
      </c>
      <c r="AH18" s="171">
        <v>175488</v>
      </c>
      <c r="AI18" s="171">
        <v>0</v>
      </c>
      <c r="AJ18" s="171">
        <v>0</v>
      </c>
      <c r="AK18" s="171">
        <v>0</v>
      </c>
      <c r="AL18" s="171">
        <v>0</v>
      </c>
      <c r="AM18" s="171">
        <v>0</v>
      </c>
      <c r="AN18" s="171">
        <v>0</v>
      </c>
    </row>
    <row r="19" spans="3:40" x14ac:dyDescent="0.3">
      <c r="C19" s="171">
        <v>56</v>
      </c>
      <c r="D19" s="171">
        <v>4</v>
      </c>
      <c r="E19" s="171">
        <v>9</v>
      </c>
      <c r="F19" s="171">
        <v>15743</v>
      </c>
      <c r="G19" s="171">
        <v>0</v>
      </c>
      <c r="H19" s="171">
        <v>0</v>
      </c>
      <c r="I19" s="171">
        <v>0</v>
      </c>
      <c r="J19" s="171">
        <v>0</v>
      </c>
      <c r="K19" s="171">
        <v>9000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2763</v>
      </c>
      <c r="AD19" s="171">
        <v>0</v>
      </c>
      <c r="AE19" s="171">
        <v>0</v>
      </c>
      <c r="AF19" s="171">
        <v>0</v>
      </c>
      <c r="AG19" s="171">
        <v>0</v>
      </c>
      <c r="AH19" s="171">
        <v>3980</v>
      </c>
      <c r="AI19" s="171">
        <v>0</v>
      </c>
      <c r="AJ19" s="171">
        <v>0</v>
      </c>
      <c r="AK19" s="171">
        <v>0</v>
      </c>
      <c r="AL19" s="171">
        <v>0</v>
      </c>
      <c r="AM19" s="171">
        <v>0</v>
      </c>
      <c r="AN19" s="171">
        <v>0</v>
      </c>
    </row>
    <row r="20" spans="3:40" x14ac:dyDescent="0.3">
      <c r="C20" s="171">
        <v>56</v>
      </c>
      <c r="D20" s="171">
        <v>5</v>
      </c>
      <c r="E20" s="171">
        <v>1</v>
      </c>
      <c r="F20" s="171">
        <v>33.25</v>
      </c>
      <c r="G20" s="171">
        <v>0</v>
      </c>
      <c r="H20" s="171">
        <v>0</v>
      </c>
      <c r="I20" s="171">
        <v>0</v>
      </c>
      <c r="J20" s="171">
        <v>0</v>
      </c>
      <c r="K20" s="171">
        <v>16.25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0</v>
      </c>
      <c r="AC20" s="171">
        <v>5</v>
      </c>
      <c r="AD20" s="171">
        <v>0</v>
      </c>
      <c r="AE20" s="171">
        <v>0</v>
      </c>
      <c r="AF20" s="171">
        <v>0</v>
      </c>
      <c r="AG20" s="171">
        <v>0</v>
      </c>
      <c r="AH20" s="171">
        <v>12</v>
      </c>
      <c r="AI20" s="171">
        <v>0</v>
      </c>
      <c r="AJ20" s="171">
        <v>0</v>
      </c>
      <c r="AK20" s="171">
        <v>0</v>
      </c>
      <c r="AL20" s="171">
        <v>0</v>
      </c>
      <c r="AM20" s="171">
        <v>0</v>
      </c>
      <c r="AN20" s="171">
        <v>0</v>
      </c>
    </row>
    <row r="21" spans="3:40" x14ac:dyDescent="0.3">
      <c r="C21" s="171">
        <v>56</v>
      </c>
      <c r="D21" s="171">
        <v>5</v>
      </c>
      <c r="E21" s="171">
        <v>2</v>
      </c>
      <c r="F21" s="171">
        <v>4513</v>
      </c>
      <c r="G21" s="171">
        <v>0</v>
      </c>
      <c r="H21" s="171">
        <v>0</v>
      </c>
      <c r="I21" s="171">
        <v>0</v>
      </c>
      <c r="J21" s="171">
        <v>0</v>
      </c>
      <c r="K21" s="171">
        <v>2111.75</v>
      </c>
      <c r="L21" s="171">
        <v>0</v>
      </c>
      <c r="M21" s="171">
        <v>0</v>
      </c>
      <c r="N21" s="171">
        <v>0</v>
      </c>
      <c r="O21" s="171">
        <v>0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71">
        <v>0</v>
      </c>
      <c r="V21" s="171">
        <v>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0</v>
      </c>
      <c r="AC21" s="171">
        <v>637.5</v>
      </c>
      <c r="AD21" s="171">
        <v>0</v>
      </c>
      <c r="AE21" s="171">
        <v>0</v>
      </c>
      <c r="AF21" s="171">
        <v>0</v>
      </c>
      <c r="AG21" s="171">
        <v>0</v>
      </c>
      <c r="AH21" s="171">
        <v>1763.75</v>
      </c>
      <c r="AI21" s="171">
        <v>0</v>
      </c>
      <c r="AJ21" s="171">
        <v>0</v>
      </c>
      <c r="AK21" s="171">
        <v>0</v>
      </c>
      <c r="AL21" s="171">
        <v>0</v>
      </c>
      <c r="AM21" s="171">
        <v>0</v>
      </c>
      <c r="AN21" s="171">
        <v>0</v>
      </c>
    </row>
    <row r="22" spans="3:40" x14ac:dyDescent="0.3">
      <c r="C22" s="171">
        <v>56</v>
      </c>
      <c r="D22" s="171">
        <v>5</v>
      </c>
      <c r="E22" s="171">
        <v>6</v>
      </c>
      <c r="F22" s="171">
        <v>654008</v>
      </c>
      <c r="G22" s="171">
        <v>0</v>
      </c>
      <c r="H22" s="171">
        <v>0</v>
      </c>
      <c r="I22" s="171">
        <v>0</v>
      </c>
      <c r="J22" s="171">
        <v>0</v>
      </c>
      <c r="K22" s="171">
        <v>380510</v>
      </c>
      <c r="L22" s="171">
        <v>0</v>
      </c>
      <c r="M22" s="171">
        <v>0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89533</v>
      </c>
      <c r="AD22" s="171">
        <v>0</v>
      </c>
      <c r="AE22" s="171">
        <v>0</v>
      </c>
      <c r="AF22" s="171">
        <v>0</v>
      </c>
      <c r="AG22" s="171">
        <v>0</v>
      </c>
      <c r="AH22" s="171">
        <v>183965</v>
      </c>
      <c r="AI22" s="171">
        <v>0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</row>
    <row r="23" spans="3:40" x14ac:dyDescent="0.3">
      <c r="C23" s="171">
        <v>56</v>
      </c>
      <c r="D23" s="171">
        <v>5</v>
      </c>
      <c r="E23" s="171">
        <v>9</v>
      </c>
      <c r="F23" s="171">
        <v>14316</v>
      </c>
      <c r="G23" s="171">
        <v>0</v>
      </c>
      <c r="H23" s="171">
        <v>0</v>
      </c>
      <c r="I23" s="171">
        <v>0</v>
      </c>
      <c r="J23" s="171">
        <v>0</v>
      </c>
      <c r="K23" s="171">
        <v>7256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2500</v>
      </c>
      <c r="AD23" s="171">
        <v>0</v>
      </c>
      <c r="AE23" s="171">
        <v>0</v>
      </c>
      <c r="AF23" s="171">
        <v>0</v>
      </c>
      <c r="AG23" s="171">
        <v>0</v>
      </c>
      <c r="AH23" s="171">
        <v>4560</v>
      </c>
      <c r="AI23" s="171">
        <v>0</v>
      </c>
      <c r="AJ23" s="171">
        <v>0</v>
      </c>
      <c r="AK23" s="171">
        <v>0</v>
      </c>
      <c r="AL23" s="171">
        <v>0</v>
      </c>
      <c r="AM23" s="171">
        <v>0</v>
      </c>
      <c r="AN23" s="171">
        <v>0</v>
      </c>
    </row>
    <row r="24" spans="3:40" x14ac:dyDescent="0.3">
      <c r="C24" s="171">
        <v>56</v>
      </c>
      <c r="D24" s="171">
        <v>6</v>
      </c>
      <c r="E24" s="171">
        <v>1</v>
      </c>
      <c r="F24" s="171">
        <v>32.25</v>
      </c>
      <c r="G24" s="171">
        <v>0</v>
      </c>
      <c r="H24" s="171">
        <v>0</v>
      </c>
      <c r="I24" s="171">
        <v>0</v>
      </c>
      <c r="J24" s="171">
        <v>0</v>
      </c>
      <c r="K24" s="171">
        <v>16.25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4</v>
      </c>
      <c r="AD24" s="171">
        <v>0</v>
      </c>
      <c r="AE24" s="171">
        <v>0</v>
      </c>
      <c r="AF24" s="171">
        <v>0</v>
      </c>
      <c r="AG24" s="171">
        <v>0</v>
      </c>
      <c r="AH24" s="171">
        <v>12</v>
      </c>
      <c r="AI24" s="171">
        <v>0</v>
      </c>
      <c r="AJ24" s="171">
        <v>0</v>
      </c>
      <c r="AK24" s="171">
        <v>0</v>
      </c>
      <c r="AL24" s="171">
        <v>0</v>
      </c>
      <c r="AM24" s="171">
        <v>0</v>
      </c>
      <c r="AN24" s="171">
        <v>0</v>
      </c>
    </row>
    <row r="25" spans="3:40" x14ac:dyDescent="0.3">
      <c r="C25" s="171">
        <v>56</v>
      </c>
      <c r="D25" s="171">
        <v>6</v>
      </c>
      <c r="E25" s="171">
        <v>2</v>
      </c>
      <c r="F25" s="171">
        <v>4256.75</v>
      </c>
      <c r="G25" s="171">
        <v>0</v>
      </c>
      <c r="H25" s="171">
        <v>0</v>
      </c>
      <c r="I25" s="171">
        <v>0</v>
      </c>
      <c r="J25" s="171">
        <v>0</v>
      </c>
      <c r="K25" s="171">
        <v>2116</v>
      </c>
      <c r="L25" s="171">
        <v>0</v>
      </c>
      <c r="M25" s="171">
        <v>0</v>
      </c>
      <c r="N25" s="171">
        <v>0</v>
      </c>
      <c r="O25" s="171">
        <v>0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71">
        <v>0</v>
      </c>
      <c r="V25" s="171">
        <v>0</v>
      </c>
      <c r="W25" s="171">
        <v>0</v>
      </c>
      <c r="X25" s="171">
        <v>0</v>
      </c>
      <c r="Y25" s="171">
        <v>0</v>
      </c>
      <c r="Z25" s="171">
        <v>0</v>
      </c>
      <c r="AA25" s="171">
        <v>0</v>
      </c>
      <c r="AB25" s="171">
        <v>0</v>
      </c>
      <c r="AC25" s="171">
        <v>397.5</v>
      </c>
      <c r="AD25" s="171">
        <v>0</v>
      </c>
      <c r="AE25" s="171">
        <v>0</v>
      </c>
      <c r="AF25" s="171">
        <v>0</v>
      </c>
      <c r="AG25" s="171">
        <v>0</v>
      </c>
      <c r="AH25" s="171">
        <v>1743.25</v>
      </c>
      <c r="AI25" s="171">
        <v>0</v>
      </c>
      <c r="AJ25" s="171">
        <v>0</v>
      </c>
      <c r="AK25" s="171">
        <v>0</v>
      </c>
      <c r="AL25" s="171">
        <v>0</v>
      </c>
      <c r="AM25" s="171">
        <v>0</v>
      </c>
      <c r="AN25" s="171">
        <v>0</v>
      </c>
    </row>
    <row r="26" spans="3:40" x14ac:dyDescent="0.3">
      <c r="C26" s="171">
        <v>56</v>
      </c>
      <c r="D26" s="171">
        <v>6</v>
      </c>
      <c r="E26" s="171">
        <v>4</v>
      </c>
      <c r="F26" s="171">
        <v>82</v>
      </c>
      <c r="G26" s="171">
        <v>0</v>
      </c>
      <c r="H26" s="171">
        <v>0</v>
      </c>
      <c r="I26" s="171">
        <v>0</v>
      </c>
      <c r="J26" s="171">
        <v>0</v>
      </c>
      <c r="K26" s="171">
        <v>22</v>
      </c>
      <c r="L26" s="171">
        <v>0</v>
      </c>
      <c r="M26" s="171">
        <v>0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71">
        <v>0</v>
      </c>
      <c r="W26" s="171">
        <v>0</v>
      </c>
      <c r="X26" s="171">
        <v>0</v>
      </c>
      <c r="Y26" s="171">
        <v>0</v>
      </c>
      <c r="Z26" s="171">
        <v>0</v>
      </c>
      <c r="AA26" s="171">
        <v>0</v>
      </c>
      <c r="AB26" s="171">
        <v>0</v>
      </c>
      <c r="AC26" s="171">
        <v>40</v>
      </c>
      <c r="AD26" s="171">
        <v>0</v>
      </c>
      <c r="AE26" s="171">
        <v>0</v>
      </c>
      <c r="AF26" s="171">
        <v>0</v>
      </c>
      <c r="AG26" s="171">
        <v>0</v>
      </c>
      <c r="AH26" s="171">
        <v>20</v>
      </c>
      <c r="AI26" s="171">
        <v>0</v>
      </c>
      <c r="AJ26" s="171">
        <v>0</v>
      </c>
      <c r="AK26" s="171">
        <v>0</v>
      </c>
      <c r="AL26" s="171">
        <v>0</v>
      </c>
      <c r="AM26" s="171">
        <v>0</v>
      </c>
      <c r="AN26" s="171">
        <v>0</v>
      </c>
    </row>
    <row r="27" spans="3:40" x14ac:dyDescent="0.3">
      <c r="C27" s="171">
        <v>56</v>
      </c>
      <c r="D27" s="171">
        <v>6</v>
      </c>
      <c r="E27" s="171">
        <v>6</v>
      </c>
      <c r="F27" s="171">
        <v>658804</v>
      </c>
      <c r="G27" s="171">
        <v>0</v>
      </c>
      <c r="H27" s="171">
        <v>0</v>
      </c>
      <c r="I27" s="171">
        <v>0</v>
      </c>
      <c r="J27" s="171">
        <v>0</v>
      </c>
      <c r="K27" s="171">
        <v>403090</v>
      </c>
      <c r="L27" s="171">
        <v>0</v>
      </c>
      <c r="M27" s="171">
        <v>0</v>
      </c>
      <c r="N27" s="171">
        <v>0</v>
      </c>
      <c r="O27" s="171">
        <v>0</v>
      </c>
      <c r="P27" s="171">
        <v>0</v>
      </c>
      <c r="Q27" s="171">
        <v>0</v>
      </c>
      <c r="R27" s="171">
        <v>0</v>
      </c>
      <c r="S27" s="171">
        <v>0</v>
      </c>
      <c r="T27" s="171">
        <v>0</v>
      </c>
      <c r="U27" s="171">
        <v>0</v>
      </c>
      <c r="V27" s="171">
        <v>0</v>
      </c>
      <c r="W27" s="171">
        <v>0</v>
      </c>
      <c r="X27" s="171">
        <v>0</v>
      </c>
      <c r="Y27" s="171">
        <v>0</v>
      </c>
      <c r="Z27" s="171">
        <v>0</v>
      </c>
      <c r="AA27" s="171">
        <v>0</v>
      </c>
      <c r="AB27" s="171">
        <v>0</v>
      </c>
      <c r="AC27" s="171">
        <v>63316</v>
      </c>
      <c r="AD27" s="171">
        <v>0</v>
      </c>
      <c r="AE27" s="171">
        <v>0</v>
      </c>
      <c r="AF27" s="171">
        <v>0</v>
      </c>
      <c r="AG27" s="171">
        <v>0</v>
      </c>
      <c r="AH27" s="171">
        <v>192398</v>
      </c>
      <c r="AI27" s="171">
        <v>0</v>
      </c>
      <c r="AJ27" s="171">
        <v>0</v>
      </c>
      <c r="AK27" s="171">
        <v>0</v>
      </c>
      <c r="AL27" s="171">
        <v>0</v>
      </c>
      <c r="AM27" s="171">
        <v>0</v>
      </c>
      <c r="AN27" s="171">
        <v>0</v>
      </c>
    </row>
    <row r="28" spans="3:40" x14ac:dyDescent="0.3">
      <c r="C28" s="171">
        <v>56</v>
      </c>
      <c r="D28" s="171">
        <v>6</v>
      </c>
      <c r="E28" s="171">
        <v>9</v>
      </c>
      <c r="F28" s="171">
        <v>13408</v>
      </c>
      <c r="G28" s="171">
        <v>0</v>
      </c>
      <c r="H28" s="171">
        <v>0</v>
      </c>
      <c r="I28" s="171">
        <v>0</v>
      </c>
      <c r="J28" s="171">
        <v>0</v>
      </c>
      <c r="K28" s="171">
        <v>7500</v>
      </c>
      <c r="L28" s="171">
        <v>0</v>
      </c>
      <c r="M28" s="171">
        <v>0</v>
      </c>
      <c r="N28" s="171">
        <v>0</v>
      </c>
      <c r="O28" s="171">
        <v>0</v>
      </c>
      <c r="P28" s="171">
        <v>0</v>
      </c>
      <c r="Q28" s="171">
        <v>0</v>
      </c>
      <c r="R28" s="171">
        <v>0</v>
      </c>
      <c r="S28" s="171">
        <v>0</v>
      </c>
      <c r="T28" s="171">
        <v>0</v>
      </c>
      <c r="U28" s="171">
        <v>0</v>
      </c>
      <c r="V28" s="171">
        <v>0</v>
      </c>
      <c r="W28" s="171">
        <v>0</v>
      </c>
      <c r="X28" s="171">
        <v>0</v>
      </c>
      <c r="Y28" s="171">
        <v>0</v>
      </c>
      <c r="Z28" s="171">
        <v>0</v>
      </c>
      <c r="AA28" s="171">
        <v>0</v>
      </c>
      <c r="AB28" s="171">
        <v>0</v>
      </c>
      <c r="AC28" s="171">
        <v>1000</v>
      </c>
      <c r="AD28" s="171">
        <v>0</v>
      </c>
      <c r="AE28" s="171">
        <v>0</v>
      </c>
      <c r="AF28" s="171">
        <v>0</v>
      </c>
      <c r="AG28" s="171">
        <v>0</v>
      </c>
      <c r="AH28" s="171">
        <v>4908</v>
      </c>
      <c r="AI28" s="171">
        <v>0</v>
      </c>
      <c r="AJ28" s="171">
        <v>0</v>
      </c>
      <c r="AK28" s="171">
        <v>0</v>
      </c>
      <c r="AL28" s="171">
        <v>0</v>
      </c>
      <c r="AM28" s="171">
        <v>0</v>
      </c>
      <c r="AN28" s="17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58" t="s">
        <v>73</v>
      </c>
      <c r="B1" s="258"/>
      <c r="C1" s="259"/>
      <c r="D1" s="259"/>
      <c r="E1" s="259"/>
    </row>
    <row r="2" spans="1:5" ht="14.4" customHeight="1" thickBot="1" x14ac:dyDescent="0.35">
      <c r="A2" s="175" t="s">
        <v>205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13300.812131135084</v>
      </c>
      <c r="D4" s="124">
        <f ca="1">IF(ISERROR(VLOOKUP("Náklady celkem",INDIRECT("HI!$A:$G"),5,0)),0,VLOOKUP("Náklady celkem",INDIRECT("HI!$A:$G"),5,0))</f>
        <v>12268.018510000009</v>
      </c>
      <c r="E4" s="125">
        <f ca="1">IF(C4=0,0,D4/C4)</f>
        <v>0.92235108571171609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28.646297878444003</v>
      </c>
      <c r="D7" s="132">
        <f>IF(ISERROR(HI!E5),"",HI!E5)</f>
        <v>21.897100000000002</v>
      </c>
      <c r="E7" s="129">
        <f t="shared" ref="E7:E12" si="0">IF(C7=0,0,D7/C7)</f>
        <v>0.76439545846087531</v>
      </c>
    </row>
    <row r="8" spans="1:5" ht="14.4" customHeight="1" x14ac:dyDescent="0.3">
      <c r="A8" s="252" t="str">
        <f>HYPERLINK("#'LŽ Statim'!A1","% podíl statimových žádanek")</f>
        <v>% podíl statimových žádanek</v>
      </c>
      <c r="B8" s="250" t="s">
        <v>203</v>
      </c>
      <c r="C8" s="251">
        <v>0.3</v>
      </c>
      <c r="D8" s="25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4" t="s">
        <v>83</v>
      </c>
      <c r="B9" s="131"/>
      <c r="C9" s="132"/>
      <c r="D9" s="132"/>
      <c r="E9" s="129"/>
    </row>
    <row r="10" spans="1:5" ht="14.4" customHeight="1" x14ac:dyDescent="0.3">
      <c r="A10" s="134" t="s">
        <v>84</v>
      </c>
      <c r="B10" s="131"/>
      <c r="C10" s="132"/>
      <c r="D10" s="132"/>
      <c r="E10" s="129"/>
    </row>
    <row r="11" spans="1:5" ht="14.4" customHeight="1" x14ac:dyDescent="0.3">
      <c r="A11" s="135" t="s">
        <v>88</v>
      </c>
      <c r="B11" s="131"/>
      <c r="C11" s="128"/>
      <c r="D11" s="128"/>
      <c r="E11" s="129"/>
    </row>
    <row r="12" spans="1:5" ht="14.4" customHeight="1" x14ac:dyDescent="0.3">
      <c r="A12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5.5474031332034999</v>
      </c>
      <c r="D12" s="132">
        <f>IF(ISERROR(HI!E6),"",HI!E6)</f>
        <v>5.2519999999999998</v>
      </c>
      <c r="E12" s="129">
        <f t="shared" si="0"/>
        <v>0.94674929401914376</v>
      </c>
    </row>
    <row r="13" spans="1:5" ht="14.4" customHeight="1" thickBot="1" x14ac:dyDescent="0.35">
      <c r="A13" s="137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5859.0289698771485</v>
      </c>
      <c r="D13" s="128">
        <f ca="1">IF(ISERROR(VLOOKUP("Osobní náklady (Kč) *",INDIRECT("HI!$A:$G"),5,0)),0,VLOOKUP("Osobní náklady (Kč) *",INDIRECT("HI!$A:$G"),5,0))</f>
        <v>5308.3960600000037</v>
      </c>
      <c r="E13" s="129">
        <f ca="1">IF(C13=0,0,D13/C13)</f>
        <v>0.9060197666357177</v>
      </c>
    </row>
    <row r="14" spans="1:5" ht="14.4" customHeight="1" thickBot="1" x14ac:dyDescent="0.35">
      <c r="A14" s="141"/>
      <c r="B14" s="142"/>
      <c r="C14" s="143"/>
      <c r="D14" s="143"/>
      <c r="E14" s="144"/>
    </row>
    <row r="15" spans="1:5" ht="14.4" customHeight="1" thickBot="1" x14ac:dyDescent="0.35">
      <c r="A15" s="145" t="str">
        <f>HYPERLINK("#HI!A1","VÝNOSY CELKEM (v tisících)")</f>
        <v>VÝNOSY CELKEM (v tisících)</v>
      </c>
      <c r="B15" s="146"/>
      <c r="C15" s="147">
        <f ca="1">IF(ISERROR(VLOOKUP("Výnosy celkem",INDIRECT("HI!$A:$G"),6,0)),0,VLOOKUP("Výnosy celkem",INDIRECT("HI!$A:$G"),6,0))</f>
        <v>0</v>
      </c>
      <c r="D15" s="147">
        <f ca="1">IF(ISERROR(VLOOKUP("Výnosy celkem",INDIRECT("HI!$A:$G"),5,0)),0,VLOOKUP("Výnosy celkem",INDIRECT("HI!$A:$G"),5,0))</f>
        <v>0</v>
      </c>
      <c r="E15" s="148">
        <f t="shared" ref="E15:E16" ca="1" si="1">IF(C15=0,0,D15/C15)</f>
        <v>0</v>
      </c>
    </row>
    <row r="16" spans="1:5" ht="14.4" customHeight="1" x14ac:dyDescent="0.3">
      <c r="A16" s="149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50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1" t="s">
        <v>85</v>
      </c>
      <c r="B18" s="138"/>
      <c r="C18" s="139"/>
      <c r="D18" s="139"/>
      <c r="E18" s="140"/>
    </row>
    <row r="19" spans="1:5" ht="14.4" customHeight="1" thickBot="1" x14ac:dyDescent="0.35">
      <c r="A19" s="152"/>
      <c r="B19" s="153"/>
      <c r="C19" s="154"/>
      <c r="D19" s="154"/>
      <c r="E19" s="155"/>
    </row>
    <row r="20" spans="1:5" ht="14.4" customHeight="1" thickBot="1" x14ac:dyDescent="0.35">
      <c r="A20" s="156" t="s">
        <v>86</v>
      </c>
      <c r="B20" s="157"/>
      <c r="C20" s="158"/>
      <c r="D20" s="158"/>
      <c r="E20" s="159"/>
    </row>
  </sheetData>
  <mergeCells count="1">
    <mergeCell ref="A1:E1"/>
  </mergeCells>
  <conditionalFormatting sqref="E5">
    <cfRule type="cellIs" dxfId="4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1" priority="20" operator="lessThan">
      <formula>1</formula>
    </cfRule>
  </conditionalFormatting>
  <conditionalFormatting sqref="E8">
    <cfRule type="cellIs" dxfId="4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39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58" t="s">
        <v>76</v>
      </c>
      <c r="B1" s="258"/>
      <c r="C1" s="258"/>
      <c r="D1" s="258"/>
      <c r="E1" s="258"/>
      <c r="F1" s="258"/>
      <c r="G1" s="259"/>
      <c r="H1" s="259"/>
    </row>
    <row r="2" spans="1:8" ht="14.4" customHeight="1" thickBot="1" x14ac:dyDescent="0.35">
      <c r="A2" s="175" t="s">
        <v>205</v>
      </c>
      <c r="B2" s="77"/>
      <c r="C2" s="77"/>
      <c r="D2" s="77"/>
      <c r="E2" s="77"/>
      <c r="F2" s="77"/>
    </row>
    <row r="3" spans="1:8" ht="14.4" customHeight="1" x14ac:dyDescent="0.3">
      <c r="A3" s="260"/>
      <c r="B3" s="73">
        <v>2012</v>
      </c>
      <c r="C3" s="40">
        <v>2013</v>
      </c>
      <c r="D3" s="7"/>
      <c r="E3" s="264">
        <v>2014</v>
      </c>
      <c r="F3" s="265"/>
      <c r="G3" s="265"/>
      <c r="H3" s="266"/>
    </row>
    <row r="4" spans="1:8" ht="14.4" customHeight="1" thickBot="1" x14ac:dyDescent="0.35">
      <c r="A4" s="261"/>
      <c r="B4" s="262" t="s">
        <v>55</v>
      </c>
      <c r="C4" s="263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30.801200000000001</v>
      </c>
      <c r="C5" s="29">
        <v>28.670819999999001</v>
      </c>
      <c r="D5" s="8"/>
      <c r="E5" s="83">
        <v>21.897100000000002</v>
      </c>
      <c r="F5" s="28">
        <v>28.646297878444003</v>
      </c>
      <c r="G5" s="82">
        <f>E5-F5</f>
        <v>-6.7491978784440008</v>
      </c>
      <c r="H5" s="88">
        <f>IF(F5&lt;0.00000001,"",E5/F5)</f>
        <v>0.76439545846087531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5.16</v>
      </c>
      <c r="C6" s="31">
        <v>5.3899999999989996</v>
      </c>
      <c r="D6" s="8"/>
      <c r="E6" s="84">
        <v>5.2519999999999998</v>
      </c>
      <c r="F6" s="30">
        <v>5.5474031332034999</v>
      </c>
      <c r="G6" s="85">
        <f>E6-F6</f>
        <v>-0.29540313320350009</v>
      </c>
      <c r="H6" s="89">
        <f>IF(F6&lt;0.00000001,"",E6/F6)</f>
        <v>0.94674929401914376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5673.5211099999997</v>
      </c>
      <c r="C7" s="31">
        <v>5665.7123699999975</v>
      </c>
      <c r="D7" s="8"/>
      <c r="E7" s="84">
        <v>5308.3960600000037</v>
      </c>
      <c r="F7" s="30">
        <v>5859.0289698771485</v>
      </c>
      <c r="G7" s="85">
        <f>E7-F7</f>
        <v>-550.63290987714481</v>
      </c>
      <c r="H7" s="89">
        <f>IF(F7&lt;0.00000001,"",E7/F7)</f>
        <v>0.9060197666357177</v>
      </c>
    </row>
    <row r="8" spans="1:8" ht="14.4" customHeight="1" thickBot="1" x14ac:dyDescent="0.35">
      <c r="A8" s="1" t="s">
        <v>58</v>
      </c>
      <c r="B8" s="11">
        <v>7563.1380900000004</v>
      </c>
      <c r="C8" s="33">
        <v>6973.1952500000061</v>
      </c>
      <c r="D8" s="8"/>
      <c r="E8" s="86">
        <v>6932.4733500000066</v>
      </c>
      <c r="F8" s="32">
        <v>7407.5894602462886</v>
      </c>
      <c r="G8" s="87">
        <f>E8-F8</f>
        <v>-475.11611024628201</v>
      </c>
      <c r="H8" s="90">
        <f>IF(F8&lt;0.00000001,"",E8/F8)</f>
        <v>0.93586090147192291</v>
      </c>
    </row>
    <row r="9" spans="1:8" ht="14.4" customHeight="1" thickBot="1" x14ac:dyDescent="0.35">
      <c r="A9" s="2" t="s">
        <v>59</v>
      </c>
      <c r="B9" s="3">
        <v>13272.6204</v>
      </c>
      <c r="C9" s="35">
        <v>12672.968440000001</v>
      </c>
      <c r="D9" s="8"/>
      <c r="E9" s="3">
        <v>12268.018510000009</v>
      </c>
      <c r="F9" s="34">
        <v>13300.812131135084</v>
      </c>
      <c r="G9" s="34">
        <f>E9-F9</f>
        <v>-1032.7936211350752</v>
      </c>
      <c r="H9" s="91">
        <f>IF(F9&lt;0.00000001,"",E9/F9)</f>
        <v>0.92235108571171609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8" t="s">
        <v>150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149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204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8" priority="4" operator="greaterThan">
      <formula>0</formula>
    </cfRule>
  </conditionalFormatting>
  <conditionalFormatting sqref="G11:G13 G15">
    <cfRule type="cellIs" dxfId="37" priority="3" operator="lessThan">
      <formula>0</formula>
    </cfRule>
  </conditionalFormatting>
  <conditionalFormatting sqref="H5:H9">
    <cfRule type="cellIs" dxfId="36" priority="2" operator="greaterThan">
      <formula>1</formula>
    </cfRule>
  </conditionalFormatting>
  <conditionalFormatting sqref="H11:H13 H15">
    <cfRule type="cellIs" dxfId="3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67" t="s">
        <v>207</v>
      </c>
      <c r="B1" s="267"/>
      <c r="C1" s="267"/>
      <c r="D1" s="267"/>
      <c r="E1" s="267"/>
      <c r="F1" s="267"/>
      <c r="G1" s="267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17" s="160" customFormat="1" ht="14.4" customHeight="1" thickBot="1" x14ac:dyDescent="0.3">
      <c r="A2" s="175" t="s">
        <v>205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68" t="s">
        <v>13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04"/>
      <c r="Q3" s="106"/>
    </row>
    <row r="4" spans="1:17" ht="14.4" customHeight="1" x14ac:dyDescent="0.3">
      <c r="A4" s="59"/>
      <c r="B4" s="20">
        <v>2014</v>
      </c>
      <c r="C4" s="105" t="s">
        <v>14</v>
      </c>
      <c r="D4" s="95" t="s">
        <v>95</v>
      </c>
      <c r="E4" s="95" t="s">
        <v>96</v>
      </c>
      <c r="F4" s="95" t="s">
        <v>97</v>
      </c>
      <c r="G4" s="95" t="s">
        <v>98</v>
      </c>
      <c r="H4" s="95" t="s">
        <v>99</v>
      </c>
      <c r="I4" s="95" t="s">
        <v>100</v>
      </c>
      <c r="J4" s="95" t="s">
        <v>101</v>
      </c>
      <c r="K4" s="95" t="s">
        <v>102</v>
      </c>
      <c r="L4" s="95" t="s">
        <v>103</v>
      </c>
      <c r="M4" s="95" t="s">
        <v>104</v>
      </c>
      <c r="N4" s="95" t="s">
        <v>105</v>
      </c>
      <c r="O4" s="95" t="s">
        <v>106</v>
      </c>
      <c r="P4" s="270" t="s">
        <v>2</v>
      </c>
      <c r="Q4" s="271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2.9643938750474793E-323</v>
      </c>
      <c r="Q6" s="67" t="s">
        <v>206</v>
      </c>
    </row>
    <row r="7" spans="1:17" ht="14.4" customHeight="1" x14ac:dyDescent="0.3">
      <c r="A7" s="15" t="s">
        <v>19</v>
      </c>
      <c r="B7" s="46">
        <v>57.292595756889</v>
      </c>
      <c r="C7" s="47">
        <v>4.7743829797400004</v>
      </c>
      <c r="D7" s="47">
        <v>4.74899</v>
      </c>
      <c r="E7" s="47">
        <v>2.4322400000000002</v>
      </c>
      <c r="F7" s="47">
        <v>4.7904999999999998</v>
      </c>
      <c r="G7" s="47">
        <v>7.30267</v>
      </c>
      <c r="H7" s="47">
        <v>0.20607</v>
      </c>
      <c r="I7" s="47">
        <v>2.4166300000000001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21.897099999999998</v>
      </c>
      <c r="Q7" s="68">
        <v>0.76439545846000001</v>
      </c>
    </row>
    <row r="8" spans="1:17" ht="14.4" customHeight="1" x14ac:dyDescent="0.3">
      <c r="A8" s="15" t="s">
        <v>20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2.9643938750474793E-323</v>
      </c>
      <c r="Q8" s="68" t="s">
        <v>206</v>
      </c>
    </row>
    <row r="9" spans="1:17" ht="14.4" customHeight="1" x14ac:dyDescent="0.3">
      <c r="A9" s="15" t="s">
        <v>21</v>
      </c>
      <c r="B9" s="46">
        <v>11.094806266407</v>
      </c>
      <c r="C9" s="47">
        <v>0.92456718886699996</v>
      </c>
      <c r="D9" s="47">
        <v>0.77</v>
      </c>
      <c r="E9" s="47">
        <v>0.77</v>
      </c>
      <c r="F9" s="47">
        <v>1.238</v>
      </c>
      <c r="G9" s="47">
        <v>0.77</v>
      </c>
      <c r="H9" s="47">
        <v>0.99399999999999999</v>
      </c>
      <c r="I9" s="47">
        <v>0.71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5.2519999999999998</v>
      </c>
      <c r="Q9" s="68">
        <v>0.94674929401899999</v>
      </c>
    </row>
    <row r="10" spans="1:17" ht="14.4" customHeight="1" x14ac:dyDescent="0.3">
      <c r="A10" s="15" t="s">
        <v>22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2.9643938750474793E-323</v>
      </c>
      <c r="Q10" s="68" t="s">
        <v>206</v>
      </c>
    </row>
    <row r="11" spans="1:17" ht="14.4" customHeight="1" x14ac:dyDescent="0.3">
      <c r="A11" s="15" t="s">
        <v>23</v>
      </c>
      <c r="B11" s="46">
        <v>2622.85112687532</v>
      </c>
      <c r="C11" s="47">
        <v>218.57092723961</v>
      </c>
      <c r="D11" s="47">
        <v>212.209900000001</v>
      </c>
      <c r="E11" s="47">
        <v>107.25915999999999</v>
      </c>
      <c r="F11" s="47">
        <v>293.31954000000002</v>
      </c>
      <c r="G11" s="47">
        <v>196.86276000000001</v>
      </c>
      <c r="H11" s="47">
        <v>234.28650999999999</v>
      </c>
      <c r="I11" s="47">
        <v>233.12806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1277.06593</v>
      </c>
      <c r="Q11" s="68">
        <v>0.973799783689</v>
      </c>
    </row>
    <row r="12" spans="1:17" ht="14.4" customHeight="1" x14ac:dyDescent="0.3">
      <c r="A12" s="15" t="s">
        <v>24</v>
      </c>
      <c r="B12" s="46">
        <v>26.249634226066</v>
      </c>
      <c r="C12" s="47">
        <v>2.1874695188379998</v>
      </c>
      <c r="D12" s="47">
        <v>6.0040000000000003E-2</v>
      </c>
      <c r="E12" s="47">
        <v>4.9406564584124654E-324</v>
      </c>
      <c r="F12" s="47">
        <v>0.14230000000000001</v>
      </c>
      <c r="G12" s="47">
        <v>4.9406564584124654E-324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0.20233999999999999</v>
      </c>
      <c r="Q12" s="68">
        <v>1.5416595771E-2</v>
      </c>
    </row>
    <row r="13" spans="1:17" ht="14.4" customHeight="1" x14ac:dyDescent="0.3">
      <c r="A13" s="15" t="s">
        <v>25</v>
      </c>
      <c r="B13" s="46">
        <v>192.942887513806</v>
      </c>
      <c r="C13" s="47">
        <v>16.078573959482998</v>
      </c>
      <c r="D13" s="47">
        <v>5.1784800000000004</v>
      </c>
      <c r="E13" s="47">
        <v>1.2208600000000001</v>
      </c>
      <c r="F13" s="47">
        <v>0.47205000000000003</v>
      </c>
      <c r="G13" s="47">
        <v>0.85812999999999995</v>
      </c>
      <c r="H13" s="47">
        <v>21.833739999999999</v>
      </c>
      <c r="I13" s="47">
        <v>22.251439999999999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51.814700000000002</v>
      </c>
      <c r="Q13" s="68">
        <v>0.53709883445399997</v>
      </c>
    </row>
    <row r="14" spans="1:17" ht="14.4" customHeight="1" x14ac:dyDescent="0.3">
      <c r="A14" s="15" t="s">
        <v>26</v>
      </c>
      <c r="B14" s="46">
        <v>6296.8140740747504</v>
      </c>
      <c r="C14" s="47">
        <v>524.73450617289598</v>
      </c>
      <c r="D14" s="47">
        <v>787.49500000000398</v>
      </c>
      <c r="E14" s="47">
        <v>644.57799999999997</v>
      </c>
      <c r="F14" s="47">
        <v>553.952</v>
      </c>
      <c r="G14" s="47">
        <v>474.74200000000002</v>
      </c>
      <c r="H14" s="47">
        <v>380.11700000000002</v>
      </c>
      <c r="I14" s="47">
        <v>296.52999999999997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3137.4140000000002</v>
      </c>
      <c r="Q14" s="68">
        <v>0.99650838125100005</v>
      </c>
    </row>
    <row r="15" spans="1:17" ht="14.4" customHeight="1" x14ac:dyDescent="0.3">
      <c r="A15" s="15" t="s">
        <v>27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2.9643938750474793E-323</v>
      </c>
      <c r="Q15" s="68" t="s">
        <v>206</v>
      </c>
    </row>
    <row r="16" spans="1:17" ht="14.4" customHeight="1" x14ac:dyDescent="0.3">
      <c r="A16" s="15" t="s">
        <v>28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2.9643938750474793E-323</v>
      </c>
      <c r="Q16" s="68" t="s">
        <v>206</v>
      </c>
    </row>
    <row r="17" spans="1:17" ht="14.4" customHeight="1" x14ac:dyDescent="0.3">
      <c r="A17" s="15" t="s">
        <v>29</v>
      </c>
      <c r="B17" s="46">
        <v>417.76085662435202</v>
      </c>
      <c r="C17" s="47">
        <v>34.813404718695999</v>
      </c>
      <c r="D17" s="47">
        <v>11.62804</v>
      </c>
      <c r="E17" s="47">
        <v>85.285570000000007</v>
      </c>
      <c r="F17" s="47">
        <v>23.235900000000001</v>
      </c>
      <c r="G17" s="47">
        <v>15.391</v>
      </c>
      <c r="H17" s="47">
        <v>25.24334</v>
      </c>
      <c r="I17" s="47">
        <v>32.225470000000001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193.00932</v>
      </c>
      <c r="Q17" s="68">
        <v>0.924018212522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0.61899999999999999</v>
      </c>
      <c r="E18" s="47">
        <v>4.9406564584124654E-324</v>
      </c>
      <c r="F18" s="47">
        <v>2.7069999999999999</v>
      </c>
      <c r="G18" s="47">
        <v>4.9406564584124654E-324</v>
      </c>
      <c r="H18" s="47">
        <v>2.3839999999999999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5.71</v>
      </c>
      <c r="Q18" s="68" t="s">
        <v>206</v>
      </c>
    </row>
    <row r="19" spans="1:17" ht="14.4" customHeight="1" x14ac:dyDescent="0.3">
      <c r="A19" s="15" t="s">
        <v>31</v>
      </c>
      <c r="B19" s="46">
        <v>1805.92746227265</v>
      </c>
      <c r="C19" s="47">
        <v>150.49395518938701</v>
      </c>
      <c r="D19" s="47">
        <v>54.595440000000004</v>
      </c>
      <c r="E19" s="47">
        <v>48.01576</v>
      </c>
      <c r="F19" s="47">
        <v>69.304040000000001</v>
      </c>
      <c r="G19" s="47">
        <v>109.98762000000001</v>
      </c>
      <c r="H19" s="47">
        <v>79.974000000000004</v>
      </c>
      <c r="I19" s="47">
        <v>97.963759999999994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459.84062</v>
      </c>
      <c r="Q19" s="68">
        <v>0.50925702123299998</v>
      </c>
    </row>
    <row r="20" spans="1:17" ht="14.4" customHeight="1" x14ac:dyDescent="0.3">
      <c r="A20" s="15" t="s">
        <v>32</v>
      </c>
      <c r="B20" s="46">
        <v>11718.057939754301</v>
      </c>
      <c r="C20" s="47">
        <v>976.50482831286195</v>
      </c>
      <c r="D20" s="47">
        <v>917.70652000000496</v>
      </c>
      <c r="E20" s="47">
        <v>890.26679999999999</v>
      </c>
      <c r="F20" s="47">
        <v>861.78781000000004</v>
      </c>
      <c r="G20" s="47">
        <v>868.78678000000002</v>
      </c>
      <c r="H20" s="47">
        <v>881.26113999999995</v>
      </c>
      <c r="I20" s="47">
        <v>888.58700999999996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5308.39606</v>
      </c>
      <c r="Q20" s="68">
        <v>0.90601976663499995</v>
      </c>
    </row>
    <row r="21" spans="1:17" ht="14.4" customHeight="1" x14ac:dyDescent="0.3">
      <c r="A21" s="16" t="s">
        <v>33</v>
      </c>
      <c r="B21" s="46">
        <v>3452.6328789055901</v>
      </c>
      <c r="C21" s="47">
        <v>287.719406575466</v>
      </c>
      <c r="D21" s="47">
        <v>300.58000000000101</v>
      </c>
      <c r="E21" s="47">
        <v>300.58</v>
      </c>
      <c r="F21" s="47">
        <v>300.58</v>
      </c>
      <c r="G21" s="47">
        <v>300.57900000000001</v>
      </c>
      <c r="H21" s="47">
        <v>300.66699999999997</v>
      </c>
      <c r="I21" s="47">
        <v>300.66199999999998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1803.6479999999999</v>
      </c>
      <c r="Q21" s="68">
        <v>1.044795704182</v>
      </c>
    </row>
    <row r="22" spans="1:17" ht="14.4" customHeight="1" x14ac:dyDescent="0.3">
      <c r="A22" s="15" t="s">
        <v>34</v>
      </c>
      <c r="B22" s="46">
        <v>4.9406564584124654E-324</v>
      </c>
      <c r="C22" s="47">
        <v>0</v>
      </c>
      <c r="D22" s="47">
        <v>4.9406564584124654E-324</v>
      </c>
      <c r="E22" s="47">
        <v>4.9406564584124654E-324</v>
      </c>
      <c r="F22" s="47">
        <v>-7.2759576141834308E-15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-7.2759576141834308E-15</v>
      </c>
      <c r="Q22" s="68" t="s">
        <v>206</v>
      </c>
    </row>
    <row r="23" spans="1:17" ht="14.4" customHeight="1" x14ac:dyDescent="0.3">
      <c r="A23" s="16" t="s">
        <v>35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1.1857575500189917E-322</v>
      </c>
      <c r="Q23" s="68" t="s">
        <v>206</v>
      </c>
    </row>
    <row r="24" spans="1:17" ht="14.4" customHeight="1" x14ac:dyDescent="0.3">
      <c r="A24" s="16" t="s">
        <v>36</v>
      </c>
      <c r="B24" s="46">
        <v>7.2759576141834308E-12</v>
      </c>
      <c r="C24" s="47">
        <v>4.5474735088646402E-13</v>
      </c>
      <c r="D24" s="47">
        <v>9.0949470177292804E-13</v>
      </c>
      <c r="E24" s="47">
        <v>0</v>
      </c>
      <c r="F24" s="47">
        <v>-4.5474735088646402E-13</v>
      </c>
      <c r="G24" s="47">
        <v>0</v>
      </c>
      <c r="H24" s="47">
        <v>0</v>
      </c>
      <c r="I24" s="47">
        <v>3.76844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3.76844</v>
      </c>
      <c r="Q24" s="68"/>
    </row>
    <row r="25" spans="1:17" ht="14.4" customHeight="1" x14ac:dyDescent="0.3">
      <c r="A25" s="17" t="s">
        <v>37</v>
      </c>
      <c r="B25" s="49">
        <v>26601.624262270201</v>
      </c>
      <c r="C25" s="50">
        <v>2216.8020218558499</v>
      </c>
      <c r="D25" s="50">
        <v>2295.59141000001</v>
      </c>
      <c r="E25" s="50">
        <v>2080.4083900000001</v>
      </c>
      <c r="F25" s="50">
        <v>2111.5291400000001</v>
      </c>
      <c r="G25" s="50">
        <v>1975.2799600000001</v>
      </c>
      <c r="H25" s="50">
        <v>1926.9667999999999</v>
      </c>
      <c r="I25" s="50">
        <v>1878.24281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12268.01851</v>
      </c>
      <c r="Q25" s="69">
        <v>0.922351085711</v>
      </c>
    </row>
    <row r="26" spans="1:17" ht="14.4" customHeight="1" x14ac:dyDescent="0.3">
      <c r="A26" s="15" t="s">
        <v>38</v>
      </c>
      <c r="B26" s="46">
        <v>2114.0038276155401</v>
      </c>
      <c r="C26" s="47">
        <v>176.16698563462799</v>
      </c>
      <c r="D26" s="47">
        <v>156.99177</v>
      </c>
      <c r="E26" s="47">
        <v>146.16618</v>
      </c>
      <c r="F26" s="47">
        <v>148.08079000000001</v>
      </c>
      <c r="G26" s="47">
        <v>141.35647</v>
      </c>
      <c r="H26" s="47">
        <v>148.88233</v>
      </c>
      <c r="I26" s="47">
        <v>123.86559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865.34312999999997</v>
      </c>
      <c r="Q26" s="68">
        <v>0.81867697559999997</v>
      </c>
    </row>
    <row r="27" spans="1:17" ht="14.4" customHeight="1" x14ac:dyDescent="0.3">
      <c r="A27" s="18" t="s">
        <v>39</v>
      </c>
      <c r="B27" s="49">
        <v>28715.6280898857</v>
      </c>
      <c r="C27" s="50">
        <v>2392.9690074904802</v>
      </c>
      <c r="D27" s="50">
        <v>2452.5831800000101</v>
      </c>
      <c r="E27" s="50">
        <v>2226.5745700000002</v>
      </c>
      <c r="F27" s="50">
        <v>2259.6099300000001</v>
      </c>
      <c r="G27" s="50">
        <v>2116.63643</v>
      </c>
      <c r="H27" s="50">
        <v>2075.8491300000001</v>
      </c>
      <c r="I27" s="50">
        <v>2002.1084000000001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13133.361639999999</v>
      </c>
      <c r="Q27" s="69">
        <v>0.91471874471199999</v>
      </c>
    </row>
    <row r="28" spans="1:17" ht="14.4" customHeight="1" x14ac:dyDescent="0.3">
      <c r="A28" s="16" t="s">
        <v>40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7.4109846876186982E-322</v>
      </c>
      <c r="Q28" s="68">
        <v>0</v>
      </c>
    </row>
    <row r="29" spans="1:17" ht="14.4" customHeight="1" x14ac:dyDescent="0.3">
      <c r="A29" s="16" t="s">
        <v>41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5.9287877500949585E-323</v>
      </c>
      <c r="Q29" s="68" t="s">
        <v>206</v>
      </c>
    </row>
    <row r="30" spans="1:17" ht="14.4" customHeight="1" x14ac:dyDescent="0.3">
      <c r="A30" s="16" t="s">
        <v>42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2.9643938750474793E-322</v>
      </c>
      <c r="Q30" s="68">
        <v>0</v>
      </c>
    </row>
    <row r="31" spans="1:17" ht="14.4" customHeight="1" thickBot="1" x14ac:dyDescent="0.35">
      <c r="A31" s="19" t="s">
        <v>43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1.4821969375237396E-322</v>
      </c>
      <c r="Q31" s="70" t="s">
        <v>206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115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67" t="s">
        <v>45</v>
      </c>
      <c r="B1" s="267"/>
      <c r="C1" s="267"/>
      <c r="D1" s="267"/>
      <c r="E1" s="267"/>
      <c r="F1" s="267"/>
      <c r="G1" s="267"/>
      <c r="H1" s="272"/>
      <c r="I1" s="272"/>
      <c r="J1" s="272"/>
      <c r="K1" s="272"/>
    </row>
    <row r="2" spans="1:11" s="55" customFormat="1" ht="14.4" customHeight="1" thickBot="1" x14ac:dyDescent="0.35">
      <c r="A2" s="175" t="s">
        <v>205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68" t="s">
        <v>46</v>
      </c>
      <c r="C3" s="269"/>
      <c r="D3" s="269"/>
      <c r="E3" s="269"/>
      <c r="F3" s="275" t="s">
        <v>47</v>
      </c>
      <c r="G3" s="269"/>
      <c r="H3" s="269"/>
      <c r="I3" s="269"/>
      <c r="J3" s="269"/>
      <c r="K3" s="276"/>
    </row>
    <row r="4" spans="1:11" ht="14.4" customHeight="1" x14ac:dyDescent="0.3">
      <c r="A4" s="59"/>
      <c r="B4" s="273"/>
      <c r="C4" s="274"/>
      <c r="D4" s="274"/>
      <c r="E4" s="274"/>
      <c r="F4" s="277" t="s">
        <v>111</v>
      </c>
      <c r="G4" s="279" t="s">
        <v>48</v>
      </c>
      <c r="H4" s="107" t="s">
        <v>80</v>
      </c>
      <c r="I4" s="277" t="s">
        <v>49</v>
      </c>
      <c r="J4" s="279" t="s">
        <v>113</v>
      </c>
      <c r="K4" s="280" t="s">
        <v>114</v>
      </c>
    </row>
    <row r="5" spans="1:11" ht="42" thickBot="1" x14ac:dyDescent="0.35">
      <c r="A5" s="60"/>
      <c r="B5" s="24" t="s">
        <v>107</v>
      </c>
      <c r="C5" s="25" t="s">
        <v>108</v>
      </c>
      <c r="D5" s="26" t="s">
        <v>109</v>
      </c>
      <c r="E5" s="26" t="s">
        <v>110</v>
      </c>
      <c r="F5" s="278"/>
      <c r="G5" s="278"/>
      <c r="H5" s="25" t="s">
        <v>112</v>
      </c>
      <c r="I5" s="278"/>
      <c r="J5" s="278"/>
      <c r="K5" s="281"/>
    </row>
    <row r="6" spans="1:11" ht="14.4" customHeight="1" thickBot="1" x14ac:dyDescent="0.35">
      <c r="A6" s="323" t="s">
        <v>208</v>
      </c>
      <c r="B6" s="305">
        <v>26165.909701217301</v>
      </c>
      <c r="C6" s="305">
        <v>26439.60038</v>
      </c>
      <c r="D6" s="306">
        <v>273.69067878270698</v>
      </c>
      <c r="E6" s="307">
        <v>1.0104598189739999</v>
      </c>
      <c r="F6" s="305">
        <v>26601.624262270201</v>
      </c>
      <c r="G6" s="306">
        <v>13300.812131135101</v>
      </c>
      <c r="H6" s="308">
        <v>1878.24281</v>
      </c>
      <c r="I6" s="305">
        <v>12268.01851</v>
      </c>
      <c r="J6" s="306">
        <v>-1032.79362113508</v>
      </c>
      <c r="K6" s="309">
        <v>0.46117554285500001</v>
      </c>
    </row>
    <row r="7" spans="1:11" ht="14.4" customHeight="1" thickBot="1" x14ac:dyDescent="0.35">
      <c r="A7" s="324" t="s">
        <v>209</v>
      </c>
      <c r="B7" s="305">
        <v>8677.4838045757606</v>
      </c>
      <c r="C7" s="305">
        <v>8589.0464699999993</v>
      </c>
      <c r="D7" s="306">
        <v>-88.437334575761</v>
      </c>
      <c r="E7" s="307">
        <v>0.98980841260300001</v>
      </c>
      <c r="F7" s="305">
        <v>9207.2451247132394</v>
      </c>
      <c r="G7" s="306">
        <v>4603.6225623566197</v>
      </c>
      <c r="H7" s="308">
        <v>555.03612999999996</v>
      </c>
      <c r="I7" s="305">
        <v>4493.6460700000098</v>
      </c>
      <c r="J7" s="306">
        <v>-109.976492356614</v>
      </c>
      <c r="K7" s="309">
        <v>0.48805543994200001</v>
      </c>
    </row>
    <row r="8" spans="1:11" ht="14.4" customHeight="1" thickBot="1" x14ac:dyDescent="0.35">
      <c r="A8" s="325" t="s">
        <v>210</v>
      </c>
      <c r="B8" s="305">
        <v>2352.53728075551</v>
      </c>
      <c r="C8" s="305">
        <v>2470.0824699999998</v>
      </c>
      <c r="D8" s="306">
        <v>117.54518924448899</v>
      </c>
      <c r="E8" s="307">
        <v>1.0499652822529999</v>
      </c>
      <c r="F8" s="305">
        <v>2910.43105063849</v>
      </c>
      <c r="G8" s="306">
        <v>1455.21552531924</v>
      </c>
      <c r="H8" s="308">
        <v>258.50612999999998</v>
      </c>
      <c r="I8" s="305">
        <v>1356.23207</v>
      </c>
      <c r="J8" s="306">
        <v>-98.983455319241997</v>
      </c>
      <c r="K8" s="309">
        <v>0.465990104696</v>
      </c>
    </row>
    <row r="9" spans="1:11" ht="14.4" customHeight="1" thickBot="1" x14ac:dyDescent="0.35">
      <c r="A9" s="326" t="s">
        <v>211</v>
      </c>
      <c r="B9" s="310">
        <v>71.951522474913006</v>
      </c>
      <c r="C9" s="310">
        <v>57.249229999999997</v>
      </c>
      <c r="D9" s="311">
        <v>-14.702292474913</v>
      </c>
      <c r="E9" s="312">
        <v>0.79566391412899995</v>
      </c>
      <c r="F9" s="310">
        <v>57.292595756889</v>
      </c>
      <c r="G9" s="311">
        <v>28.646297878443999</v>
      </c>
      <c r="H9" s="313">
        <v>2.4166300000000001</v>
      </c>
      <c r="I9" s="310">
        <v>21.897099999999998</v>
      </c>
      <c r="J9" s="311">
        <v>-6.7491978784439999</v>
      </c>
      <c r="K9" s="314">
        <v>0.38219772923000001</v>
      </c>
    </row>
    <row r="10" spans="1:11" ht="14.4" customHeight="1" thickBot="1" x14ac:dyDescent="0.35">
      <c r="A10" s="327" t="s">
        <v>212</v>
      </c>
      <c r="B10" s="305">
        <v>71.951522474913006</v>
      </c>
      <c r="C10" s="305">
        <v>57.249229999999997</v>
      </c>
      <c r="D10" s="306">
        <v>-14.702292474913</v>
      </c>
      <c r="E10" s="307">
        <v>0.79566391412899995</v>
      </c>
      <c r="F10" s="305">
        <v>57.292595756889</v>
      </c>
      <c r="G10" s="306">
        <v>28.646297878443999</v>
      </c>
      <c r="H10" s="308">
        <v>2.4166300000000001</v>
      </c>
      <c r="I10" s="305">
        <v>21.897099999999998</v>
      </c>
      <c r="J10" s="306">
        <v>-6.7491978784439999</v>
      </c>
      <c r="K10" s="309">
        <v>0.38219772923000001</v>
      </c>
    </row>
    <row r="11" spans="1:11" ht="14.4" customHeight="1" thickBot="1" x14ac:dyDescent="0.35">
      <c r="A11" s="326" t="s">
        <v>213</v>
      </c>
      <c r="B11" s="310">
        <v>10.451205002133999</v>
      </c>
      <c r="C11" s="310">
        <v>10.94</v>
      </c>
      <c r="D11" s="311">
        <v>0.48879499786500002</v>
      </c>
      <c r="E11" s="312">
        <v>1.0467692479249999</v>
      </c>
      <c r="F11" s="310">
        <v>11.094806266407</v>
      </c>
      <c r="G11" s="311">
        <v>5.5474031332029998</v>
      </c>
      <c r="H11" s="313">
        <v>0.71</v>
      </c>
      <c r="I11" s="310">
        <v>5.2519999999999998</v>
      </c>
      <c r="J11" s="311">
        <v>-0.29540313320299999</v>
      </c>
      <c r="K11" s="314">
        <v>0.473374647009</v>
      </c>
    </row>
    <row r="12" spans="1:11" ht="14.4" customHeight="1" thickBot="1" x14ac:dyDescent="0.35">
      <c r="A12" s="327" t="s">
        <v>214</v>
      </c>
      <c r="B12" s="305">
        <v>9.5012437837460002</v>
      </c>
      <c r="C12" s="305">
        <v>10.94</v>
      </c>
      <c r="D12" s="306">
        <v>1.4387562162530001</v>
      </c>
      <c r="E12" s="307">
        <v>1.1514281970860001</v>
      </c>
      <c r="F12" s="305">
        <v>11.094806266407</v>
      </c>
      <c r="G12" s="306">
        <v>5.5474031332029998</v>
      </c>
      <c r="H12" s="308">
        <v>0.71</v>
      </c>
      <c r="I12" s="305">
        <v>5.2519999999999998</v>
      </c>
      <c r="J12" s="306">
        <v>-0.29540313320299999</v>
      </c>
      <c r="K12" s="309">
        <v>0.473374647009</v>
      </c>
    </row>
    <row r="13" spans="1:11" ht="14.4" customHeight="1" thickBot="1" x14ac:dyDescent="0.35">
      <c r="A13" s="326" t="s">
        <v>215</v>
      </c>
      <c r="B13" s="310">
        <v>2242.7200061942599</v>
      </c>
      <c r="C13" s="310">
        <v>2356.31288</v>
      </c>
      <c r="D13" s="311">
        <v>113.592873805743</v>
      </c>
      <c r="E13" s="312">
        <v>1.0506496011499999</v>
      </c>
      <c r="F13" s="310">
        <v>2622.85112687532</v>
      </c>
      <c r="G13" s="311">
        <v>1311.42556343766</v>
      </c>
      <c r="H13" s="313">
        <v>233.12806</v>
      </c>
      <c r="I13" s="310">
        <v>1277.06593</v>
      </c>
      <c r="J13" s="311">
        <v>-34.359633437657003</v>
      </c>
      <c r="K13" s="314">
        <v>0.48689989184400001</v>
      </c>
    </row>
    <row r="14" spans="1:11" ht="14.4" customHeight="1" thickBot="1" x14ac:dyDescent="0.35">
      <c r="A14" s="327" t="s">
        <v>216</v>
      </c>
      <c r="B14" s="305">
        <v>153.39494422104201</v>
      </c>
      <c r="C14" s="305">
        <v>149.80883</v>
      </c>
      <c r="D14" s="306">
        <v>-3.586114221041</v>
      </c>
      <c r="E14" s="307">
        <v>0.97662169219899997</v>
      </c>
      <c r="F14" s="305">
        <v>146.98604755354401</v>
      </c>
      <c r="G14" s="306">
        <v>73.493023776770997</v>
      </c>
      <c r="H14" s="308">
        <v>17.999089999999999</v>
      </c>
      <c r="I14" s="305">
        <v>48.256900000000002</v>
      </c>
      <c r="J14" s="306">
        <v>-25.236123776770999</v>
      </c>
      <c r="K14" s="309">
        <v>0.32830939264699999</v>
      </c>
    </row>
    <row r="15" spans="1:11" ht="14.4" customHeight="1" thickBot="1" x14ac:dyDescent="0.35">
      <c r="A15" s="327" t="s">
        <v>217</v>
      </c>
      <c r="B15" s="305">
        <v>47.048905774684997</v>
      </c>
      <c r="C15" s="305">
        <v>118.18474000000001</v>
      </c>
      <c r="D15" s="306">
        <v>71.135834225314994</v>
      </c>
      <c r="E15" s="307">
        <v>2.511955125289</v>
      </c>
      <c r="F15" s="305">
        <v>121.57051425101</v>
      </c>
      <c r="G15" s="306">
        <v>60.785257125504003</v>
      </c>
      <c r="H15" s="308">
        <v>9.9306300000000007</v>
      </c>
      <c r="I15" s="305">
        <v>59.618290000000002</v>
      </c>
      <c r="J15" s="306">
        <v>-1.1669671255039999</v>
      </c>
      <c r="K15" s="309">
        <v>0.49040090327199998</v>
      </c>
    </row>
    <row r="16" spans="1:11" ht="14.4" customHeight="1" thickBot="1" x14ac:dyDescent="0.35">
      <c r="A16" s="327" t="s">
        <v>218</v>
      </c>
      <c r="B16" s="305">
        <v>38.534958504644003</v>
      </c>
      <c r="C16" s="305">
        <v>40.36598</v>
      </c>
      <c r="D16" s="306">
        <v>1.8310214953549999</v>
      </c>
      <c r="E16" s="307">
        <v>1.0475158548600001</v>
      </c>
      <c r="F16" s="305">
        <v>41.885422907102999</v>
      </c>
      <c r="G16" s="306">
        <v>20.942711453552</v>
      </c>
      <c r="H16" s="308">
        <v>3.2938100000000001</v>
      </c>
      <c r="I16" s="305">
        <v>12.903040000000001</v>
      </c>
      <c r="J16" s="306">
        <v>-8.0396714535509997</v>
      </c>
      <c r="K16" s="309">
        <v>0.30805562184700003</v>
      </c>
    </row>
    <row r="17" spans="1:11" ht="14.4" customHeight="1" thickBot="1" x14ac:dyDescent="0.35">
      <c r="A17" s="327" t="s">
        <v>219</v>
      </c>
      <c r="B17" s="305">
        <v>7.0886445361100003</v>
      </c>
      <c r="C17" s="305">
        <v>8.0571300000000008</v>
      </c>
      <c r="D17" s="306">
        <v>0.96848546388900003</v>
      </c>
      <c r="E17" s="307">
        <v>1.1366249159420001</v>
      </c>
      <c r="F17" s="305">
        <v>4.9995948694530004</v>
      </c>
      <c r="G17" s="306">
        <v>2.4997974347260001</v>
      </c>
      <c r="H17" s="308">
        <v>2.0198999999999998</v>
      </c>
      <c r="I17" s="305">
        <v>4.84877</v>
      </c>
      <c r="J17" s="306">
        <v>2.3489725652729998</v>
      </c>
      <c r="K17" s="309">
        <v>0.96983258175999998</v>
      </c>
    </row>
    <row r="18" spans="1:11" ht="14.4" customHeight="1" thickBot="1" x14ac:dyDescent="0.35">
      <c r="A18" s="327" t="s">
        <v>220</v>
      </c>
      <c r="B18" s="305">
        <v>13.2826650277</v>
      </c>
      <c r="C18" s="305">
        <v>14.882899999999999</v>
      </c>
      <c r="D18" s="306">
        <v>1.6002349722989999</v>
      </c>
      <c r="E18" s="307">
        <v>1.12047544442</v>
      </c>
      <c r="F18" s="305">
        <v>25.844705392689001</v>
      </c>
      <c r="G18" s="306">
        <v>12.922352696345</v>
      </c>
      <c r="H18" s="308">
        <v>4.9406564584124654E-324</v>
      </c>
      <c r="I18" s="305">
        <v>5.9529199999999998</v>
      </c>
      <c r="J18" s="306">
        <v>-6.9694326963439996</v>
      </c>
      <c r="K18" s="309">
        <v>0.23033421776499999</v>
      </c>
    </row>
    <row r="19" spans="1:11" ht="14.4" customHeight="1" thickBot="1" x14ac:dyDescent="0.35">
      <c r="A19" s="327" t="s">
        <v>221</v>
      </c>
      <c r="B19" s="305">
        <v>0</v>
      </c>
      <c r="C19" s="305">
        <v>5.8079999999999998</v>
      </c>
      <c r="D19" s="306">
        <v>5.8079999999999998</v>
      </c>
      <c r="E19" s="315" t="s">
        <v>206</v>
      </c>
      <c r="F19" s="305">
        <v>3.2421465354589998</v>
      </c>
      <c r="G19" s="306">
        <v>1.6210732677290001</v>
      </c>
      <c r="H19" s="308">
        <v>4.9406564584124654E-324</v>
      </c>
      <c r="I19" s="305">
        <v>2.9643938750474793E-323</v>
      </c>
      <c r="J19" s="306">
        <v>-1.6210732677290001</v>
      </c>
      <c r="K19" s="309">
        <v>9.8813129168249309E-324</v>
      </c>
    </row>
    <row r="20" spans="1:11" ht="14.4" customHeight="1" thickBot="1" x14ac:dyDescent="0.35">
      <c r="A20" s="327" t="s">
        <v>222</v>
      </c>
      <c r="B20" s="305">
        <v>1885.01052632759</v>
      </c>
      <c r="C20" s="305">
        <v>1937.94965</v>
      </c>
      <c r="D20" s="306">
        <v>52.939123672415</v>
      </c>
      <c r="E20" s="307">
        <v>1.028084258911</v>
      </c>
      <c r="F20" s="305">
        <v>2207.7965431248099</v>
      </c>
      <c r="G20" s="306">
        <v>1103.8982715623999</v>
      </c>
      <c r="H20" s="308">
        <v>194.32925</v>
      </c>
      <c r="I20" s="305">
        <v>1099.85105</v>
      </c>
      <c r="J20" s="306">
        <v>-4.047221562402</v>
      </c>
      <c r="K20" s="309">
        <v>0.49816685030300001</v>
      </c>
    </row>
    <row r="21" spans="1:11" ht="14.4" customHeight="1" thickBot="1" x14ac:dyDescent="0.35">
      <c r="A21" s="327" t="s">
        <v>223</v>
      </c>
      <c r="B21" s="305">
        <v>6.548977411818</v>
      </c>
      <c r="C21" s="305">
        <v>7.1336500000000003</v>
      </c>
      <c r="D21" s="306">
        <v>0.58467258818099999</v>
      </c>
      <c r="E21" s="307">
        <v>1.0892769285049999</v>
      </c>
      <c r="F21" s="305">
        <v>7.9760689197470001</v>
      </c>
      <c r="G21" s="306">
        <v>3.988034459873</v>
      </c>
      <c r="H21" s="308">
        <v>4.9406564584124654E-324</v>
      </c>
      <c r="I21" s="305">
        <v>2.8364799999999999</v>
      </c>
      <c r="J21" s="306">
        <v>-1.1515544598730001</v>
      </c>
      <c r="K21" s="309">
        <v>0.35562380773500002</v>
      </c>
    </row>
    <row r="22" spans="1:11" ht="14.4" customHeight="1" thickBot="1" x14ac:dyDescent="0.35">
      <c r="A22" s="327" t="s">
        <v>224</v>
      </c>
      <c r="B22" s="305">
        <v>4.9406564584124654E-324</v>
      </c>
      <c r="C22" s="305">
        <v>6.6960000000000006E-2</v>
      </c>
      <c r="D22" s="306">
        <v>6.6960000000000006E-2</v>
      </c>
      <c r="E22" s="315" t="s">
        <v>225</v>
      </c>
      <c r="F22" s="305">
        <v>6.8091065877999998E-2</v>
      </c>
      <c r="G22" s="306">
        <v>3.4045532938999999E-2</v>
      </c>
      <c r="H22" s="308">
        <v>4.9406564584124654E-324</v>
      </c>
      <c r="I22" s="305">
        <v>2.9643938750474793E-323</v>
      </c>
      <c r="J22" s="306">
        <v>-3.4045532938999999E-2</v>
      </c>
      <c r="K22" s="309">
        <v>4.3477776834029696E-322</v>
      </c>
    </row>
    <row r="23" spans="1:11" ht="14.4" customHeight="1" thickBot="1" x14ac:dyDescent="0.35">
      <c r="A23" s="327" t="s">
        <v>226</v>
      </c>
      <c r="B23" s="305">
        <v>4.9406564584124654E-324</v>
      </c>
      <c r="C23" s="305">
        <v>74.055040000000005</v>
      </c>
      <c r="D23" s="306">
        <v>74.055040000000005</v>
      </c>
      <c r="E23" s="315" t="s">
        <v>225</v>
      </c>
      <c r="F23" s="305">
        <v>62.481992255622004</v>
      </c>
      <c r="G23" s="306">
        <v>31.240996127811002</v>
      </c>
      <c r="H23" s="308">
        <v>5.5553800000000004</v>
      </c>
      <c r="I23" s="305">
        <v>42.798479999999998</v>
      </c>
      <c r="J23" s="306">
        <v>11.557483872188</v>
      </c>
      <c r="K23" s="309">
        <v>0.68497303710900004</v>
      </c>
    </row>
    <row r="24" spans="1:11" ht="14.4" customHeight="1" thickBot="1" x14ac:dyDescent="0.35">
      <c r="A24" s="326" t="s">
        <v>227</v>
      </c>
      <c r="B24" s="310">
        <v>14.843623635603</v>
      </c>
      <c r="C24" s="310">
        <v>28.64697</v>
      </c>
      <c r="D24" s="311">
        <v>13.803346364396001</v>
      </c>
      <c r="E24" s="312">
        <v>1.9299175661720001</v>
      </c>
      <c r="F24" s="310">
        <v>26.249634226066</v>
      </c>
      <c r="G24" s="311">
        <v>13.124817113033</v>
      </c>
      <c r="H24" s="313">
        <v>4.9406564584124654E-324</v>
      </c>
      <c r="I24" s="310">
        <v>0.20233999999999999</v>
      </c>
      <c r="J24" s="311">
        <v>-12.922477113033001</v>
      </c>
      <c r="K24" s="314">
        <v>7.7082978849999997E-3</v>
      </c>
    </row>
    <row r="25" spans="1:11" ht="14.4" customHeight="1" thickBot="1" x14ac:dyDescent="0.35">
      <c r="A25" s="327" t="s">
        <v>228</v>
      </c>
      <c r="B25" s="305">
        <v>0</v>
      </c>
      <c r="C25" s="305">
        <v>27.466000000000001</v>
      </c>
      <c r="D25" s="306">
        <v>27.466000000000001</v>
      </c>
      <c r="E25" s="315" t="s">
        <v>206</v>
      </c>
      <c r="F25" s="305">
        <v>22.248888234005999</v>
      </c>
      <c r="G25" s="306">
        <v>11.124444117003</v>
      </c>
      <c r="H25" s="308">
        <v>4.9406564584124654E-324</v>
      </c>
      <c r="I25" s="305">
        <v>2.9643938750474793E-323</v>
      </c>
      <c r="J25" s="306">
        <v>-11.124444117003</v>
      </c>
      <c r="K25" s="309">
        <v>0</v>
      </c>
    </row>
    <row r="26" spans="1:11" ht="14.4" customHeight="1" thickBot="1" x14ac:dyDescent="0.35">
      <c r="A26" s="327" t="s">
        <v>229</v>
      </c>
      <c r="B26" s="305">
        <v>1.7362008503590001</v>
      </c>
      <c r="C26" s="305">
        <v>1.1809700000000001</v>
      </c>
      <c r="D26" s="306">
        <v>-0.55523085035899999</v>
      </c>
      <c r="E26" s="307">
        <v>0.68020356040899999</v>
      </c>
      <c r="F26" s="305">
        <v>4.0007459920589996</v>
      </c>
      <c r="G26" s="306">
        <v>2.0003729960299999</v>
      </c>
      <c r="H26" s="308">
        <v>4.9406564584124654E-324</v>
      </c>
      <c r="I26" s="305">
        <v>0.20233999999999999</v>
      </c>
      <c r="J26" s="306">
        <v>-1.7980329960300001</v>
      </c>
      <c r="K26" s="309">
        <v>5.0575567756999999E-2</v>
      </c>
    </row>
    <row r="27" spans="1:11" ht="14.4" customHeight="1" thickBot="1" x14ac:dyDescent="0.35">
      <c r="A27" s="326" t="s">
        <v>230</v>
      </c>
      <c r="B27" s="310">
        <v>12.570923448602001</v>
      </c>
      <c r="C27" s="310">
        <v>16.933389999999999</v>
      </c>
      <c r="D27" s="311">
        <v>4.3624665513969996</v>
      </c>
      <c r="E27" s="312">
        <v>1.3470283284460001</v>
      </c>
      <c r="F27" s="310">
        <v>192.942887513806</v>
      </c>
      <c r="G27" s="311">
        <v>96.471443756903</v>
      </c>
      <c r="H27" s="313">
        <v>22.251439999999999</v>
      </c>
      <c r="I27" s="310">
        <v>51.814700000000002</v>
      </c>
      <c r="J27" s="311">
        <v>-44.656743756902998</v>
      </c>
      <c r="K27" s="314">
        <v>0.26854941722699999</v>
      </c>
    </row>
    <row r="28" spans="1:11" ht="14.4" customHeight="1" thickBot="1" x14ac:dyDescent="0.35">
      <c r="A28" s="327" t="s">
        <v>231</v>
      </c>
      <c r="B28" s="305">
        <v>6.6964171649660003</v>
      </c>
      <c r="C28" s="305">
        <v>11.115399999999999</v>
      </c>
      <c r="D28" s="306">
        <v>4.4189828350329998</v>
      </c>
      <c r="E28" s="307">
        <v>1.659902560753</v>
      </c>
      <c r="F28" s="305">
        <v>9.9430631404270002</v>
      </c>
      <c r="G28" s="306">
        <v>4.9715315702130001</v>
      </c>
      <c r="H28" s="308">
        <v>2.2468599999999999</v>
      </c>
      <c r="I28" s="305">
        <v>8.077</v>
      </c>
      <c r="J28" s="306">
        <v>3.1054684297859998</v>
      </c>
      <c r="K28" s="309">
        <v>0.81232512415199998</v>
      </c>
    </row>
    <row r="29" spans="1:11" ht="14.4" customHeight="1" thickBot="1" x14ac:dyDescent="0.35">
      <c r="A29" s="327" t="s">
        <v>232</v>
      </c>
      <c r="B29" s="305">
        <v>5.8745062836360002</v>
      </c>
      <c r="C29" s="305">
        <v>5.81799</v>
      </c>
      <c r="D29" s="306">
        <v>-5.6516283636000003E-2</v>
      </c>
      <c r="E29" s="307">
        <v>0.99037939855500001</v>
      </c>
      <c r="F29" s="305">
        <v>0</v>
      </c>
      <c r="G29" s="306">
        <v>0</v>
      </c>
      <c r="H29" s="308">
        <v>4.9406564584124654E-324</v>
      </c>
      <c r="I29" s="305">
        <v>2.9643938750474793E-323</v>
      </c>
      <c r="J29" s="306">
        <v>2.9643938750474793E-323</v>
      </c>
      <c r="K29" s="316" t="s">
        <v>206</v>
      </c>
    </row>
    <row r="30" spans="1:11" ht="14.4" customHeight="1" thickBot="1" x14ac:dyDescent="0.35">
      <c r="A30" s="327" t="s">
        <v>233</v>
      </c>
      <c r="B30" s="305">
        <v>4.9406564584124654E-324</v>
      </c>
      <c r="C30" s="305">
        <v>4.9406564584124654E-324</v>
      </c>
      <c r="D30" s="306">
        <v>0</v>
      </c>
      <c r="E30" s="307">
        <v>1</v>
      </c>
      <c r="F30" s="305">
        <v>181.00009619405699</v>
      </c>
      <c r="G30" s="306">
        <v>90.500048097027999</v>
      </c>
      <c r="H30" s="308">
        <v>20.004580000000001</v>
      </c>
      <c r="I30" s="305">
        <v>43.737699999999997</v>
      </c>
      <c r="J30" s="306">
        <v>-46.762348097028003</v>
      </c>
      <c r="K30" s="309">
        <v>0.24164462295700001</v>
      </c>
    </row>
    <row r="31" spans="1:11" ht="14.4" customHeight="1" thickBot="1" x14ac:dyDescent="0.35">
      <c r="A31" s="327" t="s">
        <v>234</v>
      </c>
      <c r="B31" s="305">
        <v>4.9406564584124654E-324</v>
      </c>
      <c r="C31" s="305">
        <v>4.9406564584124654E-324</v>
      </c>
      <c r="D31" s="306">
        <v>0</v>
      </c>
      <c r="E31" s="307">
        <v>1</v>
      </c>
      <c r="F31" s="305">
        <v>1.999728179321</v>
      </c>
      <c r="G31" s="306">
        <v>0.99986408965999996</v>
      </c>
      <c r="H31" s="308">
        <v>4.9406564584124654E-324</v>
      </c>
      <c r="I31" s="305">
        <v>2.9643938750474793E-323</v>
      </c>
      <c r="J31" s="306">
        <v>-0.99986408965999996</v>
      </c>
      <c r="K31" s="309">
        <v>1.4821969375237396E-323</v>
      </c>
    </row>
    <row r="32" spans="1:11" ht="14.4" customHeight="1" thickBot="1" x14ac:dyDescent="0.35">
      <c r="A32" s="325" t="s">
        <v>26</v>
      </c>
      <c r="B32" s="305">
        <v>6324.9465238202501</v>
      </c>
      <c r="C32" s="305">
        <v>6118.9639999999999</v>
      </c>
      <c r="D32" s="306">
        <v>-205.98252382024901</v>
      </c>
      <c r="E32" s="307">
        <v>0.96743331772899999</v>
      </c>
      <c r="F32" s="305">
        <v>6296.8140740747504</v>
      </c>
      <c r="G32" s="306">
        <v>3148.4070370373702</v>
      </c>
      <c r="H32" s="308">
        <v>296.52999999999997</v>
      </c>
      <c r="I32" s="305">
        <v>3137.4140000000002</v>
      </c>
      <c r="J32" s="306">
        <v>-10.99303703737</v>
      </c>
      <c r="K32" s="309">
        <v>0.49825419062499998</v>
      </c>
    </row>
    <row r="33" spans="1:11" ht="14.4" customHeight="1" thickBot="1" x14ac:dyDescent="0.35">
      <c r="A33" s="326" t="s">
        <v>235</v>
      </c>
      <c r="B33" s="310">
        <v>6324.9465238202501</v>
      </c>
      <c r="C33" s="310">
        <v>6118.9639999999999</v>
      </c>
      <c r="D33" s="311">
        <v>-205.98252382024901</v>
      </c>
      <c r="E33" s="312">
        <v>0.96743331772899999</v>
      </c>
      <c r="F33" s="310">
        <v>6296.8140740747504</v>
      </c>
      <c r="G33" s="311">
        <v>3148.4070370373702</v>
      </c>
      <c r="H33" s="313">
        <v>296.52999999999997</v>
      </c>
      <c r="I33" s="310">
        <v>3137.4140000000002</v>
      </c>
      <c r="J33" s="311">
        <v>-10.99303703737</v>
      </c>
      <c r="K33" s="314">
        <v>0.49825419062499998</v>
      </c>
    </row>
    <row r="34" spans="1:11" ht="14.4" customHeight="1" thickBot="1" x14ac:dyDescent="0.35">
      <c r="A34" s="327" t="s">
        <v>236</v>
      </c>
      <c r="B34" s="305">
        <v>429.54577246679702</v>
      </c>
      <c r="C34" s="305">
        <v>434.30500000000001</v>
      </c>
      <c r="D34" s="306">
        <v>4.7592275332030001</v>
      </c>
      <c r="E34" s="307">
        <v>1.011079674945</v>
      </c>
      <c r="F34" s="305">
        <v>431.05909626782301</v>
      </c>
      <c r="G34" s="306">
        <v>215.52954813391199</v>
      </c>
      <c r="H34" s="308">
        <v>34.798999999999999</v>
      </c>
      <c r="I34" s="305">
        <v>180.768</v>
      </c>
      <c r="J34" s="306">
        <v>-34.761548133910999</v>
      </c>
      <c r="K34" s="309">
        <v>0.419357813267</v>
      </c>
    </row>
    <row r="35" spans="1:11" ht="14.4" customHeight="1" thickBot="1" x14ac:dyDescent="0.35">
      <c r="A35" s="327" t="s">
        <v>237</v>
      </c>
      <c r="B35" s="305">
        <v>1500.06446991748</v>
      </c>
      <c r="C35" s="305">
        <v>1477.7339999999999</v>
      </c>
      <c r="D35" s="306">
        <v>-22.330469917477</v>
      </c>
      <c r="E35" s="307">
        <v>0.98511365986900001</v>
      </c>
      <c r="F35" s="305">
        <v>1600.01083824902</v>
      </c>
      <c r="G35" s="306">
        <v>800.00541912450797</v>
      </c>
      <c r="H35" s="308">
        <v>119.777</v>
      </c>
      <c r="I35" s="305">
        <v>764.22300000000098</v>
      </c>
      <c r="J35" s="306">
        <v>-35.782419124505999</v>
      </c>
      <c r="K35" s="309">
        <v>0.47763613953700002</v>
      </c>
    </row>
    <row r="36" spans="1:11" ht="14.4" customHeight="1" thickBot="1" x14ac:dyDescent="0.35">
      <c r="A36" s="327" t="s">
        <v>238</v>
      </c>
      <c r="B36" s="305">
        <v>4395.3362814359798</v>
      </c>
      <c r="C36" s="305">
        <v>4206.9250000000002</v>
      </c>
      <c r="D36" s="306">
        <v>-188.411281435977</v>
      </c>
      <c r="E36" s="307">
        <v>0.95713381880799997</v>
      </c>
      <c r="F36" s="305">
        <v>4265.7441395579099</v>
      </c>
      <c r="G36" s="306">
        <v>2132.8720697789599</v>
      </c>
      <c r="H36" s="308">
        <v>141.95400000000001</v>
      </c>
      <c r="I36" s="305">
        <v>2192.4229999999998</v>
      </c>
      <c r="J36" s="306">
        <v>59.550930221046997</v>
      </c>
      <c r="K36" s="309">
        <v>0.51396026772100001</v>
      </c>
    </row>
    <row r="37" spans="1:11" ht="14.4" customHeight="1" thickBot="1" x14ac:dyDescent="0.35">
      <c r="A37" s="328" t="s">
        <v>239</v>
      </c>
      <c r="B37" s="310">
        <v>1996.4291706919</v>
      </c>
      <c r="C37" s="310">
        <v>2185.0361800000001</v>
      </c>
      <c r="D37" s="311">
        <v>188.6070093081</v>
      </c>
      <c r="E37" s="312">
        <v>1.094472176662</v>
      </c>
      <c r="F37" s="310">
        <v>2223.688318897</v>
      </c>
      <c r="G37" s="311">
        <v>1111.8441594485</v>
      </c>
      <c r="H37" s="313">
        <v>130.18923000000001</v>
      </c>
      <c r="I37" s="310">
        <v>658.55993999999998</v>
      </c>
      <c r="J37" s="311">
        <v>-453.28421944849998</v>
      </c>
      <c r="K37" s="314">
        <v>0.296156585616</v>
      </c>
    </row>
    <row r="38" spans="1:11" ht="14.4" customHeight="1" thickBot="1" x14ac:dyDescent="0.35">
      <c r="A38" s="325" t="s">
        <v>29</v>
      </c>
      <c r="B38" s="305">
        <v>445.58252755720298</v>
      </c>
      <c r="C38" s="305">
        <v>420.15024</v>
      </c>
      <c r="D38" s="306">
        <v>-25.432287557201999</v>
      </c>
      <c r="E38" s="307">
        <v>0.94292350802699998</v>
      </c>
      <c r="F38" s="305">
        <v>417.76085662435202</v>
      </c>
      <c r="G38" s="306">
        <v>208.88042831217601</v>
      </c>
      <c r="H38" s="308">
        <v>32.225470000000001</v>
      </c>
      <c r="I38" s="305">
        <v>193.00932</v>
      </c>
      <c r="J38" s="306">
        <v>-15.871108312175</v>
      </c>
      <c r="K38" s="309">
        <v>0.462009106261</v>
      </c>
    </row>
    <row r="39" spans="1:11" ht="14.4" customHeight="1" thickBot="1" x14ac:dyDescent="0.35">
      <c r="A39" s="329" t="s">
        <v>240</v>
      </c>
      <c r="B39" s="305">
        <v>445.58252755720298</v>
      </c>
      <c r="C39" s="305">
        <v>420.15024</v>
      </c>
      <c r="D39" s="306">
        <v>-25.432287557201999</v>
      </c>
      <c r="E39" s="307">
        <v>0.94292350802699998</v>
      </c>
      <c r="F39" s="305">
        <v>417.76085662435202</v>
      </c>
      <c r="G39" s="306">
        <v>208.88042831217601</v>
      </c>
      <c r="H39" s="308">
        <v>32.225470000000001</v>
      </c>
      <c r="I39" s="305">
        <v>193.00932</v>
      </c>
      <c r="J39" s="306">
        <v>-15.871108312175</v>
      </c>
      <c r="K39" s="309">
        <v>0.462009106261</v>
      </c>
    </row>
    <row r="40" spans="1:11" ht="14.4" customHeight="1" thickBot="1" x14ac:dyDescent="0.35">
      <c r="A40" s="327" t="s">
        <v>241</v>
      </c>
      <c r="B40" s="305">
        <v>392.88719394795697</v>
      </c>
      <c r="C40" s="305">
        <v>388.80799999999999</v>
      </c>
      <c r="D40" s="306">
        <v>-4.079193947956</v>
      </c>
      <c r="E40" s="307">
        <v>0.989617391427</v>
      </c>
      <c r="F40" s="305">
        <v>358.53535537244397</v>
      </c>
      <c r="G40" s="306">
        <v>179.26767768622199</v>
      </c>
      <c r="H40" s="308">
        <v>29.800999999999998</v>
      </c>
      <c r="I40" s="305">
        <v>183.42104</v>
      </c>
      <c r="J40" s="306">
        <v>4.1533623137779996</v>
      </c>
      <c r="K40" s="309">
        <v>0.511584247554</v>
      </c>
    </row>
    <row r="41" spans="1:11" ht="14.4" customHeight="1" thickBot="1" x14ac:dyDescent="0.35">
      <c r="A41" s="327" t="s">
        <v>242</v>
      </c>
      <c r="B41" s="305">
        <v>18.697875841894</v>
      </c>
      <c r="C41" s="305">
        <v>14.081</v>
      </c>
      <c r="D41" s="306">
        <v>-4.6168758418940001</v>
      </c>
      <c r="E41" s="307">
        <v>0.75308019579600005</v>
      </c>
      <c r="F41" s="305">
        <v>18.309451919876</v>
      </c>
      <c r="G41" s="306">
        <v>9.1547259599380002</v>
      </c>
      <c r="H41" s="308">
        <v>4.9406564584124654E-324</v>
      </c>
      <c r="I41" s="305">
        <v>2.9643938750474793E-323</v>
      </c>
      <c r="J41" s="306">
        <v>-9.1547259599380002</v>
      </c>
      <c r="K41" s="309">
        <v>0</v>
      </c>
    </row>
    <row r="42" spans="1:11" ht="14.4" customHeight="1" thickBot="1" x14ac:dyDescent="0.35">
      <c r="A42" s="327" t="s">
        <v>243</v>
      </c>
      <c r="B42" s="305">
        <v>4.9995967953439999</v>
      </c>
      <c r="C42" s="305">
        <v>1.0705100000000001</v>
      </c>
      <c r="D42" s="306">
        <v>-3.9290867953439998</v>
      </c>
      <c r="E42" s="307">
        <v>0.21411926677699999</v>
      </c>
      <c r="F42" s="305">
        <v>24.999957792414001</v>
      </c>
      <c r="G42" s="306">
        <v>12.499978896207001</v>
      </c>
      <c r="H42" s="308">
        <v>4.9406564584124654E-324</v>
      </c>
      <c r="I42" s="305">
        <v>2.9643938750474793E-323</v>
      </c>
      <c r="J42" s="306">
        <v>-12.499978896207001</v>
      </c>
      <c r="K42" s="309">
        <v>0</v>
      </c>
    </row>
    <row r="43" spans="1:11" ht="14.4" customHeight="1" thickBot="1" x14ac:dyDescent="0.35">
      <c r="A43" s="327" t="s">
        <v>244</v>
      </c>
      <c r="B43" s="305">
        <v>28.997860972007</v>
      </c>
      <c r="C43" s="305">
        <v>16.190729999999999</v>
      </c>
      <c r="D43" s="306">
        <v>-12.807130972007</v>
      </c>
      <c r="E43" s="307">
        <v>0.55834221757299995</v>
      </c>
      <c r="F43" s="305">
        <v>15.916091539616</v>
      </c>
      <c r="G43" s="306">
        <v>7.9580457698079998</v>
      </c>
      <c r="H43" s="308">
        <v>2.4244699999999999</v>
      </c>
      <c r="I43" s="305">
        <v>9.5882799999999992</v>
      </c>
      <c r="J43" s="306">
        <v>1.630234230191</v>
      </c>
      <c r="K43" s="309">
        <v>0.60242679404800004</v>
      </c>
    </row>
    <row r="44" spans="1:11" ht="14.4" customHeight="1" thickBot="1" x14ac:dyDescent="0.35">
      <c r="A44" s="330" t="s">
        <v>30</v>
      </c>
      <c r="B44" s="310">
        <v>0</v>
      </c>
      <c r="C44" s="310">
        <v>2.536</v>
      </c>
      <c r="D44" s="311">
        <v>2.536</v>
      </c>
      <c r="E44" s="317" t="s">
        <v>206</v>
      </c>
      <c r="F44" s="310">
        <v>0</v>
      </c>
      <c r="G44" s="311">
        <v>0</v>
      </c>
      <c r="H44" s="313">
        <v>4.9406564584124654E-324</v>
      </c>
      <c r="I44" s="310">
        <v>5.71</v>
      </c>
      <c r="J44" s="311">
        <v>5.71</v>
      </c>
      <c r="K44" s="318" t="s">
        <v>206</v>
      </c>
    </row>
    <row r="45" spans="1:11" ht="14.4" customHeight="1" thickBot="1" x14ac:dyDescent="0.35">
      <c r="A45" s="326" t="s">
        <v>245</v>
      </c>
      <c r="B45" s="310">
        <v>0</v>
      </c>
      <c r="C45" s="310">
        <v>2.536</v>
      </c>
      <c r="D45" s="311">
        <v>2.536</v>
      </c>
      <c r="E45" s="317" t="s">
        <v>206</v>
      </c>
      <c r="F45" s="310">
        <v>0</v>
      </c>
      <c r="G45" s="311">
        <v>0</v>
      </c>
      <c r="H45" s="313">
        <v>4.9406564584124654E-324</v>
      </c>
      <c r="I45" s="310">
        <v>3.3260000000000001</v>
      </c>
      <c r="J45" s="311">
        <v>3.3260000000000001</v>
      </c>
      <c r="K45" s="318" t="s">
        <v>206</v>
      </c>
    </row>
    <row r="46" spans="1:11" ht="14.4" customHeight="1" thickBot="1" x14ac:dyDescent="0.35">
      <c r="A46" s="327" t="s">
        <v>246</v>
      </c>
      <c r="B46" s="305">
        <v>0</v>
      </c>
      <c r="C46" s="305">
        <v>2.536</v>
      </c>
      <c r="D46" s="306">
        <v>2.536</v>
      </c>
      <c r="E46" s="315" t="s">
        <v>206</v>
      </c>
      <c r="F46" s="305">
        <v>0</v>
      </c>
      <c r="G46" s="306">
        <v>0</v>
      </c>
      <c r="H46" s="308">
        <v>4.9406564584124654E-324</v>
      </c>
      <c r="I46" s="305">
        <v>3.3260000000000001</v>
      </c>
      <c r="J46" s="306">
        <v>3.3260000000000001</v>
      </c>
      <c r="K46" s="316" t="s">
        <v>206</v>
      </c>
    </row>
    <row r="47" spans="1:11" ht="14.4" customHeight="1" thickBot="1" x14ac:dyDescent="0.35">
      <c r="A47" s="326" t="s">
        <v>247</v>
      </c>
      <c r="B47" s="310">
        <v>4.9406564584124654E-324</v>
      </c>
      <c r="C47" s="310">
        <v>4.9406564584124654E-324</v>
      </c>
      <c r="D47" s="311">
        <v>0</v>
      </c>
      <c r="E47" s="312">
        <v>1</v>
      </c>
      <c r="F47" s="310">
        <v>4.9406564584124654E-324</v>
      </c>
      <c r="G47" s="311">
        <v>0</v>
      </c>
      <c r="H47" s="313">
        <v>4.9406564584124654E-324</v>
      </c>
      <c r="I47" s="310">
        <v>2.3839999999999999</v>
      </c>
      <c r="J47" s="311">
        <v>2.3839999999999999</v>
      </c>
      <c r="K47" s="318" t="s">
        <v>225</v>
      </c>
    </row>
    <row r="48" spans="1:11" ht="14.4" customHeight="1" thickBot="1" x14ac:dyDescent="0.35">
      <c r="A48" s="327" t="s">
        <v>248</v>
      </c>
      <c r="B48" s="305">
        <v>4.9406564584124654E-324</v>
      </c>
      <c r="C48" s="305">
        <v>4.9406564584124654E-324</v>
      </c>
      <c r="D48" s="306">
        <v>0</v>
      </c>
      <c r="E48" s="307">
        <v>1</v>
      </c>
      <c r="F48" s="305">
        <v>4.9406564584124654E-324</v>
      </c>
      <c r="G48" s="306">
        <v>0</v>
      </c>
      <c r="H48" s="308">
        <v>4.9406564584124654E-324</v>
      </c>
      <c r="I48" s="305">
        <v>2.3839999999999999</v>
      </c>
      <c r="J48" s="306">
        <v>2.3839999999999999</v>
      </c>
      <c r="K48" s="316" t="s">
        <v>225</v>
      </c>
    </row>
    <row r="49" spans="1:11" ht="14.4" customHeight="1" thickBot="1" x14ac:dyDescent="0.35">
      <c r="A49" s="325" t="s">
        <v>31</v>
      </c>
      <c r="B49" s="305">
        <v>1550.8466431346999</v>
      </c>
      <c r="C49" s="305">
        <v>1762.3499400000001</v>
      </c>
      <c r="D49" s="306">
        <v>211.50329686530199</v>
      </c>
      <c r="E49" s="307">
        <v>1.1363792466530001</v>
      </c>
      <c r="F49" s="305">
        <v>1805.92746227265</v>
      </c>
      <c r="G49" s="306">
        <v>902.96373113632501</v>
      </c>
      <c r="H49" s="308">
        <v>97.963759999999994</v>
      </c>
      <c r="I49" s="305">
        <v>459.84062</v>
      </c>
      <c r="J49" s="306">
        <v>-443.12311113632501</v>
      </c>
      <c r="K49" s="309">
        <v>0.254628510616</v>
      </c>
    </row>
    <row r="50" spans="1:11" ht="14.4" customHeight="1" thickBot="1" x14ac:dyDescent="0.35">
      <c r="A50" s="326" t="s">
        <v>249</v>
      </c>
      <c r="B50" s="310">
        <v>4.6434667919220001</v>
      </c>
      <c r="C50" s="310">
        <v>6.4089299999999998</v>
      </c>
      <c r="D50" s="311">
        <v>1.7654632080770001</v>
      </c>
      <c r="E50" s="312">
        <v>1.3802036898700001</v>
      </c>
      <c r="F50" s="310">
        <v>6.0547178431219999</v>
      </c>
      <c r="G50" s="311">
        <v>3.0273589215609999</v>
      </c>
      <c r="H50" s="313">
        <v>1.16456</v>
      </c>
      <c r="I50" s="310">
        <v>4.1788699999999999</v>
      </c>
      <c r="J50" s="311">
        <v>1.151511078438</v>
      </c>
      <c r="K50" s="314">
        <v>0.69018410242600003</v>
      </c>
    </row>
    <row r="51" spans="1:11" ht="14.4" customHeight="1" thickBot="1" x14ac:dyDescent="0.35">
      <c r="A51" s="327" t="s">
        <v>250</v>
      </c>
      <c r="B51" s="305">
        <v>0.56164009999700004</v>
      </c>
      <c r="C51" s="305">
        <v>0.42370000000000002</v>
      </c>
      <c r="D51" s="306">
        <v>-0.13794009999699999</v>
      </c>
      <c r="E51" s="307">
        <v>0.754397700595</v>
      </c>
      <c r="F51" s="305">
        <v>0.43343926469299998</v>
      </c>
      <c r="G51" s="306">
        <v>0.216719632346</v>
      </c>
      <c r="H51" s="308">
        <v>6.6500000000000004E-2</v>
      </c>
      <c r="I51" s="305">
        <v>0.36099999999999999</v>
      </c>
      <c r="J51" s="306">
        <v>0.14428036765300001</v>
      </c>
      <c r="K51" s="309">
        <v>0.83287332137500003</v>
      </c>
    </row>
    <row r="52" spans="1:11" ht="14.4" customHeight="1" thickBot="1" x14ac:dyDescent="0.35">
      <c r="A52" s="327" t="s">
        <v>251</v>
      </c>
      <c r="B52" s="305">
        <v>4.0818266919250004</v>
      </c>
      <c r="C52" s="305">
        <v>5.9852299999999996</v>
      </c>
      <c r="D52" s="306">
        <v>1.903403308074</v>
      </c>
      <c r="E52" s="307">
        <v>1.466311642245</v>
      </c>
      <c r="F52" s="305">
        <v>5.621278578429</v>
      </c>
      <c r="G52" s="306">
        <v>2.810639289214</v>
      </c>
      <c r="H52" s="308">
        <v>1.09806</v>
      </c>
      <c r="I52" s="305">
        <v>3.8178700000000001</v>
      </c>
      <c r="J52" s="306">
        <v>1.007230710785</v>
      </c>
      <c r="K52" s="309">
        <v>0.67918178164099996</v>
      </c>
    </row>
    <row r="53" spans="1:11" ht="14.4" customHeight="1" thickBot="1" x14ac:dyDescent="0.35">
      <c r="A53" s="326" t="s">
        <v>252</v>
      </c>
      <c r="B53" s="310">
        <v>1.7711279307500001</v>
      </c>
      <c r="C53" s="310">
        <v>1.62</v>
      </c>
      <c r="D53" s="311">
        <v>-0.15112793075</v>
      </c>
      <c r="E53" s="312">
        <v>0.91467136386500003</v>
      </c>
      <c r="F53" s="310">
        <v>1.6780130766300001</v>
      </c>
      <c r="G53" s="311">
        <v>0.83900653831500005</v>
      </c>
      <c r="H53" s="313">
        <v>4.9406564584124654E-324</v>
      </c>
      <c r="I53" s="310">
        <v>0.81</v>
      </c>
      <c r="J53" s="311">
        <v>-2.9006538315E-2</v>
      </c>
      <c r="K53" s="314">
        <v>0.482713759076</v>
      </c>
    </row>
    <row r="54" spans="1:11" ht="14.4" customHeight="1" thickBot="1" x14ac:dyDescent="0.35">
      <c r="A54" s="327" t="s">
        <v>253</v>
      </c>
      <c r="B54" s="305">
        <v>1.7711279307500001</v>
      </c>
      <c r="C54" s="305">
        <v>1.62</v>
      </c>
      <c r="D54" s="306">
        <v>-0.15112793075</v>
      </c>
      <c r="E54" s="307">
        <v>0.91467136386500003</v>
      </c>
      <c r="F54" s="305">
        <v>1.6780130766300001</v>
      </c>
      <c r="G54" s="306">
        <v>0.83900653831500005</v>
      </c>
      <c r="H54" s="308">
        <v>4.9406564584124654E-324</v>
      </c>
      <c r="I54" s="305">
        <v>0.81</v>
      </c>
      <c r="J54" s="306">
        <v>-2.9006538315E-2</v>
      </c>
      <c r="K54" s="309">
        <v>0.482713759076</v>
      </c>
    </row>
    <row r="55" spans="1:11" ht="14.4" customHeight="1" thickBot="1" x14ac:dyDescent="0.35">
      <c r="A55" s="326" t="s">
        <v>254</v>
      </c>
      <c r="B55" s="310">
        <v>446.30366436832901</v>
      </c>
      <c r="C55" s="310">
        <v>475.59377999999998</v>
      </c>
      <c r="D55" s="311">
        <v>29.290115631671</v>
      </c>
      <c r="E55" s="312">
        <v>1.065628221254</v>
      </c>
      <c r="F55" s="310">
        <v>476.65681053771999</v>
      </c>
      <c r="G55" s="311">
        <v>238.32840526886</v>
      </c>
      <c r="H55" s="313">
        <v>53.009700000000002</v>
      </c>
      <c r="I55" s="310">
        <v>200.86754999999999</v>
      </c>
      <c r="J55" s="311">
        <v>-37.460855268860001</v>
      </c>
      <c r="K55" s="314">
        <v>0.42140916810399998</v>
      </c>
    </row>
    <row r="56" spans="1:11" ht="14.4" customHeight="1" thickBot="1" x14ac:dyDescent="0.35">
      <c r="A56" s="327" t="s">
        <v>255</v>
      </c>
      <c r="B56" s="305">
        <v>433.00043967677101</v>
      </c>
      <c r="C56" s="305">
        <v>463.39377999999999</v>
      </c>
      <c r="D56" s="306">
        <v>30.393340323229001</v>
      </c>
      <c r="E56" s="307">
        <v>1.0701924006029999</v>
      </c>
      <c r="F56" s="305">
        <v>465.33273097879697</v>
      </c>
      <c r="G56" s="306">
        <v>232.666365489399</v>
      </c>
      <c r="H56" s="308">
        <v>50.509700000000002</v>
      </c>
      <c r="I56" s="305">
        <v>194.16755000000001</v>
      </c>
      <c r="J56" s="306">
        <v>-38.498815489397998</v>
      </c>
      <c r="K56" s="309">
        <v>0.41726604872900003</v>
      </c>
    </row>
    <row r="57" spans="1:11" ht="14.4" customHeight="1" thickBot="1" x14ac:dyDescent="0.35">
      <c r="A57" s="327" t="s">
        <v>256</v>
      </c>
      <c r="B57" s="305">
        <v>13.303224691557</v>
      </c>
      <c r="C57" s="305">
        <v>12.2</v>
      </c>
      <c r="D57" s="306">
        <v>-1.1032246915570001</v>
      </c>
      <c r="E57" s="307">
        <v>0.91707088189899999</v>
      </c>
      <c r="F57" s="305">
        <v>11.324079558923</v>
      </c>
      <c r="G57" s="306">
        <v>5.6620397794609998</v>
      </c>
      <c r="H57" s="308">
        <v>2.5</v>
      </c>
      <c r="I57" s="305">
        <v>6.7</v>
      </c>
      <c r="J57" s="306">
        <v>1.0379602205380001</v>
      </c>
      <c r="K57" s="309">
        <v>0.59165956624799998</v>
      </c>
    </row>
    <row r="58" spans="1:11" ht="14.4" customHeight="1" thickBot="1" x14ac:dyDescent="0.35">
      <c r="A58" s="326" t="s">
        <v>257</v>
      </c>
      <c r="B58" s="310">
        <v>1098.0700614305499</v>
      </c>
      <c r="C58" s="310">
        <v>1277.2682299999999</v>
      </c>
      <c r="D58" s="311">
        <v>179.198168569453</v>
      </c>
      <c r="E58" s="312">
        <v>1.1631937477059999</v>
      </c>
      <c r="F58" s="310">
        <v>1271.5379208151801</v>
      </c>
      <c r="G58" s="311">
        <v>635.768960407588</v>
      </c>
      <c r="H58" s="313">
        <v>43.789499999999997</v>
      </c>
      <c r="I58" s="310">
        <v>253.98419999999999</v>
      </c>
      <c r="J58" s="311">
        <v>-381.78476040758801</v>
      </c>
      <c r="K58" s="314">
        <v>0.19974567477800001</v>
      </c>
    </row>
    <row r="59" spans="1:11" ht="14.4" customHeight="1" thickBot="1" x14ac:dyDescent="0.35">
      <c r="A59" s="327" t="s">
        <v>258</v>
      </c>
      <c r="B59" s="305">
        <v>2.934399710958</v>
      </c>
      <c r="C59" s="305">
        <v>24.975999999999999</v>
      </c>
      <c r="D59" s="306">
        <v>22.041600289041</v>
      </c>
      <c r="E59" s="307">
        <v>8.5114512200650001</v>
      </c>
      <c r="F59" s="305">
        <v>25.633281982086999</v>
      </c>
      <c r="G59" s="306">
        <v>12.816640991043</v>
      </c>
      <c r="H59" s="308">
        <v>2.8090000000000002</v>
      </c>
      <c r="I59" s="305">
        <v>2.8090000000000002</v>
      </c>
      <c r="J59" s="306">
        <v>-10.007640991043001</v>
      </c>
      <c r="K59" s="309">
        <v>0.10958409469200001</v>
      </c>
    </row>
    <row r="60" spans="1:11" ht="14.4" customHeight="1" thickBot="1" x14ac:dyDescent="0.35">
      <c r="A60" s="327" t="s">
        <v>259</v>
      </c>
      <c r="B60" s="305">
        <v>1062.64874298073</v>
      </c>
      <c r="C60" s="305">
        <v>1210.8762300000001</v>
      </c>
      <c r="D60" s="306">
        <v>148.22748701927199</v>
      </c>
      <c r="E60" s="307">
        <v>1.139488695581</v>
      </c>
      <c r="F60" s="305">
        <v>1197.1491994268099</v>
      </c>
      <c r="G60" s="306">
        <v>598.57459971340597</v>
      </c>
      <c r="H60" s="308">
        <v>40.980499999999999</v>
      </c>
      <c r="I60" s="305">
        <v>156.29920000000001</v>
      </c>
      <c r="J60" s="306">
        <v>-442.27539971340599</v>
      </c>
      <c r="K60" s="309">
        <v>0.13055949924599999</v>
      </c>
    </row>
    <row r="61" spans="1:11" ht="14.4" customHeight="1" thickBot="1" x14ac:dyDescent="0.35">
      <c r="A61" s="327" t="s">
        <v>260</v>
      </c>
      <c r="B61" s="305">
        <v>1.9989689139839999</v>
      </c>
      <c r="C61" s="305">
        <v>2.6240000000000001</v>
      </c>
      <c r="D61" s="306">
        <v>0.62503108601500001</v>
      </c>
      <c r="E61" s="307">
        <v>1.312676741315</v>
      </c>
      <c r="F61" s="305">
        <v>3.0010932502209999</v>
      </c>
      <c r="G61" s="306">
        <v>1.5005466251099999</v>
      </c>
      <c r="H61" s="308">
        <v>4.9406564584124654E-324</v>
      </c>
      <c r="I61" s="305">
        <v>1.742</v>
      </c>
      <c r="J61" s="306">
        <v>0.24145337488900001</v>
      </c>
      <c r="K61" s="309">
        <v>0.58045513909599999</v>
      </c>
    </row>
    <row r="62" spans="1:11" ht="14.4" customHeight="1" thickBot="1" x14ac:dyDescent="0.35">
      <c r="A62" s="327" t="s">
        <v>261</v>
      </c>
      <c r="B62" s="305">
        <v>30.487949824874999</v>
      </c>
      <c r="C62" s="305">
        <v>38.792000000000002</v>
      </c>
      <c r="D62" s="306">
        <v>8.3040501751240008</v>
      </c>
      <c r="E62" s="307">
        <v>1.27237155082</v>
      </c>
      <c r="F62" s="305">
        <v>45.754346156053998</v>
      </c>
      <c r="G62" s="306">
        <v>22.877173078026999</v>
      </c>
      <c r="H62" s="308">
        <v>4.9406564584124654E-324</v>
      </c>
      <c r="I62" s="305">
        <v>93.134</v>
      </c>
      <c r="J62" s="306">
        <v>70.256826921972007</v>
      </c>
      <c r="K62" s="309">
        <v>2.0355224765390001</v>
      </c>
    </row>
    <row r="63" spans="1:11" ht="14.4" customHeight="1" thickBot="1" x14ac:dyDescent="0.35">
      <c r="A63" s="326" t="s">
        <v>262</v>
      </c>
      <c r="B63" s="310">
        <v>0</v>
      </c>
      <c r="C63" s="310">
        <v>1.4590000000000001</v>
      </c>
      <c r="D63" s="311">
        <v>1.4590000000000001</v>
      </c>
      <c r="E63" s="317" t="s">
        <v>206</v>
      </c>
      <c r="F63" s="310">
        <v>49.999999999998998</v>
      </c>
      <c r="G63" s="311">
        <v>24.999999999999002</v>
      </c>
      <c r="H63" s="313">
        <v>4.9406564584124654E-324</v>
      </c>
      <c r="I63" s="310">
        <v>2.9643938750474793E-323</v>
      </c>
      <c r="J63" s="311">
        <v>-24.999999999999002</v>
      </c>
      <c r="K63" s="314">
        <v>0</v>
      </c>
    </row>
    <row r="64" spans="1:11" ht="14.4" customHeight="1" thickBot="1" x14ac:dyDescent="0.35">
      <c r="A64" s="327" t="s">
        <v>263</v>
      </c>
      <c r="B64" s="305">
        <v>4.9406564584124654E-324</v>
      </c>
      <c r="C64" s="305">
        <v>1.4590000000000001</v>
      </c>
      <c r="D64" s="306">
        <v>1.4590000000000001</v>
      </c>
      <c r="E64" s="315" t="s">
        <v>225</v>
      </c>
      <c r="F64" s="305">
        <v>0</v>
      </c>
      <c r="G64" s="306">
        <v>0</v>
      </c>
      <c r="H64" s="308">
        <v>4.9406564584124654E-324</v>
      </c>
      <c r="I64" s="305">
        <v>2.9643938750474793E-323</v>
      </c>
      <c r="J64" s="306">
        <v>2.9643938750474793E-323</v>
      </c>
      <c r="K64" s="316" t="s">
        <v>206</v>
      </c>
    </row>
    <row r="65" spans="1:11" ht="14.4" customHeight="1" thickBot="1" x14ac:dyDescent="0.35">
      <c r="A65" s="327" t="s">
        <v>264</v>
      </c>
      <c r="B65" s="305">
        <v>4.9406564584124654E-324</v>
      </c>
      <c r="C65" s="305">
        <v>4.9406564584124654E-324</v>
      </c>
      <c r="D65" s="306">
        <v>0</v>
      </c>
      <c r="E65" s="307">
        <v>1</v>
      </c>
      <c r="F65" s="305">
        <v>49.999999999998998</v>
      </c>
      <c r="G65" s="306">
        <v>24.999999999999002</v>
      </c>
      <c r="H65" s="308">
        <v>4.9406564584124654E-324</v>
      </c>
      <c r="I65" s="305">
        <v>2.9643938750474793E-323</v>
      </c>
      <c r="J65" s="306">
        <v>-24.999999999999002</v>
      </c>
      <c r="K65" s="309">
        <v>0</v>
      </c>
    </row>
    <row r="66" spans="1:11" ht="14.4" customHeight="1" thickBot="1" x14ac:dyDescent="0.35">
      <c r="A66" s="324" t="s">
        <v>32</v>
      </c>
      <c r="B66" s="305">
        <v>12107.996725949801</v>
      </c>
      <c r="C66" s="305">
        <v>12081.18873</v>
      </c>
      <c r="D66" s="306">
        <v>-26.80799594978</v>
      </c>
      <c r="E66" s="307">
        <v>0.99778592639499997</v>
      </c>
      <c r="F66" s="305">
        <v>11718.057939754301</v>
      </c>
      <c r="G66" s="306">
        <v>5859.0289698771703</v>
      </c>
      <c r="H66" s="308">
        <v>888.58700999999996</v>
      </c>
      <c r="I66" s="305">
        <v>5308.39606</v>
      </c>
      <c r="J66" s="306">
        <v>-550.63290987716505</v>
      </c>
      <c r="K66" s="309">
        <v>0.45300988331699998</v>
      </c>
    </row>
    <row r="67" spans="1:11" ht="14.4" customHeight="1" thickBot="1" x14ac:dyDescent="0.35">
      <c r="A67" s="330" t="s">
        <v>265</v>
      </c>
      <c r="B67" s="310">
        <v>8967.9999999995107</v>
      </c>
      <c r="C67" s="310">
        <v>8970.973</v>
      </c>
      <c r="D67" s="311">
        <v>2.973000000491</v>
      </c>
      <c r="E67" s="312">
        <v>1.000331512042</v>
      </c>
      <c r="F67" s="310">
        <v>8686.9999999998399</v>
      </c>
      <c r="G67" s="311">
        <v>4343.49999999992</v>
      </c>
      <c r="H67" s="313">
        <v>658.80399999999997</v>
      </c>
      <c r="I67" s="310">
        <v>3939.319</v>
      </c>
      <c r="J67" s="311">
        <v>-404.18099999991898</v>
      </c>
      <c r="K67" s="314">
        <v>0.45347289052599998</v>
      </c>
    </row>
    <row r="68" spans="1:11" ht="14.4" customHeight="1" thickBot="1" x14ac:dyDescent="0.35">
      <c r="A68" s="326" t="s">
        <v>266</v>
      </c>
      <c r="B68" s="310">
        <v>8967.9999999995107</v>
      </c>
      <c r="C68" s="310">
        <v>8883.884</v>
      </c>
      <c r="D68" s="311">
        <v>-84.115999999508006</v>
      </c>
      <c r="E68" s="312">
        <v>0.99062042818899998</v>
      </c>
      <c r="F68" s="310">
        <v>8658.9999999998399</v>
      </c>
      <c r="G68" s="311">
        <v>4329.49999999992</v>
      </c>
      <c r="H68" s="313">
        <v>656.45399999999995</v>
      </c>
      <c r="I68" s="310">
        <v>3910.8409999999999</v>
      </c>
      <c r="J68" s="311">
        <v>-418.65899999991802</v>
      </c>
      <c r="K68" s="314">
        <v>0.45165042152599999</v>
      </c>
    </row>
    <row r="69" spans="1:11" ht="14.4" customHeight="1" thickBot="1" x14ac:dyDescent="0.35">
      <c r="A69" s="327" t="s">
        <v>267</v>
      </c>
      <c r="B69" s="305">
        <v>8967.9999999995107</v>
      </c>
      <c r="C69" s="305">
        <v>8883.884</v>
      </c>
      <c r="D69" s="306">
        <v>-84.115999999508006</v>
      </c>
      <c r="E69" s="307">
        <v>0.99062042818899998</v>
      </c>
      <c r="F69" s="305">
        <v>8658.9999999998399</v>
      </c>
      <c r="G69" s="306">
        <v>4329.49999999992</v>
      </c>
      <c r="H69" s="308">
        <v>656.45399999999995</v>
      </c>
      <c r="I69" s="305">
        <v>3910.8409999999999</v>
      </c>
      <c r="J69" s="306">
        <v>-418.65899999991802</v>
      </c>
      <c r="K69" s="309">
        <v>0.45165042152599999</v>
      </c>
    </row>
    <row r="70" spans="1:11" ht="14.4" customHeight="1" thickBot="1" x14ac:dyDescent="0.35">
      <c r="A70" s="326" t="s">
        <v>268</v>
      </c>
      <c r="B70" s="310">
        <v>0</v>
      </c>
      <c r="C70" s="310">
        <v>87.088999999999999</v>
      </c>
      <c r="D70" s="311">
        <v>87.088999999999999</v>
      </c>
      <c r="E70" s="317" t="s">
        <v>206</v>
      </c>
      <c r="F70" s="310">
        <v>27.999999999999002</v>
      </c>
      <c r="G70" s="311">
        <v>13.999999999999</v>
      </c>
      <c r="H70" s="313">
        <v>2.35</v>
      </c>
      <c r="I70" s="310">
        <v>28.478000000000002</v>
      </c>
      <c r="J70" s="311">
        <v>14.478</v>
      </c>
      <c r="K70" s="314">
        <v>1.0170714285710001</v>
      </c>
    </row>
    <row r="71" spans="1:11" ht="14.4" customHeight="1" thickBot="1" x14ac:dyDescent="0.35">
      <c r="A71" s="327" t="s">
        <v>269</v>
      </c>
      <c r="B71" s="305">
        <v>0</v>
      </c>
      <c r="C71" s="305">
        <v>87.088999999999999</v>
      </c>
      <c r="D71" s="306">
        <v>87.088999999999999</v>
      </c>
      <c r="E71" s="315" t="s">
        <v>206</v>
      </c>
      <c r="F71" s="305">
        <v>27.999999999999002</v>
      </c>
      <c r="G71" s="306">
        <v>13.999999999999</v>
      </c>
      <c r="H71" s="308">
        <v>2.35</v>
      </c>
      <c r="I71" s="305">
        <v>28.478000000000002</v>
      </c>
      <c r="J71" s="306">
        <v>14.478</v>
      </c>
      <c r="K71" s="309">
        <v>1.0170714285710001</v>
      </c>
    </row>
    <row r="72" spans="1:11" ht="14.4" customHeight="1" thickBot="1" x14ac:dyDescent="0.35">
      <c r="A72" s="325" t="s">
        <v>270</v>
      </c>
      <c r="B72" s="305">
        <v>3049.9967259502801</v>
      </c>
      <c r="C72" s="305">
        <v>3020.5060800000001</v>
      </c>
      <c r="D72" s="306">
        <v>-29.490645950280001</v>
      </c>
      <c r="E72" s="307">
        <v>0.99033092537400003</v>
      </c>
      <c r="F72" s="305">
        <v>2944.0579397544998</v>
      </c>
      <c r="G72" s="306">
        <v>1472.0289698772499</v>
      </c>
      <c r="H72" s="308">
        <v>223.19450000000001</v>
      </c>
      <c r="I72" s="305">
        <v>1329.68325</v>
      </c>
      <c r="J72" s="306">
        <v>-142.345719877248</v>
      </c>
      <c r="K72" s="309">
        <v>0.45164982388500002</v>
      </c>
    </row>
    <row r="73" spans="1:11" ht="14.4" customHeight="1" thickBot="1" x14ac:dyDescent="0.35">
      <c r="A73" s="326" t="s">
        <v>271</v>
      </c>
      <c r="B73" s="310">
        <v>806.99999378858797</v>
      </c>
      <c r="C73" s="310">
        <v>799.53499999999997</v>
      </c>
      <c r="D73" s="311">
        <v>-7.464993788588</v>
      </c>
      <c r="E73" s="312">
        <v>0.99074969783599998</v>
      </c>
      <c r="F73" s="310">
        <v>779.05793975454299</v>
      </c>
      <c r="G73" s="311">
        <v>389.528969877272</v>
      </c>
      <c r="H73" s="313">
        <v>59.081000000000003</v>
      </c>
      <c r="I73" s="310">
        <v>351.97300000000001</v>
      </c>
      <c r="J73" s="311">
        <v>-37.555969877270996</v>
      </c>
      <c r="K73" s="314">
        <v>0.45179309784100002</v>
      </c>
    </row>
    <row r="74" spans="1:11" ht="14.4" customHeight="1" thickBot="1" x14ac:dyDescent="0.35">
      <c r="A74" s="327" t="s">
        <v>272</v>
      </c>
      <c r="B74" s="305">
        <v>806.99999378858797</v>
      </c>
      <c r="C74" s="305">
        <v>799.53499999999997</v>
      </c>
      <c r="D74" s="306">
        <v>-7.464993788588</v>
      </c>
      <c r="E74" s="307">
        <v>0.99074969783599998</v>
      </c>
      <c r="F74" s="305">
        <v>779.05793975454299</v>
      </c>
      <c r="G74" s="306">
        <v>389.528969877272</v>
      </c>
      <c r="H74" s="308">
        <v>59.081000000000003</v>
      </c>
      <c r="I74" s="305">
        <v>351.97300000000001</v>
      </c>
      <c r="J74" s="306">
        <v>-37.555969877270996</v>
      </c>
      <c r="K74" s="309">
        <v>0.45179309784100002</v>
      </c>
    </row>
    <row r="75" spans="1:11" ht="14.4" customHeight="1" thickBot="1" x14ac:dyDescent="0.35">
      <c r="A75" s="326" t="s">
        <v>273</v>
      </c>
      <c r="B75" s="310">
        <v>2242.99673216169</v>
      </c>
      <c r="C75" s="310">
        <v>2220.9710799999998</v>
      </c>
      <c r="D75" s="311">
        <v>-22.025652161690999</v>
      </c>
      <c r="E75" s="312">
        <v>0.99018025668700005</v>
      </c>
      <c r="F75" s="310">
        <v>2164.99999999996</v>
      </c>
      <c r="G75" s="311">
        <v>1082.49999999998</v>
      </c>
      <c r="H75" s="313">
        <v>164.11349999999999</v>
      </c>
      <c r="I75" s="310">
        <v>977.710250000001</v>
      </c>
      <c r="J75" s="311">
        <v>-104.789749999977</v>
      </c>
      <c r="K75" s="314">
        <v>0.45159826789800001</v>
      </c>
    </row>
    <row r="76" spans="1:11" ht="14.4" customHeight="1" thickBot="1" x14ac:dyDescent="0.35">
      <c r="A76" s="327" t="s">
        <v>274</v>
      </c>
      <c r="B76" s="305">
        <v>2242.99673216169</v>
      </c>
      <c r="C76" s="305">
        <v>2220.9710799999998</v>
      </c>
      <c r="D76" s="306">
        <v>-22.025652161690999</v>
      </c>
      <c r="E76" s="307">
        <v>0.99018025668700005</v>
      </c>
      <c r="F76" s="305">
        <v>2164.99999999996</v>
      </c>
      <c r="G76" s="306">
        <v>1082.49999999998</v>
      </c>
      <c r="H76" s="308">
        <v>164.11349999999999</v>
      </c>
      <c r="I76" s="305">
        <v>977.710250000001</v>
      </c>
      <c r="J76" s="306">
        <v>-104.789749999977</v>
      </c>
      <c r="K76" s="309">
        <v>0.45159826789800001</v>
      </c>
    </row>
    <row r="77" spans="1:11" ht="14.4" customHeight="1" thickBot="1" x14ac:dyDescent="0.35">
      <c r="A77" s="325" t="s">
        <v>275</v>
      </c>
      <c r="B77" s="305">
        <v>89.999999999994998</v>
      </c>
      <c r="C77" s="305">
        <v>89.709649999999996</v>
      </c>
      <c r="D77" s="306">
        <v>-0.290349999995</v>
      </c>
      <c r="E77" s="307">
        <v>0.996773888888</v>
      </c>
      <c r="F77" s="305">
        <v>86.999999999997996</v>
      </c>
      <c r="G77" s="306">
        <v>43.499999999998998</v>
      </c>
      <c r="H77" s="308">
        <v>6.5885100000000003</v>
      </c>
      <c r="I77" s="305">
        <v>39.393810000000002</v>
      </c>
      <c r="J77" s="306">
        <v>-4.1061899999989997</v>
      </c>
      <c r="K77" s="309">
        <v>0.45280241379300001</v>
      </c>
    </row>
    <row r="78" spans="1:11" ht="14.4" customHeight="1" thickBot="1" x14ac:dyDescent="0.35">
      <c r="A78" s="326" t="s">
        <v>276</v>
      </c>
      <c r="B78" s="310">
        <v>89.999999999994998</v>
      </c>
      <c r="C78" s="310">
        <v>89.709649999999996</v>
      </c>
      <c r="D78" s="311">
        <v>-0.290349999995</v>
      </c>
      <c r="E78" s="312">
        <v>0.996773888888</v>
      </c>
      <c r="F78" s="310">
        <v>86.999999999997996</v>
      </c>
      <c r="G78" s="311">
        <v>43.499999999998998</v>
      </c>
      <c r="H78" s="313">
        <v>6.5885100000000003</v>
      </c>
      <c r="I78" s="310">
        <v>39.393810000000002</v>
      </c>
      <c r="J78" s="311">
        <v>-4.1061899999989997</v>
      </c>
      <c r="K78" s="314">
        <v>0.45280241379300001</v>
      </c>
    </row>
    <row r="79" spans="1:11" ht="14.4" customHeight="1" thickBot="1" x14ac:dyDescent="0.35">
      <c r="A79" s="327" t="s">
        <v>277</v>
      </c>
      <c r="B79" s="305">
        <v>89.999999999994998</v>
      </c>
      <c r="C79" s="305">
        <v>89.709649999999996</v>
      </c>
      <c r="D79" s="306">
        <v>-0.290349999995</v>
      </c>
      <c r="E79" s="307">
        <v>0.996773888888</v>
      </c>
      <c r="F79" s="305">
        <v>86.999999999997996</v>
      </c>
      <c r="G79" s="306">
        <v>43.499999999998998</v>
      </c>
      <c r="H79" s="308">
        <v>6.5885100000000003</v>
      </c>
      <c r="I79" s="305">
        <v>39.393810000000002</v>
      </c>
      <c r="J79" s="306">
        <v>-4.1061899999989997</v>
      </c>
      <c r="K79" s="309">
        <v>0.45280241379300001</v>
      </c>
    </row>
    <row r="80" spans="1:11" ht="14.4" customHeight="1" thickBot="1" x14ac:dyDescent="0.35">
      <c r="A80" s="324" t="s">
        <v>278</v>
      </c>
      <c r="B80" s="305">
        <v>0</v>
      </c>
      <c r="C80" s="305">
        <v>2.5</v>
      </c>
      <c r="D80" s="306">
        <v>2.5</v>
      </c>
      <c r="E80" s="315" t="s">
        <v>206</v>
      </c>
      <c r="F80" s="305">
        <v>0</v>
      </c>
      <c r="G80" s="306">
        <v>0</v>
      </c>
      <c r="H80" s="308">
        <v>3.76844</v>
      </c>
      <c r="I80" s="305">
        <v>3.76844</v>
      </c>
      <c r="J80" s="306">
        <v>3.76844</v>
      </c>
      <c r="K80" s="316" t="s">
        <v>206</v>
      </c>
    </row>
    <row r="81" spans="1:11" ht="14.4" customHeight="1" thickBot="1" x14ac:dyDescent="0.35">
      <c r="A81" s="325" t="s">
        <v>279</v>
      </c>
      <c r="B81" s="305">
        <v>0</v>
      </c>
      <c r="C81" s="305">
        <v>2.5</v>
      </c>
      <c r="D81" s="306">
        <v>2.5</v>
      </c>
      <c r="E81" s="315" t="s">
        <v>206</v>
      </c>
      <c r="F81" s="305">
        <v>0</v>
      </c>
      <c r="G81" s="306">
        <v>0</v>
      </c>
      <c r="H81" s="308">
        <v>3.76844</v>
      </c>
      <c r="I81" s="305">
        <v>3.76844</v>
      </c>
      <c r="J81" s="306">
        <v>3.76844</v>
      </c>
      <c r="K81" s="316" t="s">
        <v>206</v>
      </c>
    </row>
    <row r="82" spans="1:11" ht="14.4" customHeight="1" thickBot="1" x14ac:dyDescent="0.35">
      <c r="A82" s="326" t="s">
        <v>280</v>
      </c>
      <c r="B82" s="310">
        <v>4.9406564584124654E-324</v>
      </c>
      <c r="C82" s="310">
        <v>4.9406564584124654E-324</v>
      </c>
      <c r="D82" s="311">
        <v>0</v>
      </c>
      <c r="E82" s="312">
        <v>1</v>
      </c>
      <c r="F82" s="310">
        <v>4.9406564584124654E-324</v>
      </c>
      <c r="G82" s="311">
        <v>0</v>
      </c>
      <c r="H82" s="313">
        <v>3.76844</v>
      </c>
      <c r="I82" s="310">
        <v>3.76844</v>
      </c>
      <c r="J82" s="311">
        <v>3.76844</v>
      </c>
      <c r="K82" s="318" t="s">
        <v>225</v>
      </c>
    </row>
    <row r="83" spans="1:11" ht="14.4" customHeight="1" thickBot="1" x14ac:dyDescent="0.35">
      <c r="A83" s="327" t="s">
        <v>281</v>
      </c>
      <c r="B83" s="305">
        <v>4.9406564584124654E-324</v>
      </c>
      <c r="C83" s="305">
        <v>4.9406564584124654E-324</v>
      </c>
      <c r="D83" s="306">
        <v>0</v>
      </c>
      <c r="E83" s="307">
        <v>1</v>
      </c>
      <c r="F83" s="305">
        <v>4.9406564584124654E-324</v>
      </c>
      <c r="G83" s="306">
        <v>0</v>
      </c>
      <c r="H83" s="308">
        <v>3.76844</v>
      </c>
      <c r="I83" s="305">
        <v>3.76844</v>
      </c>
      <c r="J83" s="306">
        <v>3.76844</v>
      </c>
      <c r="K83" s="316" t="s">
        <v>225</v>
      </c>
    </row>
    <row r="84" spans="1:11" ht="14.4" customHeight="1" thickBot="1" x14ac:dyDescent="0.35">
      <c r="A84" s="329" t="s">
        <v>282</v>
      </c>
      <c r="B84" s="305">
        <v>0</v>
      </c>
      <c r="C84" s="305">
        <v>2.5</v>
      </c>
      <c r="D84" s="306">
        <v>2.5</v>
      </c>
      <c r="E84" s="315" t="s">
        <v>206</v>
      </c>
      <c r="F84" s="305">
        <v>0</v>
      </c>
      <c r="G84" s="306">
        <v>0</v>
      </c>
      <c r="H84" s="308">
        <v>4.9406564584124654E-324</v>
      </c>
      <c r="I84" s="305">
        <v>2.9643938750474793E-323</v>
      </c>
      <c r="J84" s="306">
        <v>2.9643938750474793E-323</v>
      </c>
      <c r="K84" s="316" t="s">
        <v>206</v>
      </c>
    </row>
    <row r="85" spans="1:11" ht="14.4" customHeight="1" thickBot="1" x14ac:dyDescent="0.35">
      <c r="A85" s="327" t="s">
        <v>283</v>
      </c>
      <c r="B85" s="305">
        <v>0</v>
      </c>
      <c r="C85" s="305">
        <v>2.5</v>
      </c>
      <c r="D85" s="306">
        <v>2.5</v>
      </c>
      <c r="E85" s="315" t="s">
        <v>206</v>
      </c>
      <c r="F85" s="305">
        <v>0</v>
      </c>
      <c r="G85" s="306">
        <v>0</v>
      </c>
      <c r="H85" s="308">
        <v>4.9406564584124654E-324</v>
      </c>
      <c r="I85" s="305">
        <v>2.9643938750474793E-323</v>
      </c>
      <c r="J85" s="306">
        <v>2.9643938750474793E-323</v>
      </c>
      <c r="K85" s="316" t="s">
        <v>206</v>
      </c>
    </row>
    <row r="86" spans="1:11" ht="14.4" customHeight="1" thickBot="1" x14ac:dyDescent="0.35">
      <c r="A86" s="324" t="s">
        <v>284</v>
      </c>
      <c r="B86" s="305">
        <v>3383.9999999998099</v>
      </c>
      <c r="C86" s="305">
        <v>3581.8290000000002</v>
      </c>
      <c r="D86" s="306">
        <v>197.829000000186</v>
      </c>
      <c r="E86" s="307">
        <v>1.0584601063829999</v>
      </c>
      <c r="F86" s="305">
        <v>3452.6328789055901</v>
      </c>
      <c r="G86" s="306">
        <v>1726.3164394528001</v>
      </c>
      <c r="H86" s="308">
        <v>300.66199999999998</v>
      </c>
      <c r="I86" s="305">
        <v>1803.6479999999999</v>
      </c>
      <c r="J86" s="306">
        <v>77.331560547204006</v>
      </c>
      <c r="K86" s="309">
        <v>0.52239785209099998</v>
      </c>
    </row>
    <row r="87" spans="1:11" ht="14.4" customHeight="1" thickBot="1" x14ac:dyDescent="0.35">
      <c r="A87" s="325" t="s">
        <v>285</v>
      </c>
      <c r="B87" s="305">
        <v>3383.9999999998099</v>
      </c>
      <c r="C87" s="305">
        <v>3581.8290000000002</v>
      </c>
      <c r="D87" s="306">
        <v>197.829000000186</v>
      </c>
      <c r="E87" s="307">
        <v>1.0584601063829999</v>
      </c>
      <c r="F87" s="305">
        <v>3452.6328789055901</v>
      </c>
      <c r="G87" s="306">
        <v>1726.3164394528001</v>
      </c>
      <c r="H87" s="308">
        <v>300.66199999999998</v>
      </c>
      <c r="I87" s="305">
        <v>1803.6479999999999</v>
      </c>
      <c r="J87" s="306">
        <v>77.331560547204006</v>
      </c>
      <c r="K87" s="309">
        <v>0.52239785209099998</v>
      </c>
    </row>
    <row r="88" spans="1:11" ht="14.4" customHeight="1" thickBot="1" x14ac:dyDescent="0.35">
      <c r="A88" s="326" t="s">
        <v>286</v>
      </c>
      <c r="B88" s="310">
        <v>3383.9999999998099</v>
      </c>
      <c r="C88" s="310">
        <v>3543.0639999999999</v>
      </c>
      <c r="D88" s="311">
        <v>159.06400000018601</v>
      </c>
      <c r="E88" s="312">
        <v>1.0470047281320001</v>
      </c>
      <c r="F88" s="310">
        <v>3452.6328789055901</v>
      </c>
      <c r="G88" s="311">
        <v>1726.3164394528001</v>
      </c>
      <c r="H88" s="313">
        <v>300.66199999999998</v>
      </c>
      <c r="I88" s="310">
        <v>1803.6479999999999</v>
      </c>
      <c r="J88" s="311">
        <v>77.331560547204006</v>
      </c>
      <c r="K88" s="314">
        <v>0.52239785209099998</v>
      </c>
    </row>
    <row r="89" spans="1:11" ht="14.4" customHeight="1" thickBot="1" x14ac:dyDescent="0.35">
      <c r="A89" s="327" t="s">
        <v>287</v>
      </c>
      <c r="B89" s="305">
        <v>55.999999999996</v>
      </c>
      <c r="C89" s="305">
        <v>95.11</v>
      </c>
      <c r="D89" s="306">
        <v>39.110000000002998</v>
      </c>
      <c r="E89" s="307">
        <v>1.6983928571419999</v>
      </c>
      <c r="F89" s="305">
        <v>102.6392782209</v>
      </c>
      <c r="G89" s="306">
        <v>51.319639110449998</v>
      </c>
      <c r="H89" s="308">
        <v>8.6720000000000006</v>
      </c>
      <c r="I89" s="305">
        <v>51.695999999999998</v>
      </c>
      <c r="J89" s="306">
        <v>0.37636088954899999</v>
      </c>
      <c r="K89" s="309">
        <v>0.50366683102200005</v>
      </c>
    </row>
    <row r="90" spans="1:11" ht="14.4" customHeight="1" thickBot="1" x14ac:dyDescent="0.35">
      <c r="A90" s="327" t="s">
        <v>288</v>
      </c>
      <c r="B90" s="305">
        <v>1333.99999999993</v>
      </c>
      <c r="C90" s="305">
        <v>1310.7850000000001</v>
      </c>
      <c r="D90" s="306">
        <v>-23.214999999926</v>
      </c>
      <c r="E90" s="307">
        <v>0.982597451274</v>
      </c>
      <c r="F90" s="305">
        <v>1180.99999999998</v>
      </c>
      <c r="G90" s="306">
        <v>590.49999999998897</v>
      </c>
      <c r="H90" s="308">
        <v>110.033</v>
      </c>
      <c r="I90" s="305">
        <v>660.21600000000103</v>
      </c>
      <c r="J90" s="306">
        <v>69.716000000010993</v>
      </c>
      <c r="K90" s="309">
        <v>0.55903132938099998</v>
      </c>
    </row>
    <row r="91" spans="1:11" ht="14.4" customHeight="1" thickBot="1" x14ac:dyDescent="0.35">
      <c r="A91" s="327" t="s">
        <v>289</v>
      </c>
      <c r="B91" s="305">
        <v>197.999999999989</v>
      </c>
      <c r="C91" s="305">
        <v>197.49600000000001</v>
      </c>
      <c r="D91" s="306">
        <v>-0.50399999998800005</v>
      </c>
      <c r="E91" s="307">
        <v>0.99745454545400003</v>
      </c>
      <c r="F91" s="305">
        <v>198.001656558588</v>
      </c>
      <c r="G91" s="306">
        <v>99.000828279293003</v>
      </c>
      <c r="H91" s="308">
        <v>16.457999999999998</v>
      </c>
      <c r="I91" s="305">
        <v>98.748000000000005</v>
      </c>
      <c r="J91" s="306">
        <v>-0.252828279293</v>
      </c>
      <c r="K91" s="309">
        <v>0.49872310018100002</v>
      </c>
    </row>
    <row r="92" spans="1:11" ht="14.4" customHeight="1" thickBot="1" x14ac:dyDescent="0.35">
      <c r="A92" s="327" t="s">
        <v>290</v>
      </c>
      <c r="B92" s="305">
        <v>462.99999999997499</v>
      </c>
      <c r="C92" s="305">
        <v>607.58600000000001</v>
      </c>
      <c r="D92" s="306">
        <v>144.58600000002599</v>
      </c>
      <c r="E92" s="307">
        <v>1.312280777537</v>
      </c>
      <c r="F92" s="305">
        <v>653.99194412615202</v>
      </c>
      <c r="G92" s="306">
        <v>326.99597206307601</v>
      </c>
      <c r="H92" s="308">
        <v>54.512999999999998</v>
      </c>
      <c r="I92" s="305">
        <v>327.04199999999997</v>
      </c>
      <c r="J92" s="306">
        <v>4.6027936924E-2</v>
      </c>
      <c r="K92" s="309">
        <v>0.50007037997500003</v>
      </c>
    </row>
    <row r="93" spans="1:11" ht="14.4" customHeight="1" thickBot="1" x14ac:dyDescent="0.35">
      <c r="A93" s="327" t="s">
        <v>291</v>
      </c>
      <c r="B93" s="305">
        <v>1219.99999999993</v>
      </c>
      <c r="C93" s="305">
        <v>1218.8989999999999</v>
      </c>
      <c r="D93" s="306">
        <v>-1.1009999999319999</v>
      </c>
      <c r="E93" s="307">
        <v>0.99909754098299997</v>
      </c>
      <c r="F93" s="305">
        <v>1203.99999999998</v>
      </c>
      <c r="G93" s="306">
        <v>601.99999999998897</v>
      </c>
      <c r="H93" s="308">
        <v>101.55500000000001</v>
      </c>
      <c r="I93" s="305">
        <v>609.35500000000002</v>
      </c>
      <c r="J93" s="306">
        <v>7.3550000000109996</v>
      </c>
      <c r="K93" s="309">
        <v>0.506108803986</v>
      </c>
    </row>
    <row r="94" spans="1:11" ht="14.4" customHeight="1" thickBot="1" x14ac:dyDescent="0.35">
      <c r="A94" s="327" t="s">
        <v>292</v>
      </c>
      <c r="B94" s="305">
        <v>112.999999999994</v>
      </c>
      <c r="C94" s="305">
        <v>113.188</v>
      </c>
      <c r="D94" s="306">
        <v>0.18800000000600001</v>
      </c>
      <c r="E94" s="307">
        <v>1.0016637168139999</v>
      </c>
      <c r="F94" s="305">
        <v>112.999999999998</v>
      </c>
      <c r="G94" s="306">
        <v>56.499999999998998</v>
      </c>
      <c r="H94" s="308">
        <v>9.4309999999999992</v>
      </c>
      <c r="I94" s="305">
        <v>56.591000000000001</v>
      </c>
      <c r="J94" s="306">
        <v>9.1000000001000003E-2</v>
      </c>
      <c r="K94" s="309">
        <v>0.50080530973399995</v>
      </c>
    </row>
    <row r="95" spans="1:11" ht="14.4" customHeight="1" thickBot="1" x14ac:dyDescent="0.35">
      <c r="A95" s="326" t="s">
        <v>293</v>
      </c>
      <c r="B95" s="310">
        <v>0</v>
      </c>
      <c r="C95" s="310">
        <v>38.765000000000001</v>
      </c>
      <c r="D95" s="311">
        <v>38.765000000000001</v>
      </c>
      <c r="E95" s="317" t="s">
        <v>206</v>
      </c>
      <c r="F95" s="310">
        <v>0</v>
      </c>
      <c r="G95" s="311">
        <v>0</v>
      </c>
      <c r="H95" s="313">
        <v>4.9406564584124654E-324</v>
      </c>
      <c r="I95" s="310">
        <v>2.9643938750474793E-323</v>
      </c>
      <c r="J95" s="311">
        <v>2.9643938750474793E-323</v>
      </c>
      <c r="K95" s="318" t="s">
        <v>206</v>
      </c>
    </row>
    <row r="96" spans="1:11" ht="14.4" customHeight="1" thickBot="1" x14ac:dyDescent="0.35">
      <c r="A96" s="327" t="s">
        <v>294</v>
      </c>
      <c r="B96" s="305">
        <v>0</v>
      </c>
      <c r="C96" s="305">
        <v>38.228000000000002</v>
      </c>
      <c r="D96" s="306">
        <v>38.228000000000002</v>
      </c>
      <c r="E96" s="315" t="s">
        <v>206</v>
      </c>
      <c r="F96" s="305">
        <v>0</v>
      </c>
      <c r="G96" s="306">
        <v>0</v>
      </c>
      <c r="H96" s="308">
        <v>4.9406564584124654E-324</v>
      </c>
      <c r="I96" s="305">
        <v>2.9643938750474793E-323</v>
      </c>
      <c r="J96" s="306">
        <v>2.9643938750474793E-323</v>
      </c>
      <c r="K96" s="316" t="s">
        <v>206</v>
      </c>
    </row>
    <row r="97" spans="1:11" ht="14.4" customHeight="1" thickBot="1" x14ac:dyDescent="0.35">
      <c r="A97" s="327" t="s">
        <v>295</v>
      </c>
      <c r="B97" s="305">
        <v>4.9406564584124654E-324</v>
      </c>
      <c r="C97" s="305">
        <v>0.53700000000000003</v>
      </c>
      <c r="D97" s="306">
        <v>0.53700000000000003</v>
      </c>
      <c r="E97" s="315" t="s">
        <v>225</v>
      </c>
      <c r="F97" s="305">
        <v>0</v>
      </c>
      <c r="G97" s="306">
        <v>0</v>
      </c>
      <c r="H97" s="308">
        <v>4.9406564584124654E-324</v>
      </c>
      <c r="I97" s="305">
        <v>2.9643938750474793E-323</v>
      </c>
      <c r="J97" s="306">
        <v>2.9643938750474793E-323</v>
      </c>
      <c r="K97" s="316" t="s">
        <v>206</v>
      </c>
    </row>
    <row r="98" spans="1:11" ht="14.4" customHeight="1" thickBot="1" x14ac:dyDescent="0.35">
      <c r="A98" s="323" t="s">
        <v>296</v>
      </c>
      <c r="B98" s="305">
        <v>499.60723830180098</v>
      </c>
      <c r="C98" s="305">
        <v>468.11410000000001</v>
      </c>
      <c r="D98" s="306">
        <v>-31.493138301801</v>
      </c>
      <c r="E98" s="307">
        <v>0.93696420730600005</v>
      </c>
      <c r="F98" s="305">
        <v>57.643769083571001</v>
      </c>
      <c r="G98" s="306">
        <v>28.821884541785</v>
      </c>
      <c r="H98" s="308">
        <v>4.1196200000000003</v>
      </c>
      <c r="I98" s="305">
        <v>31.241769999999999</v>
      </c>
      <c r="J98" s="306">
        <v>2.4198854582139999</v>
      </c>
      <c r="K98" s="309">
        <v>0.54198000055600004</v>
      </c>
    </row>
    <row r="99" spans="1:11" ht="14.4" customHeight="1" thickBot="1" x14ac:dyDescent="0.35">
      <c r="A99" s="324" t="s">
        <v>297</v>
      </c>
      <c r="B99" s="305">
        <v>499.60723830180098</v>
      </c>
      <c r="C99" s="305">
        <v>468.11410000000001</v>
      </c>
      <c r="D99" s="306">
        <v>-31.493138301801</v>
      </c>
      <c r="E99" s="307">
        <v>0.93696420730600005</v>
      </c>
      <c r="F99" s="305">
        <v>57.643769083571001</v>
      </c>
      <c r="G99" s="306">
        <v>28.821884541785</v>
      </c>
      <c r="H99" s="308">
        <v>4.1196200000000003</v>
      </c>
      <c r="I99" s="305">
        <v>31.241769999999999</v>
      </c>
      <c r="J99" s="306">
        <v>2.4198854582139999</v>
      </c>
      <c r="K99" s="309">
        <v>0.54198000055600004</v>
      </c>
    </row>
    <row r="100" spans="1:11" ht="14.4" customHeight="1" thickBot="1" x14ac:dyDescent="0.35">
      <c r="A100" s="325" t="s">
        <v>298</v>
      </c>
      <c r="B100" s="305">
        <v>445.566204785953</v>
      </c>
      <c r="C100" s="305">
        <v>408.60268000000002</v>
      </c>
      <c r="D100" s="306">
        <v>-36.963524785952998</v>
      </c>
      <c r="E100" s="307">
        <v>0.91704145334800002</v>
      </c>
      <c r="F100" s="305">
        <v>0</v>
      </c>
      <c r="G100" s="306">
        <v>0</v>
      </c>
      <c r="H100" s="308">
        <v>4.9406564584124654E-324</v>
      </c>
      <c r="I100" s="305">
        <v>2.9643938750474793E-323</v>
      </c>
      <c r="J100" s="306">
        <v>2.9643938750474793E-323</v>
      </c>
      <c r="K100" s="316" t="s">
        <v>206</v>
      </c>
    </row>
    <row r="101" spans="1:11" ht="14.4" customHeight="1" thickBot="1" x14ac:dyDescent="0.35">
      <c r="A101" s="326" t="s">
        <v>299</v>
      </c>
      <c r="B101" s="310">
        <v>445.566204785953</v>
      </c>
      <c r="C101" s="310">
        <v>408.60268000000002</v>
      </c>
      <c r="D101" s="311">
        <v>-36.963524785952998</v>
      </c>
      <c r="E101" s="312">
        <v>0.91704145334800002</v>
      </c>
      <c r="F101" s="310">
        <v>0</v>
      </c>
      <c r="G101" s="311">
        <v>0</v>
      </c>
      <c r="H101" s="313">
        <v>4.9406564584124654E-324</v>
      </c>
      <c r="I101" s="310">
        <v>2.9643938750474793E-323</v>
      </c>
      <c r="J101" s="311">
        <v>2.9643938750474793E-323</v>
      </c>
      <c r="K101" s="318" t="s">
        <v>206</v>
      </c>
    </row>
    <row r="102" spans="1:11" ht="14.4" customHeight="1" thickBot="1" x14ac:dyDescent="0.35">
      <c r="A102" s="327" t="s">
        <v>300</v>
      </c>
      <c r="B102" s="305">
        <v>0</v>
      </c>
      <c r="C102" s="305">
        <v>378.87700000000001</v>
      </c>
      <c r="D102" s="306">
        <v>378.87700000000001</v>
      </c>
      <c r="E102" s="315" t="s">
        <v>206</v>
      </c>
      <c r="F102" s="305">
        <v>0</v>
      </c>
      <c r="G102" s="306">
        <v>0</v>
      </c>
      <c r="H102" s="308">
        <v>4.9406564584124654E-324</v>
      </c>
      <c r="I102" s="305">
        <v>2.9643938750474793E-323</v>
      </c>
      <c r="J102" s="306">
        <v>2.9643938750474793E-323</v>
      </c>
      <c r="K102" s="316" t="s">
        <v>206</v>
      </c>
    </row>
    <row r="103" spans="1:11" ht="14.4" customHeight="1" thickBot="1" x14ac:dyDescent="0.35">
      <c r="A103" s="327" t="s">
        <v>301</v>
      </c>
      <c r="B103" s="305">
        <v>0</v>
      </c>
      <c r="C103" s="305">
        <v>14.081</v>
      </c>
      <c r="D103" s="306">
        <v>14.081</v>
      </c>
      <c r="E103" s="315" t="s">
        <v>206</v>
      </c>
      <c r="F103" s="305">
        <v>0</v>
      </c>
      <c r="G103" s="306">
        <v>0</v>
      </c>
      <c r="H103" s="308">
        <v>4.9406564584124654E-324</v>
      </c>
      <c r="I103" s="305">
        <v>2.9643938750474793E-323</v>
      </c>
      <c r="J103" s="306">
        <v>2.9643938750474793E-323</v>
      </c>
      <c r="K103" s="316" t="s">
        <v>206</v>
      </c>
    </row>
    <row r="104" spans="1:11" ht="14.4" customHeight="1" thickBot="1" x14ac:dyDescent="0.35">
      <c r="A104" s="327" t="s">
        <v>302</v>
      </c>
      <c r="B104" s="305">
        <v>0</v>
      </c>
      <c r="C104" s="305">
        <v>1.0705100000000001</v>
      </c>
      <c r="D104" s="306">
        <v>1.0705100000000001</v>
      </c>
      <c r="E104" s="315" t="s">
        <v>206</v>
      </c>
      <c r="F104" s="305">
        <v>0</v>
      </c>
      <c r="G104" s="306">
        <v>0</v>
      </c>
      <c r="H104" s="308">
        <v>4.9406564584124654E-324</v>
      </c>
      <c r="I104" s="305">
        <v>2.9643938750474793E-323</v>
      </c>
      <c r="J104" s="306">
        <v>2.9643938750474793E-323</v>
      </c>
      <c r="K104" s="316" t="s">
        <v>206</v>
      </c>
    </row>
    <row r="105" spans="1:11" ht="14.4" customHeight="1" thickBot="1" x14ac:dyDescent="0.35">
      <c r="A105" s="327" t="s">
        <v>303</v>
      </c>
      <c r="B105" s="305">
        <v>0</v>
      </c>
      <c r="C105" s="305">
        <v>14.574170000000001</v>
      </c>
      <c r="D105" s="306">
        <v>14.574170000000001</v>
      </c>
      <c r="E105" s="315" t="s">
        <v>206</v>
      </c>
      <c r="F105" s="305">
        <v>0</v>
      </c>
      <c r="G105" s="306">
        <v>0</v>
      </c>
      <c r="H105" s="308">
        <v>4.9406564584124654E-324</v>
      </c>
      <c r="I105" s="305">
        <v>2.9643938750474793E-323</v>
      </c>
      <c r="J105" s="306">
        <v>2.9643938750474793E-323</v>
      </c>
      <c r="K105" s="316" t="s">
        <v>206</v>
      </c>
    </row>
    <row r="106" spans="1:11" ht="14.4" customHeight="1" thickBot="1" x14ac:dyDescent="0.35">
      <c r="A106" s="330" t="s">
        <v>304</v>
      </c>
      <c r="B106" s="310">
        <v>54.041033515848</v>
      </c>
      <c r="C106" s="310">
        <v>59.511420000000001</v>
      </c>
      <c r="D106" s="311">
        <v>5.4703864841519998</v>
      </c>
      <c r="E106" s="312">
        <v>1.1012265333989999</v>
      </c>
      <c r="F106" s="310">
        <v>57.643769083571001</v>
      </c>
      <c r="G106" s="311">
        <v>28.821884541785</v>
      </c>
      <c r="H106" s="313">
        <v>4.1196200000000003</v>
      </c>
      <c r="I106" s="310">
        <v>31.241769999999999</v>
      </c>
      <c r="J106" s="311">
        <v>2.4198854582139999</v>
      </c>
      <c r="K106" s="314">
        <v>0.54198000055600004</v>
      </c>
    </row>
    <row r="107" spans="1:11" ht="14.4" customHeight="1" thickBot="1" x14ac:dyDescent="0.35">
      <c r="A107" s="326" t="s">
        <v>305</v>
      </c>
      <c r="B107" s="310">
        <v>0</v>
      </c>
      <c r="C107" s="310">
        <v>1.89E-3</v>
      </c>
      <c r="D107" s="311">
        <v>1.89E-3</v>
      </c>
      <c r="E107" s="317" t="s">
        <v>206</v>
      </c>
      <c r="F107" s="310">
        <v>0</v>
      </c>
      <c r="G107" s="311">
        <v>0</v>
      </c>
      <c r="H107" s="313">
        <v>-1.2099999999999999E-3</v>
      </c>
      <c r="I107" s="310">
        <v>-2.0600000000000002E-3</v>
      </c>
      <c r="J107" s="311">
        <v>-2.0600000000000002E-3</v>
      </c>
      <c r="K107" s="318" t="s">
        <v>206</v>
      </c>
    </row>
    <row r="108" spans="1:11" ht="14.4" customHeight="1" thickBot="1" x14ac:dyDescent="0.35">
      <c r="A108" s="327" t="s">
        <v>306</v>
      </c>
      <c r="B108" s="305">
        <v>0</v>
      </c>
      <c r="C108" s="305">
        <v>1.89E-3</v>
      </c>
      <c r="D108" s="306">
        <v>1.89E-3</v>
      </c>
      <c r="E108" s="315" t="s">
        <v>206</v>
      </c>
      <c r="F108" s="305">
        <v>0</v>
      </c>
      <c r="G108" s="306">
        <v>0</v>
      </c>
      <c r="H108" s="308">
        <v>-1.2099999999999999E-3</v>
      </c>
      <c r="I108" s="305">
        <v>-2.0600000000000002E-3</v>
      </c>
      <c r="J108" s="306">
        <v>-2.0600000000000002E-3</v>
      </c>
      <c r="K108" s="316" t="s">
        <v>206</v>
      </c>
    </row>
    <row r="109" spans="1:11" ht="14.4" customHeight="1" thickBot="1" x14ac:dyDescent="0.35">
      <c r="A109" s="326" t="s">
        <v>307</v>
      </c>
      <c r="B109" s="310">
        <v>54.041033515848</v>
      </c>
      <c r="C109" s="310">
        <v>59.509529999999998</v>
      </c>
      <c r="D109" s="311">
        <v>5.4684964841520003</v>
      </c>
      <c r="E109" s="312">
        <v>1.101191559975</v>
      </c>
      <c r="F109" s="310">
        <v>57.643769083571001</v>
      </c>
      <c r="G109" s="311">
        <v>28.821884541785</v>
      </c>
      <c r="H109" s="313">
        <v>4.1208299999999998</v>
      </c>
      <c r="I109" s="310">
        <v>31.243829999999999</v>
      </c>
      <c r="J109" s="311">
        <v>2.4219454582140001</v>
      </c>
      <c r="K109" s="314">
        <v>0.54201573728899999</v>
      </c>
    </row>
    <row r="110" spans="1:11" ht="14.4" customHeight="1" thickBot="1" x14ac:dyDescent="0.35">
      <c r="A110" s="327" t="s">
        <v>308</v>
      </c>
      <c r="B110" s="305">
        <v>0</v>
      </c>
      <c r="C110" s="305">
        <v>0.502</v>
      </c>
      <c r="D110" s="306">
        <v>0.502</v>
      </c>
      <c r="E110" s="315" t="s">
        <v>206</v>
      </c>
      <c r="F110" s="305">
        <v>0</v>
      </c>
      <c r="G110" s="306">
        <v>0</v>
      </c>
      <c r="H110" s="308">
        <v>4.9406564584124654E-324</v>
      </c>
      <c r="I110" s="305">
        <v>2.9643938750474793E-323</v>
      </c>
      <c r="J110" s="306">
        <v>2.9643938750474793E-323</v>
      </c>
      <c r="K110" s="316" t="s">
        <v>206</v>
      </c>
    </row>
    <row r="111" spans="1:11" ht="14.4" customHeight="1" thickBot="1" x14ac:dyDescent="0.35">
      <c r="A111" s="327" t="s">
        <v>309</v>
      </c>
      <c r="B111" s="305">
        <v>54.041033515848</v>
      </c>
      <c r="C111" s="305">
        <v>59.007530000000003</v>
      </c>
      <c r="D111" s="306">
        <v>4.9664964841519996</v>
      </c>
      <c r="E111" s="307">
        <v>1.0919023223840001</v>
      </c>
      <c r="F111" s="305">
        <v>57.643769083571001</v>
      </c>
      <c r="G111" s="306">
        <v>28.821884541785</v>
      </c>
      <c r="H111" s="308">
        <v>4.1208299999999998</v>
      </c>
      <c r="I111" s="305">
        <v>31.243829999999999</v>
      </c>
      <c r="J111" s="306">
        <v>2.4219454582140001</v>
      </c>
      <c r="K111" s="309">
        <v>0.54201573728899999</v>
      </c>
    </row>
    <row r="112" spans="1:11" ht="14.4" customHeight="1" thickBot="1" x14ac:dyDescent="0.35">
      <c r="A112" s="323" t="s">
        <v>310</v>
      </c>
      <c r="B112" s="305">
        <v>2361.7737989417201</v>
      </c>
      <c r="C112" s="305">
        <v>1914.80873</v>
      </c>
      <c r="D112" s="306">
        <v>-446.96506894171603</v>
      </c>
      <c r="E112" s="307">
        <v>0.810750263576</v>
      </c>
      <c r="F112" s="305">
        <v>2114.0038276155401</v>
      </c>
      <c r="G112" s="306">
        <v>1057.0019138077701</v>
      </c>
      <c r="H112" s="308">
        <v>123.86559</v>
      </c>
      <c r="I112" s="305">
        <v>865.34312999999997</v>
      </c>
      <c r="J112" s="306">
        <v>-191.658783807768</v>
      </c>
      <c r="K112" s="309">
        <v>0.40933848779999998</v>
      </c>
    </row>
    <row r="113" spans="1:11" ht="14.4" customHeight="1" thickBot="1" x14ac:dyDescent="0.35">
      <c r="A113" s="328" t="s">
        <v>311</v>
      </c>
      <c r="B113" s="310">
        <v>2361.7737989417201</v>
      </c>
      <c r="C113" s="310">
        <v>1914.80873</v>
      </c>
      <c r="D113" s="311">
        <v>-446.96506894171603</v>
      </c>
      <c r="E113" s="312">
        <v>0.810750263576</v>
      </c>
      <c r="F113" s="310">
        <v>2114.0038276155401</v>
      </c>
      <c r="G113" s="311">
        <v>1057.0019138077701</v>
      </c>
      <c r="H113" s="313">
        <v>123.86559</v>
      </c>
      <c r="I113" s="310">
        <v>865.34312999999997</v>
      </c>
      <c r="J113" s="311">
        <v>-191.658783807768</v>
      </c>
      <c r="K113" s="314">
        <v>0.40933848779999998</v>
      </c>
    </row>
    <row r="114" spans="1:11" ht="14.4" customHeight="1" thickBot="1" x14ac:dyDescent="0.35">
      <c r="A114" s="330" t="s">
        <v>38</v>
      </c>
      <c r="B114" s="310">
        <v>2361.7737989417201</v>
      </c>
      <c r="C114" s="310">
        <v>1914.80873</v>
      </c>
      <c r="D114" s="311">
        <v>-446.96506894171603</v>
      </c>
      <c r="E114" s="312">
        <v>0.810750263576</v>
      </c>
      <c r="F114" s="310">
        <v>2114.0038276155401</v>
      </c>
      <c r="G114" s="311">
        <v>1057.0019138077701</v>
      </c>
      <c r="H114" s="313">
        <v>123.86559</v>
      </c>
      <c r="I114" s="310">
        <v>865.34312999999997</v>
      </c>
      <c r="J114" s="311">
        <v>-191.658783807768</v>
      </c>
      <c r="K114" s="314">
        <v>0.40933848779999998</v>
      </c>
    </row>
    <row r="115" spans="1:11" ht="14.4" customHeight="1" thickBot="1" x14ac:dyDescent="0.35">
      <c r="A115" s="326" t="s">
        <v>312</v>
      </c>
      <c r="B115" s="310">
        <v>34.999999999998998</v>
      </c>
      <c r="C115" s="310">
        <v>15.246</v>
      </c>
      <c r="D115" s="311">
        <v>-19.753999999998999</v>
      </c>
      <c r="E115" s="312">
        <v>0.43559999999999999</v>
      </c>
      <c r="F115" s="310">
        <v>35</v>
      </c>
      <c r="G115" s="311">
        <v>17.5</v>
      </c>
      <c r="H115" s="313">
        <v>1.2705</v>
      </c>
      <c r="I115" s="310">
        <v>7.6230000000000002</v>
      </c>
      <c r="J115" s="311">
        <v>-9.8769999999990006</v>
      </c>
      <c r="K115" s="314">
        <v>0.21779999999999999</v>
      </c>
    </row>
    <row r="116" spans="1:11" ht="14.4" customHeight="1" thickBot="1" x14ac:dyDescent="0.35">
      <c r="A116" s="327" t="s">
        <v>313</v>
      </c>
      <c r="B116" s="305">
        <v>34.999999999998998</v>
      </c>
      <c r="C116" s="305">
        <v>15.246</v>
      </c>
      <c r="D116" s="306">
        <v>-19.753999999998999</v>
      </c>
      <c r="E116" s="307">
        <v>0.43559999999999999</v>
      </c>
      <c r="F116" s="305">
        <v>35</v>
      </c>
      <c r="G116" s="306">
        <v>17.5</v>
      </c>
      <c r="H116" s="308">
        <v>1.2705</v>
      </c>
      <c r="I116" s="305">
        <v>7.6230000000000002</v>
      </c>
      <c r="J116" s="306">
        <v>-9.8769999999990006</v>
      </c>
      <c r="K116" s="309">
        <v>0.21779999999999999</v>
      </c>
    </row>
    <row r="117" spans="1:11" ht="14.4" customHeight="1" thickBot="1" x14ac:dyDescent="0.35">
      <c r="A117" s="326" t="s">
        <v>314</v>
      </c>
      <c r="B117" s="310">
        <v>43.240518482955999</v>
      </c>
      <c r="C117" s="310">
        <v>25.195</v>
      </c>
      <c r="D117" s="311">
        <v>-18.045518482955998</v>
      </c>
      <c r="E117" s="312">
        <v>0.58267108915200005</v>
      </c>
      <c r="F117" s="310">
        <v>27.003827615536999</v>
      </c>
      <c r="G117" s="311">
        <v>13.501913807768</v>
      </c>
      <c r="H117" s="313">
        <v>1.5435000000000001</v>
      </c>
      <c r="I117" s="310">
        <v>11.343500000000001</v>
      </c>
      <c r="J117" s="311">
        <v>-2.158413807768</v>
      </c>
      <c r="K117" s="314">
        <v>0.42007007900799997</v>
      </c>
    </row>
    <row r="118" spans="1:11" ht="14.4" customHeight="1" thickBot="1" x14ac:dyDescent="0.35">
      <c r="A118" s="327" t="s">
        <v>315</v>
      </c>
      <c r="B118" s="305">
        <v>43.240518482955999</v>
      </c>
      <c r="C118" s="305">
        <v>25.195</v>
      </c>
      <c r="D118" s="306">
        <v>-18.045518482955998</v>
      </c>
      <c r="E118" s="307">
        <v>0.58267108915200005</v>
      </c>
      <c r="F118" s="305">
        <v>27.003827615536999</v>
      </c>
      <c r="G118" s="306">
        <v>13.501913807768</v>
      </c>
      <c r="H118" s="308">
        <v>1.5435000000000001</v>
      </c>
      <c r="I118" s="305">
        <v>11.343500000000001</v>
      </c>
      <c r="J118" s="306">
        <v>-2.158413807768</v>
      </c>
      <c r="K118" s="309">
        <v>0.42007007900799997</v>
      </c>
    </row>
    <row r="119" spans="1:11" ht="14.4" customHeight="1" thickBot="1" x14ac:dyDescent="0.35">
      <c r="A119" s="326" t="s">
        <v>316</v>
      </c>
      <c r="B119" s="310">
        <v>389.533280458783</v>
      </c>
      <c r="C119" s="310">
        <v>383.63260000000002</v>
      </c>
      <c r="D119" s="311">
        <v>-5.9006804587830004</v>
      </c>
      <c r="E119" s="312">
        <v>0.98485192214600004</v>
      </c>
      <c r="F119" s="310">
        <v>421</v>
      </c>
      <c r="G119" s="311">
        <v>210.5</v>
      </c>
      <c r="H119" s="313">
        <v>16.320900000000002</v>
      </c>
      <c r="I119" s="310">
        <v>140.04839999999999</v>
      </c>
      <c r="J119" s="311">
        <v>-70.451599999999004</v>
      </c>
      <c r="K119" s="314">
        <v>0.33265653206599999</v>
      </c>
    </row>
    <row r="120" spans="1:11" ht="14.4" customHeight="1" thickBot="1" x14ac:dyDescent="0.35">
      <c r="A120" s="327" t="s">
        <v>317</v>
      </c>
      <c r="B120" s="305">
        <v>389.533280458783</v>
      </c>
      <c r="C120" s="305">
        <v>383.63260000000002</v>
      </c>
      <c r="D120" s="306">
        <v>-5.9006804587830004</v>
      </c>
      <c r="E120" s="307">
        <v>0.98485192214600004</v>
      </c>
      <c r="F120" s="305">
        <v>421</v>
      </c>
      <c r="G120" s="306">
        <v>210.5</v>
      </c>
      <c r="H120" s="308">
        <v>16.320900000000002</v>
      </c>
      <c r="I120" s="305">
        <v>140.04839999999999</v>
      </c>
      <c r="J120" s="306">
        <v>-70.451599999999004</v>
      </c>
      <c r="K120" s="309">
        <v>0.33265653206599999</v>
      </c>
    </row>
    <row r="121" spans="1:11" ht="14.4" customHeight="1" thickBot="1" x14ac:dyDescent="0.35">
      <c r="A121" s="326" t="s">
        <v>318</v>
      </c>
      <c r="B121" s="310">
        <v>247.99999999999699</v>
      </c>
      <c r="C121" s="310">
        <v>220.27691999999999</v>
      </c>
      <c r="D121" s="311">
        <v>-27.723079999995999</v>
      </c>
      <c r="E121" s="312">
        <v>0.88821338709599995</v>
      </c>
      <c r="F121" s="310">
        <v>306</v>
      </c>
      <c r="G121" s="311">
        <v>153</v>
      </c>
      <c r="H121" s="313">
        <v>19.000209999999999</v>
      </c>
      <c r="I121" s="310">
        <v>109.45963999999999</v>
      </c>
      <c r="J121" s="311">
        <v>-43.54036</v>
      </c>
      <c r="K121" s="314">
        <v>0.35771124183000003</v>
      </c>
    </row>
    <row r="122" spans="1:11" ht="14.4" customHeight="1" thickBot="1" x14ac:dyDescent="0.35">
      <c r="A122" s="327" t="s">
        <v>319</v>
      </c>
      <c r="B122" s="305">
        <v>247.99999999999699</v>
      </c>
      <c r="C122" s="305">
        <v>220.27691999999999</v>
      </c>
      <c r="D122" s="306">
        <v>-27.723079999995999</v>
      </c>
      <c r="E122" s="307">
        <v>0.88821338709599995</v>
      </c>
      <c r="F122" s="305">
        <v>306</v>
      </c>
      <c r="G122" s="306">
        <v>153</v>
      </c>
      <c r="H122" s="308">
        <v>19.000209999999999</v>
      </c>
      <c r="I122" s="305">
        <v>109.45963999999999</v>
      </c>
      <c r="J122" s="306">
        <v>-43.54036</v>
      </c>
      <c r="K122" s="309">
        <v>0.35771124183000003</v>
      </c>
    </row>
    <row r="123" spans="1:11" ht="14.4" customHeight="1" thickBot="1" x14ac:dyDescent="0.35">
      <c r="A123" s="326" t="s">
        <v>320</v>
      </c>
      <c r="B123" s="310">
        <v>1645.99999999998</v>
      </c>
      <c r="C123" s="310">
        <v>1270.45821</v>
      </c>
      <c r="D123" s="311">
        <v>-375.54178999997998</v>
      </c>
      <c r="E123" s="312">
        <v>0.77184581409399999</v>
      </c>
      <c r="F123" s="310">
        <v>1325</v>
      </c>
      <c r="G123" s="311">
        <v>662.5</v>
      </c>
      <c r="H123" s="313">
        <v>85.73048</v>
      </c>
      <c r="I123" s="310">
        <v>596.86859000000004</v>
      </c>
      <c r="J123" s="311">
        <v>-65.631410000000002</v>
      </c>
      <c r="K123" s="314">
        <v>0.45046686037700001</v>
      </c>
    </row>
    <row r="124" spans="1:11" ht="14.4" customHeight="1" thickBot="1" x14ac:dyDescent="0.35">
      <c r="A124" s="327" t="s">
        <v>321</v>
      </c>
      <c r="B124" s="305">
        <v>1645.99999999998</v>
      </c>
      <c r="C124" s="305">
        <v>1270.45821</v>
      </c>
      <c r="D124" s="306">
        <v>-375.54178999997998</v>
      </c>
      <c r="E124" s="307">
        <v>0.77184581409399999</v>
      </c>
      <c r="F124" s="305">
        <v>1325</v>
      </c>
      <c r="G124" s="306">
        <v>662.5</v>
      </c>
      <c r="H124" s="308">
        <v>85.73048</v>
      </c>
      <c r="I124" s="305">
        <v>596.86859000000004</v>
      </c>
      <c r="J124" s="306">
        <v>-65.631410000000002</v>
      </c>
      <c r="K124" s="309">
        <v>0.45046686037700001</v>
      </c>
    </row>
    <row r="125" spans="1:11" ht="14.4" customHeight="1" thickBot="1" x14ac:dyDescent="0.35">
      <c r="A125" s="331"/>
      <c r="B125" s="305">
        <v>-28028.076261857201</v>
      </c>
      <c r="C125" s="305">
        <v>-27886.295010000002</v>
      </c>
      <c r="D125" s="306">
        <v>141.781251857174</v>
      </c>
      <c r="E125" s="307">
        <v>0.99494145618300001</v>
      </c>
      <c r="F125" s="305">
        <v>-28657.984320802101</v>
      </c>
      <c r="G125" s="306">
        <v>-14328.9921604011</v>
      </c>
      <c r="H125" s="308">
        <v>-1997.9887799999999</v>
      </c>
      <c r="I125" s="305">
        <v>-13102.11987</v>
      </c>
      <c r="J125" s="306">
        <v>1226.8722904010599</v>
      </c>
      <c r="K125" s="309">
        <v>0.45718916317800001</v>
      </c>
    </row>
    <row r="126" spans="1:11" ht="14.4" customHeight="1" thickBot="1" x14ac:dyDescent="0.35">
      <c r="A126" s="332" t="s">
        <v>50</v>
      </c>
      <c r="B126" s="319">
        <v>-28028.076261857201</v>
      </c>
      <c r="C126" s="319">
        <v>-27886.295010000002</v>
      </c>
      <c r="D126" s="320">
        <v>141.78125185720901</v>
      </c>
      <c r="E126" s="321">
        <v>-0.884245875244</v>
      </c>
      <c r="F126" s="319">
        <v>-28657.984320802101</v>
      </c>
      <c r="G126" s="320">
        <v>-14328.9921604011</v>
      </c>
      <c r="H126" s="319">
        <v>-1997.9887799999999</v>
      </c>
      <c r="I126" s="319">
        <v>-13102.11987</v>
      </c>
      <c r="J126" s="320">
        <v>1226.8722904010599</v>
      </c>
      <c r="K126" s="322">
        <v>0.45718916317800001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7" t="s">
        <v>77</v>
      </c>
      <c r="B1" s="288"/>
      <c r="C1" s="288"/>
      <c r="D1" s="288"/>
      <c r="E1" s="288"/>
      <c r="F1" s="288"/>
      <c r="G1" s="259"/>
      <c r="H1" s="289"/>
      <c r="I1" s="289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2">
        <v>2014</v>
      </c>
      <c r="G3" s="283"/>
      <c r="H3" s="283"/>
      <c r="I3" s="284"/>
    </row>
    <row r="4" spans="1:10" ht="14.4" customHeight="1" thickBot="1" x14ac:dyDescent="0.35">
      <c r="A4" s="238" t="s">
        <v>0</v>
      </c>
      <c r="B4" s="239" t="s">
        <v>192</v>
      </c>
      <c r="C4" s="285" t="s">
        <v>55</v>
      </c>
      <c r="D4" s="286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3" t="s">
        <v>322</v>
      </c>
      <c r="B5" s="334" t="s">
        <v>323</v>
      </c>
      <c r="C5" s="335" t="s">
        <v>324</v>
      </c>
      <c r="D5" s="335" t="s">
        <v>324</v>
      </c>
      <c r="E5" s="335"/>
      <c r="F5" s="335" t="s">
        <v>324</v>
      </c>
      <c r="G5" s="335" t="s">
        <v>324</v>
      </c>
      <c r="H5" s="335" t="s">
        <v>324</v>
      </c>
      <c r="I5" s="336" t="s">
        <v>324</v>
      </c>
      <c r="J5" s="337" t="s">
        <v>53</v>
      </c>
    </row>
    <row r="6" spans="1:10" ht="14.4" customHeight="1" x14ac:dyDescent="0.3">
      <c r="A6" s="333" t="s">
        <v>322</v>
      </c>
      <c r="B6" s="334" t="s">
        <v>212</v>
      </c>
      <c r="C6" s="335">
        <v>30.801200000000001</v>
      </c>
      <c r="D6" s="335">
        <v>28.670819999999001</v>
      </c>
      <c r="E6" s="335"/>
      <c r="F6" s="335">
        <v>21.897100000000002</v>
      </c>
      <c r="G6" s="335">
        <v>28.646297878444003</v>
      </c>
      <c r="H6" s="335">
        <v>-6.7491978784440008</v>
      </c>
      <c r="I6" s="336">
        <v>0.76439545846087531</v>
      </c>
      <c r="J6" s="337" t="s">
        <v>1</v>
      </c>
    </row>
    <row r="7" spans="1:10" ht="14.4" customHeight="1" x14ac:dyDescent="0.3">
      <c r="A7" s="333" t="s">
        <v>322</v>
      </c>
      <c r="B7" s="334" t="s">
        <v>325</v>
      </c>
      <c r="C7" s="335">
        <v>30.801200000000001</v>
      </c>
      <c r="D7" s="335">
        <v>28.670819999999001</v>
      </c>
      <c r="E7" s="335"/>
      <c r="F7" s="335">
        <v>21.897100000000002</v>
      </c>
      <c r="G7" s="335">
        <v>28.646297878444003</v>
      </c>
      <c r="H7" s="335">
        <v>-6.7491978784440008</v>
      </c>
      <c r="I7" s="336">
        <v>0.76439545846087531</v>
      </c>
      <c r="J7" s="337" t="s">
        <v>326</v>
      </c>
    </row>
    <row r="9" spans="1:10" ht="14.4" customHeight="1" x14ac:dyDescent="0.3">
      <c r="A9" s="333" t="s">
        <v>322</v>
      </c>
      <c r="B9" s="334" t="s">
        <v>323</v>
      </c>
      <c r="C9" s="335" t="s">
        <v>324</v>
      </c>
      <c r="D9" s="335" t="s">
        <v>324</v>
      </c>
      <c r="E9" s="335"/>
      <c r="F9" s="335" t="s">
        <v>324</v>
      </c>
      <c r="G9" s="335" t="s">
        <v>324</v>
      </c>
      <c r="H9" s="335" t="s">
        <v>324</v>
      </c>
      <c r="I9" s="336" t="s">
        <v>324</v>
      </c>
      <c r="J9" s="337" t="s">
        <v>53</v>
      </c>
    </row>
    <row r="10" spans="1:10" ht="14.4" customHeight="1" x14ac:dyDescent="0.3">
      <c r="A10" s="333" t="s">
        <v>327</v>
      </c>
      <c r="B10" s="334" t="s">
        <v>328</v>
      </c>
      <c r="C10" s="335" t="s">
        <v>324</v>
      </c>
      <c r="D10" s="335" t="s">
        <v>324</v>
      </c>
      <c r="E10" s="335"/>
      <c r="F10" s="335" t="s">
        <v>324</v>
      </c>
      <c r="G10" s="335" t="s">
        <v>324</v>
      </c>
      <c r="H10" s="335" t="s">
        <v>324</v>
      </c>
      <c r="I10" s="336" t="s">
        <v>324</v>
      </c>
      <c r="J10" s="337" t="s">
        <v>0</v>
      </c>
    </row>
    <row r="11" spans="1:10" ht="14.4" customHeight="1" x14ac:dyDescent="0.3">
      <c r="A11" s="333" t="s">
        <v>327</v>
      </c>
      <c r="B11" s="334" t="s">
        <v>212</v>
      </c>
      <c r="C11" s="335">
        <v>29.824520000000003</v>
      </c>
      <c r="D11" s="335">
        <v>28.670819999999001</v>
      </c>
      <c r="E11" s="335"/>
      <c r="F11" s="335">
        <v>21.897100000000002</v>
      </c>
      <c r="G11" s="335">
        <v>26.125765043536504</v>
      </c>
      <c r="H11" s="335">
        <v>-4.2286650435365019</v>
      </c>
      <c r="I11" s="336">
        <v>0.83814196305869826</v>
      </c>
      <c r="J11" s="337" t="s">
        <v>1</v>
      </c>
    </row>
    <row r="12" spans="1:10" ht="14.4" customHeight="1" x14ac:dyDescent="0.3">
      <c r="A12" s="333" t="s">
        <v>327</v>
      </c>
      <c r="B12" s="334" t="s">
        <v>329</v>
      </c>
      <c r="C12" s="335">
        <v>29.824520000000003</v>
      </c>
      <c r="D12" s="335">
        <v>28.670819999999001</v>
      </c>
      <c r="E12" s="335"/>
      <c r="F12" s="335">
        <v>21.897100000000002</v>
      </c>
      <c r="G12" s="335">
        <v>26.125765043536504</v>
      </c>
      <c r="H12" s="335">
        <v>-4.2286650435365019</v>
      </c>
      <c r="I12" s="336">
        <v>0.83814196305869826</v>
      </c>
      <c r="J12" s="337" t="s">
        <v>330</v>
      </c>
    </row>
    <row r="13" spans="1:10" ht="14.4" customHeight="1" x14ac:dyDescent="0.3">
      <c r="A13" s="333" t="s">
        <v>324</v>
      </c>
      <c r="B13" s="334" t="s">
        <v>324</v>
      </c>
      <c r="C13" s="335" t="s">
        <v>324</v>
      </c>
      <c r="D13" s="335" t="s">
        <v>324</v>
      </c>
      <c r="E13" s="335"/>
      <c r="F13" s="335" t="s">
        <v>324</v>
      </c>
      <c r="G13" s="335" t="s">
        <v>324</v>
      </c>
      <c r="H13" s="335" t="s">
        <v>324</v>
      </c>
      <c r="I13" s="336" t="s">
        <v>324</v>
      </c>
      <c r="J13" s="337" t="s">
        <v>331</v>
      </c>
    </row>
    <row r="14" spans="1:10" ht="14.4" customHeight="1" x14ac:dyDescent="0.3">
      <c r="A14" s="333" t="s">
        <v>332</v>
      </c>
      <c r="B14" s="334" t="s">
        <v>333</v>
      </c>
      <c r="C14" s="335" t="s">
        <v>324</v>
      </c>
      <c r="D14" s="335" t="s">
        <v>324</v>
      </c>
      <c r="E14" s="335"/>
      <c r="F14" s="335" t="s">
        <v>324</v>
      </c>
      <c r="G14" s="335" t="s">
        <v>324</v>
      </c>
      <c r="H14" s="335" t="s">
        <v>324</v>
      </c>
      <c r="I14" s="336" t="s">
        <v>324</v>
      </c>
      <c r="J14" s="337" t="s">
        <v>0</v>
      </c>
    </row>
    <row r="15" spans="1:10" ht="14.4" customHeight="1" x14ac:dyDescent="0.3">
      <c r="A15" s="333" t="s">
        <v>332</v>
      </c>
      <c r="B15" s="334" t="s">
        <v>212</v>
      </c>
      <c r="C15" s="335">
        <v>0</v>
      </c>
      <c r="D15" s="335">
        <v>0</v>
      </c>
      <c r="E15" s="335"/>
      <c r="F15" s="335">
        <v>0</v>
      </c>
      <c r="G15" s="335">
        <v>2.5205328349074998</v>
      </c>
      <c r="H15" s="335">
        <v>-2.5205328349074998</v>
      </c>
      <c r="I15" s="336">
        <v>0</v>
      </c>
      <c r="J15" s="337" t="s">
        <v>1</v>
      </c>
    </row>
    <row r="16" spans="1:10" ht="14.4" customHeight="1" x14ac:dyDescent="0.3">
      <c r="A16" s="333" t="s">
        <v>332</v>
      </c>
      <c r="B16" s="334" t="s">
        <v>334</v>
      </c>
      <c r="C16" s="335">
        <v>0</v>
      </c>
      <c r="D16" s="335">
        <v>0</v>
      </c>
      <c r="E16" s="335"/>
      <c r="F16" s="335">
        <v>0</v>
      </c>
      <c r="G16" s="335">
        <v>2.5205328349074998</v>
      </c>
      <c r="H16" s="335">
        <v>-2.5205328349074998</v>
      </c>
      <c r="I16" s="336">
        <v>0</v>
      </c>
      <c r="J16" s="337" t="s">
        <v>330</v>
      </c>
    </row>
    <row r="17" spans="1:10" ht="14.4" customHeight="1" x14ac:dyDescent="0.3">
      <c r="A17" s="333" t="s">
        <v>324</v>
      </c>
      <c r="B17" s="334" t="s">
        <v>324</v>
      </c>
      <c r="C17" s="335" t="s">
        <v>324</v>
      </c>
      <c r="D17" s="335" t="s">
        <v>324</v>
      </c>
      <c r="E17" s="335"/>
      <c r="F17" s="335" t="s">
        <v>324</v>
      </c>
      <c r="G17" s="335" t="s">
        <v>324</v>
      </c>
      <c r="H17" s="335" t="s">
        <v>324</v>
      </c>
      <c r="I17" s="336" t="s">
        <v>324</v>
      </c>
      <c r="J17" s="337" t="s">
        <v>331</v>
      </c>
    </row>
    <row r="18" spans="1:10" ht="14.4" customHeight="1" x14ac:dyDescent="0.3">
      <c r="A18" s="333" t="s">
        <v>335</v>
      </c>
      <c r="B18" s="334" t="s">
        <v>336</v>
      </c>
      <c r="C18" s="335" t="s">
        <v>324</v>
      </c>
      <c r="D18" s="335" t="s">
        <v>324</v>
      </c>
      <c r="E18" s="335"/>
      <c r="F18" s="335" t="s">
        <v>324</v>
      </c>
      <c r="G18" s="335" t="s">
        <v>324</v>
      </c>
      <c r="H18" s="335" t="s">
        <v>324</v>
      </c>
      <c r="I18" s="336" t="s">
        <v>324</v>
      </c>
      <c r="J18" s="337" t="s">
        <v>0</v>
      </c>
    </row>
    <row r="19" spans="1:10" ht="14.4" customHeight="1" x14ac:dyDescent="0.3">
      <c r="A19" s="333" t="s">
        <v>335</v>
      </c>
      <c r="B19" s="334" t="s">
        <v>212</v>
      </c>
      <c r="C19" s="335">
        <v>0.97667999999999999</v>
      </c>
      <c r="D19" s="335">
        <v>0</v>
      </c>
      <c r="E19" s="335"/>
      <c r="F19" s="335" t="s">
        <v>324</v>
      </c>
      <c r="G19" s="335" t="s">
        <v>324</v>
      </c>
      <c r="H19" s="335" t="s">
        <v>324</v>
      </c>
      <c r="I19" s="336" t="s">
        <v>324</v>
      </c>
      <c r="J19" s="337" t="s">
        <v>1</v>
      </c>
    </row>
    <row r="20" spans="1:10" ht="14.4" customHeight="1" x14ac:dyDescent="0.3">
      <c r="A20" s="333" t="s">
        <v>335</v>
      </c>
      <c r="B20" s="334" t="s">
        <v>337</v>
      </c>
      <c r="C20" s="335">
        <v>0.97667999999999999</v>
      </c>
      <c r="D20" s="335">
        <v>0</v>
      </c>
      <c r="E20" s="335"/>
      <c r="F20" s="335" t="s">
        <v>324</v>
      </c>
      <c r="G20" s="335" t="s">
        <v>324</v>
      </c>
      <c r="H20" s="335" t="s">
        <v>324</v>
      </c>
      <c r="I20" s="336" t="s">
        <v>324</v>
      </c>
      <c r="J20" s="337" t="s">
        <v>330</v>
      </c>
    </row>
    <row r="21" spans="1:10" ht="14.4" customHeight="1" x14ac:dyDescent="0.3">
      <c r="A21" s="333" t="s">
        <v>324</v>
      </c>
      <c r="B21" s="334" t="s">
        <v>324</v>
      </c>
      <c r="C21" s="335" t="s">
        <v>324</v>
      </c>
      <c r="D21" s="335" t="s">
        <v>324</v>
      </c>
      <c r="E21" s="335"/>
      <c r="F21" s="335" t="s">
        <v>324</v>
      </c>
      <c r="G21" s="335" t="s">
        <v>324</v>
      </c>
      <c r="H21" s="335" t="s">
        <v>324</v>
      </c>
      <c r="I21" s="336" t="s">
        <v>324</v>
      </c>
      <c r="J21" s="337" t="s">
        <v>331</v>
      </c>
    </row>
    <row r="22" spans="1:10" ht="14.4" customHeight="1" x14ac:dyDescent="0.3">
      <c r="A22" s="333" t="s">
        <v>322</v>
      </c>
      <c r="B22" s="334" t="s">
        <v>325</v>
      </c>
      <c r="C22" s="335">
        <v>30.801200000000001</v>
      </c>
      <c r="D22" s="335">
        <v>28.670819999999001</v>
      </c>
      <c r="E22" s="335"/>
      <c r="F22" s="335">
        <v>21.897100000000002</v>
      </c>
      <c r="G22" s="335">
        <v>28.646297878444003</v>
      </c>
      <c r="H22" s="335">
        <v>-6.7491978784440008</v>
      </c>
      <c r="I22" s="336">
        <v>0.76439545846087531</v>
      </c>
      <c r="J22" s="337" t="s">
        <v>326</v>
      </c>
    </row>
  </sheetData>
  <mergeCells count="3">
    <mergeCell ref="F3:I3"/>
    <mergeCell ref="C4:D4"/>
    <mergeCell ref="A1:I1"/>
  </mergeCells>
  <conditionalFormatting sqref="F8 F23:F65537">
    <cfRule type="cellIs" dxfId="34" priority="18" stopIfTrue="1" operator="greaterThan">
      <formula>1</formula>
    </cfRule>
  </conditionalFormatting>
  <conditionalFormatting sqref="H5:H7">
    <cfRule type="expression" dxfId="33" priority="14">
      <formula>$H5&gt;0</formula>
    </cfRule>
  </conditionalFormatting>
  <conditionalFormatting sqref="I5:I7">
    <cfRule type="expression" dxfId="32" priority="15">
      <formula>$I5&gt;1</formula>
    </cfRule>
  </conditionalFormatting>
  <conditionalFormatting sqref="B5:B7">
    <cfRule type="expression" dxfId="31" priority="11">
      <formula>OR($J5="NS",$J5="SumaNS",$J5="Účet")</formula>
    </cfRule>
  </conditionalFormatting>
  <conditionalFormatting sqref="B5:D7 F5:I7">
    <cfRule type="expression" dxfId="30" priority="17">
      <formula>AND($J5&lt;&gt;"",$J5&lt;&gt;"mezeraKL")</formula>
    </cfRule>
  </conditionalFormatting>
  <conditionalFormatting sqref="B5:D7 F5:I7">
    <cfRule type="expression" dxfId="29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28" priority="13">
      <formula>OR($J5="SumaNS",$J5="NS")</formula>
    </cfRule>
  </conditionalFormatting>
  <conditionalFormatting sqref="A5:A7">
    <cfRule type="expression" dxfId="27" priority="9">
      <formula>AND($J5&lt;&gt;"mezeraKL",$J5&lt;&gt;"")</formula>
    </cfRule>
  </conditionalFormatting>
  <conditionalFormatting sqref="A5:A7">
    <cfRule type="expression" dxfId="26" priority="10">
      <formula>AND($J5&lt;&gt;"",$J5&lt;&gt;"mezeraKL")</formula>
    </cfRule>
  </conditionalFormatting>
  <conditionalFormatting sqref="H9:H22">
    <cfRule type="expression" dxfId="25" priority="5">
      <formula>$H9&gt;0</formula>
    </cfRule>
  </conditionalFormatting>
  <conditionalFormatting sqref="A9:A22">
    <cfRule type="expression" dxfId="24" priority="2">
      <formula>AND($J9&lt;&gt;"mezeraKL",$J9&lt;&gt;"")</formula>
    </cfRule>
  </conditionalFormatting>
  <conditionalFormatting sqref="I9:I22">
    <cfRule type="expression" dxfId="23" priority="6">
      <formula>$I9&gt;1</formula>
    </cfRule>
  </conditionalFormatting>
  <conditionalFormatting sqref="B9:B22">
    <cfRule type="expression" dxfId="22" priority="1">
      <formula>OR($J9="NS",$J9="SumaNS",$J9="Účet")</formula>
    </cfRule>
  </conditionalFormatting>
  <conditionalFormatting sqref="A9:D22 F9:I22">
    <cfRule type="expression" dxfId="21" priority="8">
      <formula>AND($J9&lt;&gt;"",$J9&lt;&gt;"mezeraKL")</formula>
    </cfRule>
  </conditionalFormatting>
  <conditionalFormatting sqref="B9:D22 F9:I22">
    <cfRule type="expression" dxfId="20" priority="3">
      <formula>OR($J9="KL",$J9="SumaKL")</formula>
    </cfRule>
    <cfRule type="expression" priority="7" stopIfTrue="1">
      <formula>OR($J9="mezeraNS",$J9="mezeraKL")</formula>
    </cfRule>
  </conditionalFormatting>
  <conditionalFormatting sqref="B9:D22 F9:I22">
    <cfRule type="expression" dxfId="19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5" style="165" customWidth="1"/>
    <col min="8" max="8" width="12.44140625" style="165" hidden="1" customWidth="1" outlineLevel="1"/>
    <col min="9" max="9" width="8.5546875" style="165" hidden="1" customWidth="1" outlineLevel="1"/>
    <col min="10" max="10" width="25.77734375" style="165" customWidth="1" collapsed="1"/>
    <col min="11" max="11" width="8.77734375" style="165" customWidth="1"/>
    <col min="12" max="13" width="7.77734375" style="163" customWidth="1"/>
    <col min="14" max="14" width="11.109375" style="163" customWidth="1"/>
    <col min="15" max="16384" width="8.88671875" style="96"/>
  </cols>
  <sheetData>
    <row r="1" spans="1:14" ht="18.600000000000001" customHeight="1" thickBot="1" x14ac:dyDescent="0.4">
      <c r="A1" s="294" t="s">
        <v>94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</row>
    <row r="3" spans="1:14" ht="14.4" customHeight="1" thickBot="1" x14ac:dyDescent="0.35">
      <c r="A3" s="57"/>
      <c r="B3" s="57"/>
      <c r="C3" s="290"/>
      <c r="D3" s="291"/>
      <c r="E3" s="291"/>
      <c r="F3" s="291"/>
      <c r="G3" s="291"/>
      <c r="H3" s="291"/>
      <c r="I3" s="291"/>
      <c r="J3" s="292" t="s">
        <v>75</v>
      </c>
      <c r="K3" s="293"/>
      <c r="L3" s="71">
        <f>IF(M3&lt;&gt;0,N3/M3,0)</f>
        <v>115.8576085937118</v>
      </c>
      <c r="M3" s="71">
        <f>SUBTOTAL(9,M5:M1048576)</f>
        <v>189</v>
      </c>
      <c r="N3" s="72">
        <f>SUBTOTAL(9,N5:N1048576)</f>
        <v>21897.088024211531</v>
      </c>
    </row>
    <row r="4" spans="1:14" s="164" customFormat="1" ht="14.4" customHeight="1" thickBot="1" x14ac:dyDescent="0.35">
      <c r="A4" s="338" t="s">
        <v>3</v>
      </c>
      <c r="B4" s="339" t="s">
        <v>4</v>
      </c>
      <c r="C4" s="339" t="s">
        <v>0</v>
      </c>
      <c r="D4" s="339" t="s">
        <v>5</v>
      </c>
      <c r="E4" s="339" t="s">
        <v>6</v>
      </c>
      <c r="F4" s="339" t="s">
        <v>1</v>
      </c>
      <c r="G4" s="339" t="s">
        <v>7</v>
      </c>
      <c r="H4" s="339" t="s">
        <v>8</v>
      </c>
      <c r="I4" s="339" t="s">
        <v>9</v>
      </c>
      <c r="J4" s="340" t="s">
        <v>10</v>
      </c>
      <c r="K4" s="340" t="s">
        <v>11</v>
      </c>
      <c r="L4" s="341" t="s">
        <v>81</v>
      </c>
      <c r="M4" s="341" t="s">
        <v>12</v>
      </c>
      <c r="N4" s="342" t="s">
        <v>89</v>
      </c>
    </row>
    <row r="5" spans="1:14" ht="14.4" customHeight="1" x14ac:dyDescent="0.3">
      <c r="A5" s="343" t="s">
        <v>322</v>
      </c>
      <c r="B5" s="344" t="s">
        <v>323</v>
      </c>
      <c r="C5" s="345" t="s">
        <v>327</v>
      </c>
      <c r="D5" s="346" t="s">
        <v>349</v>
      </c>
      <c r="E5" s="345" t="s">
        <v>338</v>
      </c>
      <c r="F5" s="346" t="s">
        <v>350</v>
      </c>
      <c r="G5" s="345" t="s">
        <v>339</v>
      </c>
      <c r="H5" s="345" t="s">
        <v>340</v>
      </c>
      <c r="I5" s="345" t="s">
        <v>117</v>
      </c>
      <c r="J5" s="345" t="s">
        <v>341</v>
      </c>
      <c r="K5" s="345"/>
      <c r="L5" s="347">
        <v>60.646531125979969</v>
      </c>
      <c r="M5" s="347">
        <v>90</v>
      </c>
      <c r="N5" s="348">
        <v>5458.1878013381975</v>
      </c>
    </row>
    <row r="6" spans="1:14" ht="14.4" customHeight="1" x14ac:dyDescent="0.3">
      <c r="A6" s="349" t="s">
        <v>322</v>
      </c>
      <c r="B6" s="350" t="s">
        <v>323</v>
      </c>
      <c r="C6" s="351" t="s">
        <v>327</v>
      </c>
      <c r="D6" s="352" t="s">
        <v>349</v>
      </c>
      <c r="E6" s="351" t="s">
        <v>338</v>
      </c>
      <c r="F6" s="352" t="s">
        <v>350</v>
      </c>
      <c r="G6" s="351" t="s">
        <v>339</v>
      </c>
      <c r="H6" s="351" t="s">
        <v>342</v>
      </c>
      <c r="I6" s="351" t="s">
        <v>117</v>
      </c>
      <c r="J6" s="351" t="s">
        <v>343</v>
      </c>
      <c r="K6" s="351"/>
      <c r="L6" s="353">
        <v>103.03478421488552</v>
      </c>
      <c r="M6" s="353">
        <v>4</v>
      </c>
      <c r="N6" s="354">
        <v>412.13913685954208</v>
      </c>
    </row>
    <row r="7" spans="1:14" ht="14.4" customHeight="1" x14ac:dyDescent="0.3">
      <c r="A7" s="349" t="s">
        <v>322</v>
      </c>
      <c r="B7" s="350" t="s">
        <v>323</v>
      </c>
      <c r="C7" s="351" t="s">
        <v>327</v>
      </c>
      <c r="D7" s="352" t="s">
        <v>349</v>
      </c>
      <c r="E7" s="351" t="s">
        <v>338</v>
      </c>
      <c r="F7" s="352" t="s">
        <v>350</v>
      </c>
      <c r="G7" s="351" t="s">
        <v>339</v>
      </c>
      <c r="H7" s="351" t="s">
        <v>344</v>
      </c>
      <c r="I7" s="351" t="s">
        <v>117</v>
      </c>
      <c r="J7" s="351" t="s">
        <v>345</v>
      </c>
      <c r="K7" s="351" t="s">
        <v>346</v>
      </c>
      <c r="L7" s="353">
        <v>79.361519464752945</v>
      </c>
      <c r="M7" s="353">
        <v>5</v>
      </c>
      <c r="N7" s="354">
        <v>396.80759732376475</v>
      </c>
    </row>
    <row r="8" spans="1:14" ht="14.4" customHeight="1" thickBot="1" x14ac:dyDescent="0.35">
      <c r="A8" s="355" t="s">
        <v>322</v>
      </c>
      <c r="B8" s="356" t="s">
        <v>323</v>
      </c>
      <c r="C8" s="357" t="s">
        <v>327</v>
      </c>
      <c r="D8" s="358" t="s">
        <v>349</v>
      </c>
      <c r="E8" s="357" t="s">
        <v>338</v>
      </c>
      <c r="F8" s="358" t="s">
        <v>350</v>
      </c>
      <c r="G8" s="357" t="s">
        <v>339</v>
      </c>
      <c r="H8" s="357" t="s">
        <v>347</v>
      </c>
      <c r="I8" s="357" t="s">
        <v>117</v>
      </c>
      <c r="J8" s="357" t="s">
        <v>348</v>
      </c>
      <c r="K8" s="357"/>
      <c r="L8" s="359">
        <v>173.66614987433363</v>
      </c>
      <c r="M8" s="359">
        <v>90</v>
      </c>
      <c r="N8" s="360">
        <v>15629.953488690026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3" bestFit="1" customWidth="1"/>
    <col min="3" max="3" width="6.109375" style="163" bestFit="1" customWidth="1"/>
    <col min="4" max="4" width="7.44140625" style="163" bestFit="1" customWidth="1"/>
    <col min="5" max="5" width="6.21875" style="163" bestFit="1" customWidth="1"/>
    <col min="6" max="6" width="6.33203125" style="166" bestFit="1" customWidth="1"/>
    <col min="7" max="7" width="6.109375" style="166" bestFit="1" customWidth="1"/>
    <col min="8" max="8" width="7.44140625" style="166" bestFit="1" customWidth="1"/>
    <col min="9" max="9" width="6.21875" style="166" bestFit="1" customWidth="1"/>
    <col min="10" max="10" width="5.44140625" style="163" bestFit="1" customWidth="1"/>
    <col min="11" max="11" width="6.109375" style="163" bestFit="1" customWidth="1"/>
    <col min="12" max="12" width="7.44140625" style="163" bestFit="1" customWidth="1"/>
    <col min="13" max="13" width="6.21875" style="163" bestFit="1" customWidth="1"/>
    <col min="14" max="14" width="5.33203125" style="166" bestFit="1" customWidth="1"/>
    <col min="15" max="15" width="6.109375" style="166" bestFit="1" customWidth="1"/>
    <col min="16" max="16" width="7.44140625" style="166" bestFit="1" customWidth="1"/>
    <col min="17" max="17" width="6.21875" style="166" bestFit="1" customWidth="1"/>
    <col min="18" max="16384" width="8.88671875" style="96"/>
  </cols>
  <sheetData>
    <row r="1" spans="1:17" ht="18.600000000000001" customHeight="1" thickBot="1" x14ac:dyDescent="0.4">
      <c r="A1" s="295" t="s">
        <v>193</v>
      </c>
      <c r="B1" s="295"/>
      <c r="C1" s="295"/>
      <c r="D1" s="295"/>
      <c r="E1" s="295"/>
      <c r="F1" s="259"/>
      <c r="G1" s="259"/>
      <c r="H1" s="259"/>
      <c r="I1" s="259"/>
      <c r="J1" s="289"/>
      <c r="K1" s="289"/>
      <c r="L1" s="289"/>
      <c r="M1" s="289"/>
      <c r="N1" s="289"/>
      <c r="O1" s="289"/>
      <c r="P1" s="289"/>
      <c r="Q1" s="289"/>
    </row>
    <row r="2" spans="1:17" ht="14.4" customHeight="1" thickBot="1" x14ac:dyDescent="0.35">
      <c r="A2" s="175" t="s">
        <v>205</v>
      </c>
      <c r="B2" s="170"/>
      <c r="C2" s="170"/>
      <c r="D2" s="170"/>
      <c r="E2" s="170"/>
    </row>
    <row r="3" spans="1:17" ht="14.4" customHeight="1" thickBot="1" x14ac:dyDescent="0.35">
      <c r="A3" s="242" t="s">
        <v>2</v>
      </c>
      <c r="B3" s="246">
        <f>SUM(B6:B1048576)</f>
        <v>42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14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299" t="s">
        <v>195</v>
      </c>
      <c r="C4" s="300"/>
      <c r="D4" s="300"/>
      <c r="E4" s="301"/>
      <c r="F4" s="296" t="s">
        <v>200</v>
      </c>
      <c r="G4" s="297"/>
      <c r="H4" s="297"/>
      <c r="I4" s="298"/>
      <c r="J4" s="299" t="s">
        <v>201</v>
      </c>
      <c r="K4" s="300"/>
      <c r="L4" s="300"/>
      <c r="M4" s="301"/>
      <c r="N4" s="296" t="s">
        <v>202</v>
      </c>
      <c r="O4" s="297"/>
      <c r="P4" s="297"/>
      <c r="Q4" s="298"/>
    </row>
    <row r="5" spans="1:17" ht="14.4" customHeight="1" thickBot="1" x14ac:dyDescent="0.35">
      <c r="A5" s="361" t="s">
        <v>194</v>
      </c>
      <c r="B5" s="362" t="s">
        <v>196</v>
      </c>
      <c r="C5" s="362" t="s">
        <v>197</v>
      </c>
      <c r="D5" s="362" t="s">
        <v>198</v>
      </c>
      <c r="E5" s="363" t="s">
        <v>199</v>
      </c>
      <c r="F5" s="364" t="s">
        <v>196</v>
      </c>
      <c r="G5" s="365" t="s">
        <v>197</v>
      </c>
      <c r="H5" s="365" t="s">
        <v>198</v>
      </c>
      <c r="I5" s="366" t="s">
        <v>199</v>
      </c>
      <c r="J5" s="362" t="s">
        <v>196</v>
      </c>
      <c r="K5" s="362" t="s">
        <v>197</v>
      </c>
      <c r="L5" s="362" t="s">
        <v>198</v>
      </c>
      <c r="M5" s="363" t="s">
        <v>199</v>
      </c>
      <c r="N5" s="364" t="s">
        <v>196</v>
      </c>
      <c r="O5" s="365" t="s">
        <v>197</v>
      </c>
      <c r="P5" s="365" t="s">
        <v>198</v>
      </c>
      <c r="Q5" s="366" t="s">
        <v>199</v>
      </c>
    </row>
    <row r="6" spans="1:17" ht="14.4" customHeight="1" x14ac:dyDescent="0.3">
      <c r="A6" s="371" t="s">
        <v>351</v>
      </c>
      <c r="B6" s="375"/>
      <c r="C6" s="347"/>
      <c r="D6" s="347"/>
      <c r="E6" s="348"/>
      <c r="F6" s="373"/>
      <c r="G6" s="367"/>
      <c r="H6" s="367"/>
      <c r="I6" s="377"/>
      <c r="J6" s="375"/>
      <c r="K6" s="347"/>
      <c r="L6" s="347"/>
      <c r="M6" s="348"/>
      <c r="N6" s="373"/>
      <c r="O6" s="367"/>
      <c r="P6" s="367"/>
      <c r="Q6" s="368"/>
    </row>
    <row r="7" spans="1:17" ht="14.4" customHeight="1" thickBot="1" x14ac:dyDescent="0.35">
      <c r="A7" s="372" t="s">
        <v>352</v>
      </c>
      <c r="B7" s="376">
        <v>42</v>
      </c>
      <c r="C7" s="359"/>
      <c r="D7" s="359"/>
      <c r="E7" s="360"/>
      <c r="F7" s="374">
        <v>1</v>
      </c>
      <c r="G7" s="369">
        <v>0</v>
      </c>
      <c r="H7" s="369">
        <v>0</v>
      </c>
      <c r="I7" s="378">
        <v>0</v>
      </c>
      <c r="J7" s="376">
        <v>14</v>
      </c>
      <c r="K7" s="359"/>
      <c r="L7" s="359"/>
      <c r="M7" s="360"/>
      <c r="N7" s="374">
        <v>1</v>
      </c>
      <c r="O7" s="369">
        <v>0</v>
      </c>
      <c r="P7" s="369">
        <v>0</v>
      </c>
      <c r="Q7" s="37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1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7" t="s">
        <v>78</v>
      </c>
      <c r="B1" s="288"/>
      <c r="C1" s="288"/>
      <c r="D1" s="288"/>
      <c r="E1" s="288"/>
      <c r="F1" s="288"/>
      <c r="G1" s="259"/>
      <c r="H1" s="289"/>
      <c r="I1" s="289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2">
        <v>2014</v>
      </c>
      <c r="G3" s="283"/>
      <c r="H3" s="283"/>
      <c r="I3" s="284"/>
    </row>
    <row r="4" spans="1:10" ht="14.4" customHeight="1" thickBot="1" x14ac:dyDescent="0.35">
      <c r="A4" s="238" t="s">
        <v>0</v>
      </c>
      <c r="B4" s="239" t="s">
        <v>192</v>
      </c>
      <c r="C4" s="285" t="s">
        <v>55</v>
      </c>
      <c r="D4" s="286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3" t="s">
        <v>322</v>
      </c>
      <c r="B5" s="334" t="s">
        <v>323</v>
      </c>
      <c r="C5" s="335" t="s">
        <v>324</v>
      </c>
      <c r="D5" s="335" t="s">
        <v>324</v>
      </c>
      <c r="E5" s="335"/>
      <c r="F5" s="335" t="s">
        <v>324</v>
      </c>
      <c r="G5" s="335" t="s">
        <v>324</v>
      </c>
      <c r="H5" s="335" t="s">
        <v>324</v>
      </c>
      <c r="I5" s="336" t="s">
        <v>324</v>
      </c>
      <c r="J5" s="337" t="s">
        <v>53</v>
      </c>
    </row>
    <row r="6" spans="1:10" ht="14.4" customHeight="1" x14ac:dyDescent="0.3">
      <c r="A6" s="333" t="s">
        <v>322</v>
      </c>
      <c r="B6" s="334" t="s">
        <v>353</v>
      </c>
      <c r="C6" s="335">
        <v>0</v>
      </c>
      <c r="D6" s="335">
        <v>0</v>
      </c>
      <c r="E6" s="335"/>
      <c r="F6" s="335" t="s">
        <v>324</v>
      </c>
      <c r="G6" s="335" t="s">
        <v>324</v>
      </c>
      <c r="H6" s="335" t="s">
        <v>324</v>
      </c>
      <c r="I6" s="336" t="s">
        <v>324</v>
      </c>
      <c r="J6" s="337" t="s">
        <v>1</v>
      </c>
    </row>
    <row r="7" spans="1:10" ht="14.4" customHeight="1" x14ac:dyDescent="0.3">
      <c r="A7" s="333" t="s">
        <v>322</v>
      </c>
      <c r="B7" s="334" t="s">
        <v>214</v>
      </c>
      <c r="C7" s="335">
        <v>5.16</v>
      </c>
      <c r="D7" s="335">
        <v>5.3899999999989996</v>
      </c>
      <c r="E7" s="335"/>
      <c r="F7" s="335">
        <v>5.2519999999999998</v>
      </c>
      <c r="G7" s="335">
        <v>5.5474031332034999</v>
      </c>
      <c r="H7" s="335">
        <v>-0.29540313320350009</v>
      </c>
      <c r="I7" s="336">
        <v>0.94674929401914376</v>
      </c>
      <c r="J7" s="337" t="s">
        <v>1</v>
      </c>
    </row>
    <row r="8" spans="1:10" ht="14.4" customHeight="1" x14ac:dyDescent="0.3">
      <c r="A8" s="333" t="s">
        <v>322</v>
      </c>
      <c r="B8" s="334" t="s">
        <v>325</v>
      </c>
      <c r="C8" s="335">
        <v>5.16</v>
      </c>
      <c r="D8" s="335">
        <v>5.3899999999989996</v>
      </c>
      <c r="E8" s="335"/>
      <c r="F8" s="335">
        <v>5.2519999999999998</v>
      </c>
      <c r="G8" s="335">
        <v>5.5474031332034999</v>
      </c>
      <c r="H8" s="335">
        <v>-0.29540313320350009</v>
      </c>
      <c r="I8" s="336">
        <v>0.94674929401914376</v>
      </c>
      <c r="J8" s="337" t="s">
        <v>326</v>
      </c>
    </row>
    <row r="10" spans="1:10" ht="14.4" customHeight="1" x14ac:dyDescent="0.3">
      <c r="A10" s="333" t="s">
        <v>322</v>
      </c>
      <c r="B10" s="334" t="s">
        <v>323</v>
      </c>
      <c r="C10" s="335" t="s">
        <v>324</v>
      </c>
      <c r="D10" s="335" t="s">
        <v>324</v>
      </c>
      <c r="E10" s="335"/>
      <c r="F10" s="335" t="s">
        <v>324</v>
      </c>
      <c r="G10" s="335" t="s">
        <v>324</v>
      </c>
      <c r="H10" s="335" t="s">
        <v>324</v>
      </c>
      <c r="I10" s="336" t="s">
        <v>324</v>
      </c>
      <c r="J10" s="337" t="s">
        <v>53</v>
      </c>
    </row>
    <row r="11" spans="1:10" ht="14.4" customHeight="1" x14ac:dyDescent="0.3">
      <c r="A11" s="333" t="s">
        <v>327</v>
      </c>
      <c r="B11" s="334" t="s">
        <v>328</v>
      </c>
      <c r="C11" s="335" t="s">
        <v>324</v>
      </c>
      <c r="D11" s="335" t="s">
        <v>324</v>
      </c>
      <c r="E11" s="335"/>
      <c r="F11" s="335" t="s">
        <v>324</v>
      </c>
      <c r="G11" s="335" t="s">
        <v>324</v>
      </c>
      <c r="H11" s="335" t="s">
        <v>324</v>
      </c>
      <c r="I11" s="336" t="s">
        <v>324</v>
      </c>
      <c r="J11" s="337" t="s">
        <v>0</v>
      </c>
    </row>
    <row r="12" spans="1:10" ht="14.4" customHeight="1" x14ac:dyDescent="0.3">
      <c r="A12" s="333" t="s">
        <v>327</v>
      </c>
      <c r="B12" s="334" t="s">
        <v>353</v>
      </c>
      <c r="C12" s="335">
        <v>0</v>
      </c>
      <c r="D12" s="335">
        <v>0</v>
      </c>
      <c r="E12" s="335"/>
      <c r="F12" s="335" t="s">
        <v>324</v>
      </c>
      <c r="G12" s="335" t="s">
        <v>324</v>
      </c>
      <c r="H12" s="335" t="s">
        <v>324</v>
      </c>
      <c r="I12" s="336" t="s">
        <v>324</v>
      </c>
      <c r="J12" s="337" t="s">
        <v>1</v>
      </c>
    </row>
    <row r="13" spans="1:10" ht="14.4" customHeight="1" x14ac:dyDescent="0.3">
      <c r="A13" s="333" t="s">
        <v>327</v>
      </c>
      <c r="B13" s="334" t="s">
        <v>214</v>
      </c>
      <c r="C13" s="335">
        <v>3.44</v>
      </c>
      <c r="D13" s="335">
        <v>3.9299999999989996</v>
      </c>
      <c r="E13" s="335"/>
      <c r="F13" s="335">
        <v>4.968</v>
      </c>
      <c r="G13" s="335">
        <v>4.8070732817890001</v>
      </c>
      <c r="H13" s="335">
        <v>0.16092671821099991</v>
      </c>
      <c r="I13" s="336">
        <v>1.033477067807693</v>
      </c>
      <c r="J13" s="337" t="s">
        <v>1</v>
      </c>
    </row>
    <row r="14" spans="1:10" ht="14.4" customHeight="1" x14ac:dyDescent="0.3">
      <c r="A14" s="333" t="s">
        <v>327</v>
      </c>
      <c r="B14" s="334" t="s">
        <v>329</v>
      </c>
      <c r="C14" s="335">
        <v>3.44</v>
      </c>
      <c r="D14" s="335">
        <v>3.9299999999989996</v>
      </c>
      <c r="E14" s="335"/>
      <c r="F14" s="335">
        <v>4.968</v>
      </c>
      <c r="G14" s="335">
        <v>4.8070732817890001</v>
      </c>
      <c r="H14" s="335">
        <v>0.16092671821099991</v>
      </c>
      <c r="I14" s="336">
        <v>1.033477067807693</v>
      </c>
      <c r="J14" s="337" t="s">
        <v>330</v>
      </c>
    </row>
    <row r="15" spans="1:10" ht="14.4" customHeight="1" x14ac:dyDescent="0.3">
      <c r="A15" s="333" t="s">
        <v>324</v>
      </c>
      <c r="B15" s="334" t="s">
        <v>324</v>
      </c>
      <c r="C15" s="335" t="s">
        <v>324</v>
      </c>
      <c r="D15" s="335" t="s">
        <v>324</v>
      </c>
      <c r="E15" s="335"/>
      <c r="F15" s="335" t="s">
        <v>324</v>
      </c>
      <c r="G15" s="335" t="s">
        <v>324</v>
      </c>
      <c r="H15" s="335" t="s">
        <v>324</v>
      </c>
      <c r="I15" s="336" t="s">
        <v>324</v>
      </c>
      <c r="J15" s="337" t="s">
        <v>331</v>
      </c>
    </row>
    <row r="16" spans="1:10" ht="14.4" customHeight="1" x14ac:dyDescent="0.3">
      <c r="A16" s="333" t="s">
        <v>335</v>
      </c>
      <c r="B16" s="334" t="s">
        <v>336</v>
      </c>
      <c r="C16" s="335" t="s">
        <v>324</v>
      </c>
      <c r="D16" s="335" t="s">
        <v>324</v>
      </c>
      <c r="E16" s="335"/>
      <c r="F16" s="335" t="s">
        <v>324</v>
      </c>
      <c r="G16" s="335" t="s">
        <v>324</v>
      </c>
      <c r="H16" s="335" t="s">
        <v>324</v>
      </c>
      <c r="I16" s="336" t="s">
        <v>324</v>
      </c>
      <c r="J16" s="337" t="s">
        <v>0</v>
      </c>
    </row>
    <row r="17" spans="1:10" ht="14.4" customHeight="1" x14ac:dyDescent="0.3">
      <c r="A17" s="333" t="s">
        <v>335</v>
      </c>
      <c r="B17" s="334" t="s">
        <v>214</v>
      </c>
      <c r="C17" s="335">
        <v>0</v>
      </c>
      <c r="D17" s="335">
        <v>1.46</v>
      </c>
      <c r="E17" s="335"/>
      <c r="F17" s="335">
        <v>0.28399999999999997</v>
      </c>
      <c r="G17" s="335">
        <v>0.74032985141450003</v>
      </c>
      <c r="H17" s="335">
        <v>-0.45632985141450005</v>
      </c>
      <c r="I17" s="336">
        <v>0.38361279024124134</v>
      </c>
      <c r="J17" s="337" t="s">
        <v>1</v>
      </c>
    </row>
    <row r="18" spans="1:10" ht="14.4" customHeight="1" x14ac:dyDescent="0.3">
      <c r="A18" s="333" t="s">
        <v>335</v>
      </c>
      <c r="B18" s="334" t="s">
        <v>337</v>
      </c>
      <c r="C18" s="335">
        <v>0</v>
      </c>
      <c r="D18" s="335">
        <v>1.46</v>
      </c>
      <c r="E18" s="335"/>
      <c r="F18" s="335">
        <v>0.28399999999999997</v>
      </c>
      <c r="G18" s="335">
        <v>0.74032985141450003</v>
      </c>
      <c r="H18" s="335">
        <v>-0.45632985141450005</v>
      </c>
      <c r="I18" s="336">
        <v>0.38361279024124134</v>
      </c>
      <c r="J18" s="337" t="s">
        <v>330</v>
      </c>
    </row>
    <row r="19" spans="1:10" ht="14.4" customHeight="1" x14ac:dyDescent="0.3">
      <c r="A19" s="333" t="s">
        <v>324</v>
      </c>
      <c r="B19" s="334" t="s">
        <v>324</v>
      </c>
      <c r="C19" s="335" t="s">
        <v>324</v>
      </c>
      <c r="D19" s="335" t="s">
        <v>324</v>
      </c>
      <c r="E19" s="335"/>
      <c r="F19" s="335" t="s">
        <v>324</v>
      </c>
      <c r="G19" s="335" t="s">
        <v>324</v>
      </c>
      <c r="H19" s="335" t="s">
        <v>324</v>
      </c>
      <c r="I19" s="336" t="s">
        <v>324</v>
      </c>
      <c r="J19" s="337" t="s">
        <v>331</v>
      </c>
    </row>
    <row r="20" spans="1:10" ht="14.4" customHeight="1" x14ac:dyDescent="0.3">
      <c r="A20" s="333" t="s">
        <v>332</v>
      </c>
      <c r="B20" s="334" t="s">
        <v>333</v>
      </c>
      <c r="C20" s="335" t="s">
        <v>324</v>
      </c>
      <c r="D20" s="335" t="s">
        <v>324</v>
      </c>
      <c r="E20" s="335"/>
      <c r="F20" s="335" t="s">
        <v>324</v>
      </c>
      <c r="G20" s="335" t="s">
        <v>324</v>
      </c>
      <c r="H20" s="335" t="s">
        <v>324</v>
      </c>
      <c r="I20" s="336" t="s">
        <v>324</v>
      </c>
      <c r="J20" s="337" t="s">
        <v>0</v>
      </c>
    </row>
    <row r="21" spans="1:10" ht="14.4" customHeight="1" x14ac:dyDescent="0.3">
      <c r="A21" s="333" t="s">
        <v>332</v>
      </c>
      <c r="B21" s="334" t="s">
        <v>214</v>
      </c>
      <c r="C21" s="335">
        <v>1.72</v>
      </c>
      <c r="D21" s="335" t="s">
        <v>324</v>
      </c>
      <c r="E21" s="335"/>
      <c r="F21" s="335" t="s">
        <v>324</v>
      </c>
      <c r="G21" s="335" t="s">
        <v>324</v>
      </c>
      <c r="H21" s="335" t="s">
        <v>324</v>
      </c>
      <c r="I21" s="336" t="s">
        <v>324</v>
      </c>
      <c r="J21" s="337" t="s">
        <v>1</v>
      </c>
    </row>
    <row r="22" spans="1:10" ht="14.4" customHeight="1" x14ac:dyDescent="0.3">
      <c r="A22" s="333" t="s">
        <v>332</v>
      </c>
      <c r="B22" s="334" t="s">
        <v>334</v>
      </c>
      <c r="C22" s="335">
        <v>1.72</v>
      </c>
      <c r="D22" s="335" t="s">
        <v>324</v>
      </c>
      <c r="E22" s="335"/>
      <c r="F22" s="335" t="s">
        <v>324</v>
      </c>
      <c r="G22" s="335" t="s">
        <v>324</v>
      </c>
      <c r="H22" s="335" t="s">
        <v>324</v>
      </c>
      <c r="I22" s="336" t="s">
        <v>324</v>
      </c>
      <c r="J22" s="337" t="s">
        <v>330</v>
      </c>
    </row>
    <row r="23" spans="1:10" ht="14.4" customHeight="1" x14ac:dyDescent="0.3">
      <c r="A23" s="333" t="s">
        <v>324</v>
      </c>
      <c r="B23" s="334" t="s">
        <v>324</v>
      </c>
      <c r="C23" s="335" t="s">
        <v>324</v>
      </c>
      <c r="D23" s="335" t="s">
        <v>324</v>
      </c>
      <c r="E23" s="335"/>
      <c r="F23" s="335" t="s">
        <v>324</v>
      </c>
      <c r="G23" s="335" t="s">
        <v>324</v>
      </c>
      <c r="H23" s="335" t="s">
        <v>324</v>
      </c>
      <c r="I23" s="336" t="s">
        <v>324</v>
      </c>
      <c r="J23" s="337" t="s">
        <v>331</v>
      </c>
    </row>
    <row r="24" spans="1:10" ht="14.4" customHeight="1" x14ac:dyDescent="0.3">
      <c r="A24" s="333" t="s">
        <v>322</v>
      </c>
      <c r="B24" s="334" t="s">
        <v>325</v>
      </c>
      <c r="C24" s="335">
        <v>5.16</v>
      </c>
      <c r="D24" s="335">
        <v>5.3899999999989996</v>
      </c>
      <c r="E24" s="335"/>
      <c r="F24" s="335">
        <v>5.2519999999999998</v>
      </c>
      <c r="G24" s="335">
        <v>5.5474031332034999</v>
      </c>
      <c r="H24" s="335">
        <v>-0.29540313320350009</v>
      </c>
      <c r="I24" s="336">
        <v>0.94674929401914376</v>
      </c>
      <c r="J24" s="337" t="s">
        <v>326</v>
      </c>
    </row>
  </sheetData>
  <mergeCells count="3">
    <mergeCell ref="A1:I1"/>
    <mergeCell ref="F3:I3"/>
    <mergeCell ref="C4:D4"/>
  </mergeCells>
  <conditionalFormatting sqref="F9 F25:F65537">
    <cfRule type="cellIs" dxfId="17" priority="18" stopIfTrue="1" operator="greaterThan">
      <formula>1</formula>
    </cfRule>
  </conditionalFormatting>
  <conditionalFormatting sqref="H5:H8">
    <cfRule type="expression" dxfId="16" priority="14">
      <formula>$H5&gt;0</formula>
    </cfRule>
  </conditionalFormatting>
  <conditionalFormatting sqref="I5:I8">
    <cfRule type="expression" dxfId="15" priority="15">
      <formula>$I5&gt;1</formula>
    </cfRule>
  </conditionalFormatting>
  <conditionalFormatting sqref="B5:B8">
    <cfRule type="expression" dxfId="14" priority="11">
      <formula>OR($J5="NS",$J5="SumaNS",$J5="Účet")</formula>
    </cfRule>
  </conditionalFormatting>
  <conditionalFormatting sqref="F5:I8 B5:D8">
    <cfRule type="expression" dxfId="13" priority="17">
      <formula>AND($J5&lt;&gt;"",$J5&lt;&gt;"mezeraKL")</formula>
    </cfRule>
  </conditionalFormatting>
  <conditionalFormatting sqref="B5:D8 F5:I8">
    <cfRule type="expression" dxfId="12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1" priority="13">
      <formula>OR($J5="SumaNS",$J5="NS")</formula>
    </cfRule>
  </conditionalFormatting>
  <conditionalFormatting sqref="A5:A8">
    <cfRule type="expression" dxfId="10" priority="9">
      <formula>AND($J5&lt;&gt;"mezeraKL",$J5&lt;&gt;"")</formula>
    </cfRule>
  </conditionalFormatting>
  <conditionalFormatting sqref="A5:A8">
    <cfRule type="expression" dxfId="9" priority="10">
      <formula>AND($J5&lt;&gt;"",$J5&lt;&gt;"mezeraKL")</formula>
    </cfRule>
  </conditionalFormatting>
  <conditionalFormatting sqref="H10:H24">
    <cfRule type="expression" dxfId="8" priority="5">
      <formula>$H10&gt;0</formula>
    </cfRule>
  </conditionalFormatting>
  <conditionalFormatting sqref="A10:A24">
    <cfRule type="expression" dxfId="7" priority="2">
      <formula>AND($J10&lt;&gt;"mezeraKL",$J10&lt;&gt;"")</formula>
    </cfRule>
  </conditionalFormatting>
  <conditionalFormatting sqref="I10:I24">
    <cfRule type="expression" dxfId="6" priority="6">
      <formula>$I10&gt;1</formula>
    </cfRule>
  </conditionalFormatting>
  <conditionalFormatting sqref="B10:B24">
    <cfRule type="expression" dxfId="5" priority="1">
      <formula>OR($J10="NS",$J10="SumaNS",$J10="Účet")</formula>
    </cfRule>
  </conditionalFormatting>
  <conditionalFormatting sqref="A10:D24 F10:I24">
    <cfRule type="expression" dxfId="4" priority="8">
      <formula>AND($J10&lt;&gt;"",$J10&lt;&gt;"mezeraKL")</formula>
    </cfRule>
  </conditionalFormatting>
  <conditionalFormatting sqref="B10:D24 F10:I24">
    <cfRule type="expression" dxfId="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2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2014-07-22T12:32:02Z</dcterms:modified>
</cp:coreProperties>
</file>