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N22" i="419"/>
  <c r="AD22" i="419"/>
  <c r="D22" i="419"/>
  <c r="E22" i="419"/>
  <c r="H22" i="419"/>
  <c r="L22" i="419"/>
  <c r="P22" i="419"/>
  <c r="T22" i="419"/>
  <c r="X22" i="419"/>
  <c r="AB22" i="419"/>
  <c r="AF22" i="419"/>
  <c r="F22" i="419"/>
  <c r="R22" i="419"/>
  <c r="Z22" i="419"/>
  <c r="B22" i="419"/>
  <c r="I22" i="419"/>
  <c r="M22" i="419"/>
  <c r="Q22" i="419"/>
  <c r="U22" i="419"/>
  <c r="Y22" i="419"/>
  <c r="AC22" i="419"/>
  <c r="J22" i="419"/>
  <c r="V22" i="419"/>
  <c r="AG22" i="419"/>
  <c r="G22" i="419"/>
  <c r="K22" i="419"/>
  <c r="O22" i="419"/>
  <c r="S22" i="419"/>
  <c r="W22" i="419"/>
  <c r="AA22" i="419"/>
  <c r="AE22" i="41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D16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H15" i="339" l="1"/>
  <c r="G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<sst xmlns="http://schemas.openxmlformats.org/spreadsheetml/2006/main" count="819" uniqueCount="370">
  <si>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</si>
  <si>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</si>
  <si>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</si>
  <si>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</si>
  <si>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</si>
  <si>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</si>
  <si>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</si>
  <si>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</si>
  <si>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</si>
  <si>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</si>
  <si>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</si>
  <si>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</si>
  <si>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</si>
  <si>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</si>
  <si>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</si>
  <si>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</si>
  <si>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</si>
  <si>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</si>
  <si>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</si>
  <si>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</si>
  <si>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</si>
  <si>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</si>
  <si>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</si>
  <si>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</si>
  <si>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</si>
  <si>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</si>
  <si>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</si>
  <si>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</si>
  <si>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</si>
  <si>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</si>
  <si>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</si>
  <si>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</si>
  <si>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</si>
  <si>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</si>
  <si>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</si>
  <si>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</si>
  <si>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</si>
  <si>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</si>
  <si>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</si>
  <si>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</si>
  <si>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</si>
  <si>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</si>
  <si>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</si>
  <si>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</si>
  <si>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</si>
  <si>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</si>
  <si>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</si>
  <si>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</si>
  <si>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</si>
  <si>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</si>
  <si>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</si>
  <si>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</si>
  <si>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</si>
  <si>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</si>
  <si>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</si>
  <si>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</si>
  <si>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</si>
  <si>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</si>
  <si>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</si>
  <si>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</si>
  <si>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</si>
  <si>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</si>
  <si>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</si>
  <si>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</si>
  <si>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</si>
  <si>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</si>
  <si>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</si>
  <si>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</si>
  <si>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</si>
  <si>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</si>
  <si>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</si>
  <si>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</si>
  <si>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</si>
  <si>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</si>
  <si>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</si>
  <si>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</si>
  <si>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</si>
  <si>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</si>
  <si>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</si>
  <si>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</si>
  <si>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</si>
  <si>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</si>
  <si>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</si>
  <si>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</si>
  <si>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</si>
  <si>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</si>
  <si>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</si>
  <si>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</si>
  <si>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</si>
  <si>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</si>
  <si>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</si>
  <si>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</si>
  <si>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</si>
  <si>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</si>
  <si>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</si>
  <si>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</si>
  <si>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</si>
  <si>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</si>
  <si>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</si>
  <si>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</si>
  <si>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</si>
  <si>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</si>
  <si>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</si>
  <si>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</si>
  <si>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</si>
  <si>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</si>
  <si>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</si>
  <si>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</si>
  <si>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</si>
  <si>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</si>
  <si>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</si>
  <si>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</si>
  <si>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</si>
  <si>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</si>
  <si>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</si>
  <si>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</si>
  <si>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</si>
  <si>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</si>
  <si>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</si>
  <si>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</si>
  <si>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</si>
  <si>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</si>
  <si>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</si>
  <si>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</si>
  <si>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</si>
  <si>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</si>
  <si>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</si>
  <si>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</si>
  <si>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</si>
  <si>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</si>
  <si>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</si>
  <si>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</si>
  <si>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</si>
  <si>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</si>
  <si>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</si>
  <si>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</si>
  <si>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</si>
  <si>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</si>
  <si>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</si>
  <si>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</si>
  <si>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</si>
  <si>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</si>
  <si>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</si>
  <si>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</si>
  <si>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</si>
  <si>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</si>
  <si>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</si>
  <si>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</si>
  <si>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</si>
  <si>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</si>
  <si>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</si>
  <si>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</si>
  <si>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</si>
  <si>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</si>
  <si>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</si>
  <si>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</si>
  <si>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</si>
  <si>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</si>
  <si>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</si>
  <si>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</si>
  <si>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</si>
  <si>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</si>
  <si>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</si>
  <si>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</si>
  <si>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</si>
  <si>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</si>
  <si>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</si>
  <si>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</si>
  <si>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</si>
  <si>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</si>
  <si>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</si>
  <si>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</si>
  <si>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</si>
  <si>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</si>
  <si>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</si>
  <si>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</si>
  <si>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</si>
  <si>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</si>
  <si>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</si>
  <si>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</si>
  <si>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</si>
  <si>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</si>
  <si>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</si>
  <si>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</si>
  <si>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</si>
  <si>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</si>
  <si>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</si>
  <si>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</si>
  <si>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</si>
  <si>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</si>
  <si>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</si>
  <si>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</si>
  <si>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</si>
  <si>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</si>
  <si>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</si>
  <si>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</si>
  <si>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</si>
  <si>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</si>
  <si>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</si>
  <si>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</si>
  <si>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</si>
  <si>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</si>
  <si>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</si>
  <si>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</si>
  <si>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</si>
  <si>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</si>
  <si>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</si>
  <si>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</si>
  <si>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</si>
  <si>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</si>
  <si>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</si>
  <si>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</si>
  <si>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</si>
  <si>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</si>
  <si>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</si>
  <si>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</si>
  <si>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</si>
  <si>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</si>
  <si>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</si>
  <si>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</si>
  <si>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</si>
  <si>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</si>
  <si>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</si>
  <si>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</si>
  <si>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</si>
  <si>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</si>
  <si>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--</t>
  </si>
  <si>
    <t>50117024     všeob.mat. - ostatní-vyjímky (V44) od 0,01 do 999,99</t>
  </si>
  <si>
    <t>50118     Náhradní díly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</si>
  <si>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</si>
  <si>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</si>
  <si>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</si>
  <si>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</si>
  <si>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</si>
  <si>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</si>
  <si>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</si>
  <si>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</si>
  <si>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</si>
  <si>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</si>
  <si>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</si>
  <si>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</si>
  <si>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</si>
  <si>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</si>
  <si>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</si>
  <si>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</si>
  <si>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</si>
  <si>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</si>
  <si>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</si>
  <si>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</si>
  <si>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</si>
  <si>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</si>
  <si>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</si>
  <si>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</si>
  <si>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</si>
  <si>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</si>
  <si>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</si>
  <si>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</si>
  <si>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</si>
  <si>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</si>
  <si>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</si>
  <si>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</si>
  <si>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</si>
  <si>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</si>
  <si>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</si>
  <si>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</si>
  <si>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</si>
  <si>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</si>
  <si>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</si>
  <si>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</si>
  <si>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</si>
  <si>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</si>
  <si>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</si>
  <si>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</si>
  <si>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</si>
  <si>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</si>
  <si>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</si>
  <si>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</si>
  <si>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</si>
  <si>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</si>
  <si>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</si>
  <si>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</si>
  <si>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</si>
  <si>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</si>
  <si>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</si>
  <si>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</si>
  <si>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</si>
  <si>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</si>
  <si>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</si>
  <si>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</si>
  <si>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</si>
  <si>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</si>
  <si>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</si>
  <si>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</si>
  <si>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</si>
  <si>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</si>
  <si>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</si>
  <si>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</si>
  <si>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6     Účtová třída 6 - Výnosy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</si>
  <si>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</si>
  <si>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</si>
  <si>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</si>
  <si>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</si>
  <si>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</si>
  <si>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</si>
  <si>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</si>
  <si>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</si>
  <si>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</si>
  <si>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</si>
  <si>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</si>
  <si>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</si>
  <si>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</si>
  <si>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</si>
  <si>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</si>
  <si>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</si>
  <si>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</si>
  <si>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</si>
  <si>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</si>
  <si>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</si>
  <si>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</si>
  <si>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</si>
  <si>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</si>
  <si>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</si>
  <si>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</si>
  <si>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</si>
  <si>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</si>
  <si>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</si>
  <si>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</si>
  <si>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</si>
  <si>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</si>
  <si>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</si>
  <si>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</si>
  <si>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</si>
  <si>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</si>
  <si>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</si>
  <si>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</si>
  <si>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</si>
  <si>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5696</t>
  </si>
  <si>
    <t>OCS - detašované pracoviště  DK</t>
  </si>
  <si>
    <t>OCS - detašované pracoviště  DK Celkem</t>
  </si>
  <si>
    <t>50113001</t>
  </si>
  <si>
    <t>O</t>
  </si>
  <si>
    <t>900503</t>
  </si>
  <si>
    <t>KL AQUA PURIF. 1000G</t>
  </si>
  <si>
    <t>921575</t>
  </si>
  <si>
    <t>KL BENZINUM 900 ml KUL.,FAG</t>
  </si>
  <si>
    <t>930759</t>
  </si>
  <si>
    <t>MS BENZINUM  900 ml  FA , KU</t>
  </si>
  <si>
    <t>DPH 21%</t>
  </si>
  <si>
    <t>930224</t>
  </si>
  <si>
    <t>KL BENZINUM 900 ml</t>
  </si>
  <si>
    <t>UN 3295</t>
  </si>
  <si>
    <t>920294</t>
  </si>
  <si>
    <t>KL SOL.FORMALDEHYDI 3% 1 KG</t>
  </si>
  <si>
    <t>Oddělení centrální sterilizace, oddělení centrální</t>
  </si>
  <si>
    <t>Oddělení centrální sterilizace, OCS - detašované p</t>
  </si>
  <si>
    <t>Lékárna - léčiva</t>
  </si>
  <si>
    <t>56 - Oddělení centrální sterilizace</t>
  </si>
  <si>
    <t>5693 - oddělení centrální sterilizace</t>
  </si>
  <si>
    <t>5695 - OCS - detašované pracoviště Ortopedie</t>
  </si>
  <si>
    <t>50115060     ostatní ZPr - mimo níže uvedené (sk.Z_503)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</si>
  <si>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</si>
  <si>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</si>
  <si>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</si>
  <si>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</si>
  <si>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</si>
  <si>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50115067</t>
  </si>
  <si>
    <t>532 SZM Rukavice (112 02 108)</t>
  </si>
  <si>
    <t>OCS - detašované pracoviště DK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</si>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</sst>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7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177" fontId="35" fillId="9" borderId="99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4" xfId="53" applyNumberFormat="1" applyFont="1" applyFill="1" applyBorder="1" applyAlignment="1">
      <alignment horizontal="left"/>
    </xf>
    <xf numFmtId="165" fontId="31" fillId="2" borderId="105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7" xfId="0" applyFont="1" applyFill="1" applyBorder="1"/>
    <xf numFmtId="0" fontId="39" fillId="0" borderId="85" xfId="0" applyFont="1" applyFill="1" applyBorder="1" applyAlignment="1">
      <alignment horizontal="left" indent="1"/>
    </xf>
    <xf numFmtId="0" fontId="39" fillId="0" borderId="86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6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1" xfId="0" applyNumberFormat="1" applyFont="1" applyFill="1" applyBorder="1"/>
    <xf numFmtId="9" fontId="32" fillId="0" borderId="82" xfId="0" applyNumberFormat="1" applyFont="1" applyFill="1" applyBorder="1"/>
    <xf numFmtId="174" fontId="39" fillId="4" borderId="106" xfId="0" applyNumberFormat="1" applyFont="1" applyFill="1" applyBorder="1" applyAlignment="1">
      <alignment horizontal="center"/>
    </xf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 wrapText="1"/>
    </xf>
    <xf numFmtId="176" fontId="32" fillId="0" borderId="108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2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2" xfId="0" applyNumberFormat="1" applyFont="1" applyBorder="1"/>
    <xf numFmtId="174" fontId="32" fillId="0" borderId="83" xfId="0" applyNumberFormat="1" applyFont="1" applyBorder="1"/>
    <xf numFmtId="9" fontId="32" fillId="0" borderId="81" xfId="0" applyNumberFormat="1" applyFont="1" applyBorder="1"/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6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368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26601.624262270168</v>
      </c>
      <c r="D4" s="124">
        <f ca="1">IF(ISERROR(VLOOKUP("Náklady celkem",INDIRECT("HI!$A:$G"),5,0)),0,VLOOKUP("Náklady celkem",INDIRECT("HI!$A:$G"),5,0))</f>
        <v>25830.169720000013</v>
      </c>
      <c r="E4" s="125">
        <f ca="1">IF(C4=0,0,D4/C4)</f>
        <v>0.97099972036804039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57.292595756888005</v>
      </c>
      <c r="D7" s="132">
        <f>IF(ISERROR(HI!E5),"",HI!E5)</f>
        <v>55.505649999999989</v>
      </c>
      <c r="E7" s="129">
        <f t="shared" ref="E7:E12" si="0">IF(C7=0,0,D7/C7)</f>
        <v>0.96881017986214768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11.094806266407</v>
      </c>
      <c r="D12" s="132">
        <f>IF(ISERROR(HI!E6),"",HI!E6)</f>
        <v>10.222</v>
      </c>
      <c r="E12" s="129">
        <f t="shared" si="0"/>
        <v>0.92133199576006164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11718.057939754297</v>
      </c>
      <c r="D13" s="128">
        <f ca="1">IF(ISERROR(VLOOKUP("Osobní náklady (Kč) *",INDIRECT("HI!$A:$G"),5,0)),0,VLOOKUP("Osobní náklady (Kč) *",INDIRECT("HI!$A:$G"),5,0))</f>
        <v>11779.774090000004</v>
      </c>
      <c r="E13" s="129">
        <f ca="1">IF(C13=0,0,D13/C13)</f>
        <v>1.0052667558534876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76.347609999999989</v>
      </c>
      <c r="C5" s="29">
        <v>57.249229999999002</v>
      </c>
      <c r="D5" s="8"/>
      <c r="E5" s="83">
        <v>55.505649999999989</v>
      </c>
      <c r="F5" s="28">
        <v>57.292595756888005</v>
      </c>
      <c r="G5" s="82">
        <f>E5-F5</f>
        <v>-1.7869457568880165</v>
      </c>
      <c r="H5" s="88">
        <f>IF(F5&lt;0.00000001,"",E5/F5)</f>
        <v>0.96881017986214768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11.780000000000001</v>
      </c>
      <c r="C6" s="31">
        <v>10.939999999998999</v>
      </c>
      <c r="D6" s="8"/>
      <c r="E6" s="84">
        <v>10.222</v>
      </c>
      <c r="F6" s="30">
        <v>11.094806266407</v>
      </c>
      <c r="G6" s="85">
        <f>E6-F6</f>
        <v>-0.87280626640700021</v>
      </c>
      <c r="H6" s="89">
        <f>IF(F6&lt;0.00000001,"",E6/F6)</f>
        <v>0.92133199576006164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11677.480739999999</v>
      </c>
      <c r="C7" s="31">
        <v>12081.188730000005</v>
      </c>
      <c r="D7" s="8"/>
      <c r="E7" s="84">
        <v>11779.774090000004</v>
      </c>
      <c r="F7" s="30">
        <v>11718.057939754297</v>
      </c>
      <c r="G7" s="85">
        <f>E7-F7</f>
        <v>61.716150245707468</v>
      </c>
      <c r="H7" s="89">
        <f>IF(F7&lt;0.00000001,"",E7/F7)</f>
        <v>1.0052667558534876</v>
      </c>
    </row>
    <row r="8" spans="1:8" ht="14.4" customHeight="1" thickBot="1" x14ac:dyDescent="0.35">
      <c r="A8" s="1" t="s">
        <v>58</v>
      </c>
      <c r="B8" s="11">
        <v>13837.566519999998</v>
      </c>
      <c r="C8" s="33">
        <v>14290.222420000007</v>
      </c>
      <c r="D8" s="8"/>
      <c r="E8" s="86">
        <v>13984.667980000009</v>
      </c>
      <c r="F8" s="32">
        <v>14815.178920492577</v>
      </c>
      <c r="G8" s="87">
        <f>E8-F8</f>
        <v>-830.5109404925679</v>
      </c>
      <c r="H8" s="90">
        <f>IF(F8&lt;0.00000001,"",E8/F8)</f>
        <v>0.94394188926440892</v>
      </c>
    </row>
    <row r="9" spans="1:8" ht="14.4" customHeight="1" thickBot="1" x14ac:dyDescent="0.35">
      <c r="A9" s="2" t="s">
        <v>59</v>
      </c>
      <c r="B9" s="3">
        <v>25603.174869999995</v>
      </c>
      <c r="C9" s="35">
        <v>26439.600380000011</v>
      </c>
      <c r="D9" s="8"/>
      <c r="E9" s="3">
        <v>25830.169720000013</v>
      </c>
      <c r="F9" s="34">
        <v>26601.624262270168</v>
      </c>
      <c r="G9" s="34">
        <f>E9-F9</f>
        <v>-771.4545422701558</v>
      </c>
      <c r="H9" s="91">
        <f>IF(F9&lt;0.00000001,"",E9/F9)</f>
        <v>0.97099972036804039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207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206</v>
      </c>
    </row>
    <row r="7" spans="1:17" ht="14.4" customHeight="1" x14ac:dyDescent="0.3">
      <c r="A7" s="15" t="s">
        <v>19</v>
      </c>
      <c r="B7" s="46">
        <v>57.292595756889</v>
      </c>
      <c r="C7" s="47">
        <v>4.7743829797400004</v>
      </c>
      <c r="D7" s="47">
        <v>4.74899</v>
      </c>
      <c r="E7" s="47">
        <v>2.4322400000000002</v>
      </c>
      <c r="F7" s="47">
        <v>4.7904999999999998</v>
      </c>
      <c r="G7" s="47">
        <v>7.30267</v>
      </c>
      <c r="H7" s="47">
        <v>0.20607</v>
      </c>
      <c r="I7" s="47">
        <v>2.4166300000000001</v>
      </c>
      <c r="J7" s="47">
        <v>10.88598</v>
      </c>
      <c r="K7" s="47">
        <v>9.7757799999999992</v>
      </c>
      <c r="L7" s="47">
        <v>0.22506000000000001</v>
      </c>
      <c r="M7" s="47">
        <v>2.4193799999999999</v>
      </c>
      <c r="N7" s="47">
        <v>2.8842599999999998</v>
      </c>
      <c r="O7" s="47">
        <v>7.4180900000000003</v>
      </c>
      <c r="P7" s="48">
        <v>55.505650000000003</v>
      </c>
      <c r="Q7" s="68">
        <v>0.96881017986200002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206</v>
      </c>
    </row>
    <row r="9" spans="1:17" ht="14.4" customHeight="1" x14ac:dyDescent="0.3">
      <c r="A9" s="15" t="s">
        <v>21</v>
      </c>
      <c r="B9" s="46">
        <v>11.094806266407</v>
      </c>
      <c r="C9" s="47">
        <v>0.92456718886699996</v>
      </c>
      <c r="D9" s="47">
        <v>0.77</v>
      </c>
      <c r="E9" s="47">
        <v>0.77</v>
      </c>
      <c r="F9" s="47">
        <v>1.238</v>
      </c>
      <c r="G9" s="47">
        <v>0.77</v>
      </c>
      <c r="H9" s="47">
        <v>0.99399999999999999</v>
      </c>
      <c r="I9" s="47">
        <v>0.71</v>
      </c>
      <c r="J9" s="47">
        <v>0</v>
      </c>
      <c r="K9" s="47">
        <v>0.99399999999999999</v>
      </c>
      <c r="L9" s="47">
        <v>0.99399999999999999</v>
      </c>
      <c r="M9" s="47">
        <v>0</v>
      </c>
      <c r="N9" s="47">
        <v>0.99399999999999999</v>
      </c>
      <c r="O9" s="47">
        <v>1.988</v>
      </c>
      <c r="P9" s="48">
        <v>10.222</v>
      </c>
      <c r="Q9" s="68">
        <v>0.92133199576000002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206</v>
      </c>
    </row>
    <row r="11" spans="1:17" ht="14.4" customHeight="1" x14ac:dyDescent="0.3">
      <c r="A11" s="15" t="s">
        <v>23</v>
      </c>
      <c r="B11" s="46">
        <v>2622.85112687532</v>
      </c>
      <c r="C11" s="47">
        <v>218.57092723961</v>
      </c>
      <c r="D11" s="47">
        <v>212.209900000001</v>
      </c>
      <c r="E11" s="47">
        <v>107.25915999999999</v>
      </c>
      <c r="F11" s="47">
        <v>293.31954000000002</v>
      </c>
      <c r="G11" s="47">
        <v>196.86276000000001</v>
      </c>
      <c r="H11" s="47">
        <v>234.28650999999999</v>
      </c>
      <c r="I11" s="47">
        <v>233.12806</v>
      </c>
      <c r="J11" s="47">
        <v>230.98817</v>
      </c>
      <c r="K11" s="47">
        <v>198.17191</v>
      </c>
      <c r="L11" s="47">
        <v>184.93237999999999</v>
      </c>
      <c r="M11" s="47">
        <v>252.50683000000001</v>
      </c>
      <c r="N11" s="47">
        <v>215.02378999999999</v>
      </c>
      <c r="O11" s="47">
        <v>253.91460000000001</v>
      </c>
      <c r="P11" s="48">
        <v>2612.6036100000001</v>
      </c>
      <c r="Q11" s="68">
        <v>0.99609298569299998</v>
      </c>
    </row>
    <row r="12" spans="1:17" ht="14.4" customHeight="1" x14ac:dyDescent="0.3">
      <c r="A12" s="15" t="s">
        <v>24</v>
      </c>
      <c r="B12" s="46">
        <v>26.249634226066</v>
      </c>
      <c r="C12" s="47">
        <v>2.1874695188379998</v>
      </c>
      <c r="D12" s="47">
        <v>6.0040000000000003E-2</v>
      </c>
      <c r="E12" s="47">
        <v>0</v>
      </c>
      <c r="F12" s="47">
        <v>0.14230000000000001</v>
      </c>
      <c r="G12" s="47">
        <v>0</v>
      </c>
      <c r="H12" s="47">
        <v>0</v>
      </c>
      <c r="I12" s="47">
        <v>0</v>
      </c>
      <c r="J12" s="47">
        <v>0.29749999999999999</v>
      </c>
      <c r="K12" s="47">
        <v>0</v>
      </c>
      <c r="L12" s="47">
        <v>9.5000000000000001E-2</v>
      </c>
      <c r="M12" s="47">
        <v>1.9</v>
      </c>
      <c r="N12" s="47">
        <v>0.1386</v>
      </c>
      <c r="O12" s="47">
        <v>0</v>
      </c>
      <c r="P12" s="48">
        <v>2.6334399999999998</v>
      </c>
      <c r="Q12" s="68">
        <v>0.100322921733</v>
      </c>
    </row>
    <row r="13" spans="1:17" ht="14.4" customHeight="1" x14ac:dyDescent="0.3">
      <c r="A13" s="15" t="s">
        <v>25</v>
      </c>
      <c r="B13" s="46">
        <v>192.942887513806</v>
      </c>
      <c r="C13" s="47">
        <v>16.078573959482998</v>
      </c>
      <c r="D13" s="47">
        <v>5.1784800000000004</v>
      </c>
      <c r="E13" s="47">
        <v>1.2208600000000001</v>
      </c>
      <c r="F13" s="47">
        <v>0.47205000000000003</v>
      </c>
      <c r="G13" s="47">
        <v>0.85812999999999995</v>
      </c>
      <c r="H13" s="47">
        <v>21.833739999999999</v>
      </c>
      <c r="I13" s="47">
        <v>22.251439999999999</v>
      </c>
      <c r="J13" s="47">
        <v>13.53243</v>
      </c>
      <c r="K13" s="47">
        <v>8.8103200000000008</v>
      </c>
      <c r="L13" s="47">
        <v>18.737020000000001</v>
      </c>
      <c r="M13" s="47">
        <v>6.28512</v>
      </c>
      <c r="N13" s="47">
        <v>27.333870000000001</v>
      </c>
      <c r="O13" s="47">
        <v>67.563810000000004</v>
      </c>
      <c r="P13" s="48">
        <v>194.07727</v>
      </c>
      <c r="Q13" s="68">
        <v>1.0058793692820001</v>
      </c>
    </row>
    <row r="14" spans="1:17" ht="14.4" customHeight="1" x14ac:dyDescent="0.3">
      <c r="A14" s="15" t="s">
        <v>26</v>
      </c>
      <c r="B14" s="46">
        <v>6296.8140740747504</v>
      </c>
      <c r="C14" s="47">
        <v>524.73450617289598</v>
      </c>
      <c r="D14" s="47">
        <v>787.49500000000398</v>
      </c>
      <c r="E14" s="47">
        <v>644.57799999999997</v>
      </c>
      <c r="F14" s="47">
        <v>553.952</v>
      </c>
      <c r="G14" s="47">
        <v>474.74200000000002</v>
      </c>
      <c r="H14" s="47">
        <v>380.11700000000002</v>
      </c>
      <c r="I14" s="47">
        <v>296.52999999999997</v>
      </c>
      <c r="J14" s="47">
        <v>291.54300000000001</v>
      </c>
      <c r="K14" s="47">
        <v>269.98099999999999</v>
      </c>
      <c r="L14" s="47">
        <v>315.42</v>
      </c>
      <c r="M14" s="47">
        <v>497.94499999999999</v>
      </c>
      <c r="N14" s="47">
        <v>571.15200000000004</v>
      </c>
      <c r="O14" s="47">
        <v>710.15700000000004</v>
      </c>
      <c r="P14" s="48">
        <v>5793.6120000000001</v>
      </c>
      <c r="Q14" s="68">
        <v>0.92008624231900005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206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206</v>
      </c>
    </row>
    <row r="17" spans="1:17" ht="14.4" customHeight="1" x14ac:dyDescent="0.3">
      <c r="A17" s="15" t="s">
        <v>29</v>
      </c>
      <c r="B17" s="46">
        <v>417.76085662435202</v>
      </c>
      <c r="C17" s="47">
        <v>34.813404718695999</v>
      </c>
      <c r="D17" s="47">
        <v>11.62804</v>
      </c>
      <c r="E17" s="47">
        <v>85.285570000000007</v>
      </c>
      <c r="F17" s="47">
        <v>23.235900000000001</v>
      </c>
      <c r="G17" s="47">
        <v>15.391</v>
      </c>
      <c r="H17" s="47">
        <v>25.24334</v>
      </c>
      <c r="I17" s="47">
        <v>32.225470000000001</v>
      </c>
      <c r="J17" s="47">
        <v>48.443089999999998</v>
      </c>
      <c r="K17" s="47">
        <v>26.51972</v>
      </c>
      <c r="L17" s="47">
        <v>44.829909999999998</v>
      </c>
      <c r="M17" s="47">
        <v>37.252740000000003</v>
      </c>
      <c r="N17" s="47">
        <v>17.787400000000002</v>
      </c>
      <c r="O17" s="47">
        <v>13.86124</v>
      </c>
      <c r="P17" s="48">
        <v>381.70341999999999</v>
      </c>
      <c r="Q17" s="68">
        <v>0.91368881011000003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0.61899999999999999</v>
      </c>
      <c r="E18" s="47">
        <v>0</v>
      </c>
      <c r="F18" s="47">
        <v>2.7069999999999999</v>
      </c>
      <c r="G18" s="47">
        <v>0</v>
      </c>
      <c r="H18" s="47">
        <v>2.3839999999999999</v>
      </c>
      <c r="I18" s="47">
        <v>0</v>
      </c>
      <c r="J18" s="47">
        <v>0</v>
      </c>
      <c r="K18" s="47">
        <v>0</v>
      </c>
      <c r="L18" s="47">
        <v>0</v>
      </c>
      <c r="M18" s="47">
        <v>1.0429999999999999</v>
      </c>
      <c r="N18" s="47">
        <v>0.66600000000000004</v>
      </c>
      <c r="O18" s="47">
        <v>0</v>
      </c>
      <c r="P18" s="48">
        <v>7.4189999999999996</v>
      </c>
      <c r="Q18" s="68" t="s">
        <v>206</v>
      </c>
    </row>
    <row r="19" spans="1:17" ht="14.4" customHeight="1" x14ac:dyDescent="0.3">
      <c r="A19" s="15" t="s">
        <v>31</v>
      </c>
      <c r="B19" s="46">
        <v>1805.92746227265</v>
      </c>
      <c r="C19" s="47">
        <v>150.49395518938701</v>
      </c>
      <c r="D19" s="47">
        <v>54.595440000000004</v>
      </c>
      <c r="E19" s="47">
        <v>48.01576</v>
      </c>
      <c r="F19" s="47">
        <v>69.304040000000001</v>
      </c>
      <c r="G19" s="47">
        <v>109.98762000000001</v>
      </c>
      <c r="H19" s="47">
        <v>79.974000000000004</v>
      </c>
      <c r="I19" s="47">
        <v>97.963759999999994</v>
      </c>
      <c r="J19" s="47">
        <v>265.08487000000002</v>
      </c>
      <c r="K19" s="47">
        <v>310.48723000000001</v>
      </c>
      <c r="L19" s="47">
        <v>282.37610999999998</v>
      </c>
      <c r="M19" s="47">
        <v>92.433130000000006</v>
      </c>
      <c r="N19" s="47">
        <v>29.936</v>
      </c>
      <c r="O19" s="47">
        <v>93.414839999999998</v>
      </c>
      <c r="P19" s="48">
        <v>1533.5727999999999</v>
      </c>
      <c r="Q19" s="68">
        <v>0.84918848183899998</v>
      </c>
    </row>
    <row r="20" spans="1:17" ht="14.4" customHeight="1" x14ac:dyDescent="0.3">
      <c r="A20" s="15" t="s">
        <v>32</v>
      </c>
      <c r="B20" s="46">
        <v>11718.057939754301</v>
      </c>
      <c r="C20" s="47">
        <v>976.50482831286195</v>
      </c>
      <c r="D20" s="47">
        <v>917.70652000000496</v>
      </c>
      <c r="E20" s="47">
        <v>890.26679999999999</v>
      </c>
      <c r="F20" s="47">
        <v>861.78781000000004</v>
      </c>
      <c r="G20" s="47">
        <v>868.78678000000002</v>
      </c>
      <c r="H20" s="47">
        <v>881.26113999999995</v>
      </c>
      <c r="I20" s="47">
        <v>888.58700999999996</v>
      </c>
      <c r="J20" s="47">
        <v>1326.1242400000001</v>
      </c>
      <c r="K20" s="47">
        <v>944.78808000000004</v>
      </c>
      <c r="L20" s="47">
        <v>932.24444000000005</v>
      </c>
      <c r="M20" s="47">
        <v>937.70106999999996</v>
      </c>
      <c r="N20" s="47">
        <v>1373.8088600000001</v>
      </c>
      <c r="O20" s="47">
        <v>956.71133999999995</v>
      </c>
      <c r="P20" s="48">
        <v>11779.774090000001</v>
      </c>
      <c r="Q20" s="68">
        <v>1.005266755853</v>
      </c>
    </row>
    <row r="21" spans="1:17" ht="14.4" customHeight="1" x14ac:dyDescent="0.3">
      <c r="A21" s="16" t="s">
        <v>33</v>
      </c>
      <c r="B21" s="46">
        <v>3452.6328789055901</v>
      </c>
      <c r="C21" s="47">
        <v>287.719406575466</v>
      </c>
      <c r="D21" s="47">
        <v>300.58000000000101</v>
      </c>
      <c r="E21" s="47">
        <v>300.58</v>
      </c>
      <c r="F21" s="47">
        <v>300.58</v>
      </c>
      <c r="G21" s="47">
        <v>300.57900000000001</v>
      </c>
      <c r="H21" s="47">
        <v>300.66699999999997</v>
      </c>
      <c r="I21" s="47">
        <v>300.66199999999998</v>
      </c>
      <c r="J21" s="47">
        <v>300.66000000000003</v>
      </c>
      <c r="K21" s="47">
        <v>300.65699999999998</v>
      </c>
      <c r="L21" s="47">
        <v>300.67700000000002</v>
      </c>
      <c r="M21" s="47">
        <v>300.673</v>
      </c>
      <c r="N21" s="47">
        <v>225.81800000000001</v>
      </c>
      <c r="O21" s="47">
        <v>221.995</v>
      </c>
      <c r="P21" s="48">
        <v>3454.1280000000002</v>
      </c>
      <c r="Q21" s="68">
        <v>1.000433037958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-7.2759576141834308E-15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-7.2759576141834308E-15</v>
      </c>
      <c r="Q22" s="68" t="s">
        <v>206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206</v>
      </c>
    </row>
    <row r="24" spans="1:17" ht="14.4" customHeight="1" x14ac:dyDescent="0.3">
      <c r="A24" s="16" t="s">
        <v>36</v>
      </c>
      <c r="B24" s="46">
        <v>7.2759576141834308E-12</v>
      </c>
      <c r="C24" s="47">
        <v>4.5474735088646402E-13</v>
      </c>
      <c r="D24" s="47">
        <v>9.0949470177292804E-13</v>
      </c>
      <c r="E24" s="47">
        <v>0</v>
      </c>
      <c r="F24" s="47">
        <v>-4.5474735088646402E-13</v>
      </c>
      <c r="G24" s="47">
        <v>0</v>
      </c>
      <c r="H24" s="47">
        <v>0</v>
      </c>
      <c r="I24" s="47">
        <v>3.76844</v>
      </c>
      <c r="J24" s="47">
        <v>1.3642420526593899E-12</v>
      </c>
      <c r="K24" s="47">
        <v>4.5474735088646402E-13</v>
      </c>
      <c r="L24" s="47">
        <v>0</v>
      </c>
      <c r="M24" s="47">
        <v>1.149999999999</v>
      </c>
      <c r="N24" s="47">
        <v>-9.0949470177292804E-13</v>
      </c>
      <c r="O24" s="47">
        <v>0</v>
      </c>
      <c r="P24" s="48">
        <v>4.9184400000009996</v>
      </c>
      <c r="Q24" s="68"/>
    </row>
    <row r="25" spans="1:17" ht="14.4" customHeight="1" x14ac:dyDescent="0.3">
      <c r="A25" s="17" t="s">
        <v>37</v>
      </c>
      <c r="B25" s="49">
        <v>26601.624262270201</v>
      </c>
      <c r="C25" s="50">
        <v>2216.8020218558499</v>
      </c>
      <c r="D25" s="50">
        <v>2295.59141000001</v>
      </c>
      <c r="E25" s="50">
        <v>2080.4083900000001</v>
      </c>
      <c r="F25" s="50">
        <v>2111.5291400000001</v>
      </c>
      <c r="G25" s="50">
        <v>1975.2799600000001</v>
      </c>
      <c r="H25" s="50">
        <v>1926.9667999999999</v>
      </c>
      <c r="I25" s="50">
        <v>1878.24281</v>
      </c>
      <c r="J25" s="50">
        <v>2487.5592799999999</v>
      </c>
      <c r="K25" s="50">
        <v>2070.1850399999998</v>
      </c>
      <c r="L25" s="50">
        <v>2080.5309200000002</v>
      </c>
      <c r="M25" s="50">
        <v>2131.3092700000002</v>
      </c>
      <c r="N25" s="50">
        <v>2465.5427800000002</v>
      </c>
      <c r="O25" s="50">
        <v>2327.0239200000001</v>
      </c>
      <c r="P25" s="51">
        <v>25830.169720000002</v>
      </c>
      <c r="Q25" s="69">
        <v>0.97099972036799997</v>
      </c>
    </row>
    <row r="26" spans="1:17" ht="14.4" customHeight="1" x14ac:dyDescent="0.3">
      <c r="A26" s="15" t="s">
        <v>38</v>
      </c>
      <c r="B26" s="46">
        <v>2114.0038276155401</v>
      </c>
      <c r="C26" s="47">
        <v>176.16698563462799</v>
      </c>
      <c r="D26" s="47">
        <v>156.99177</v>
      </c>
      <c r="E26" s="47">
        <v>146.16618</v>
      </c>
      <c r="F26" s="47">
        <v>148.08079000000001</v>
      </c>
      <c r="G26" s="47">
        <v>141.35647</v>
      </c>
      <c r="H26" s="47">
        <v>148.88233</v>
      </c>
      <c r="I26" s="47">
        <v>123.86559</v>
      </c>
      <c r="J26" s="47">
        <v>217.20806999999999</v>
      </c>
      <c r="K26" s="47">
        <v>128.88614999999999</v>
      </c>
      <c r="L26" s="47">
        <v>135.91206</v>
      </c>
      <c r="M26" s="47">
        <v>159.68107000000001</v>
      </c>
      <c r="N26" s="47">
        <v>175.76392999999999</v>
      </c>
      <c r="O26" s="47">
        <v>194.64589000000001</v>
      </c>
      <c r="P26" s="48">
        <v>1877.4403</v>
      </c>
      <c r="Q26" s="68">
        <v>0.888096925594</v>
      </c>
    </row>
    <row r="27" spans="1:17" ht="14.4" customHeight="1" x14ac:dyDescent="0.3">
      <c r="A27" s="18" t="s">
        <v>39</v>
      </c>
      <c r="B27" s="49">
        <v>28715.6280898857</v>
      </c>
      <c r="C27" s="50">
        <v>2392.9690074904802</v>
      </c>
      <c r="D27" s="50">
        <v>2452.5831800000101</v>
      </c>
      <c r="E27" s="50">
        <v>2226.5745700000002</v>
      </c>
      <c r="F27" s="50">
        <v>2259.6099300000001</v>
      </c>
      <c r="G27" s="50">
        <v>2116.63643</v>
      </c>
      <c r="H27" s="50">
        <v>2075.8491300000001</v>
      </c>
      <c r="I27" s="50">
        <v>2002.1084000000001</v>
      </c>
      <c r="J27" s="50">
        <v>2704.7673500000001</v>
      </c>
      <c r="K27" s="50">
        <v>2199.0711900000001</v>
      </c>
      <c r="L27" s="50">
        <v>2216.4429799999998</v>
      </c>
      <c r="M27" s="50">
        <v>2290.9903399999998</v>
      </c>
      <c r="N27" s="50">
        <v>2641.3067099999998</v>
      </c>
      <c r="O27" s="50">
        <v>2521.6698099999999</v>
      </c>
      <c r="P27" s="51">
        <v>27707.61002</v>
      </c>
      <c r="Q27" s="69">
        <v>0.96489653415400001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206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111</v>
      </c>
      <c r="G4" s="282" t="s">
        <v>48</v>
      </c>
      <c r="H4" s="107" t="s">
        <v>80</v>
      </c>
      <c r="I4" s="280" t="s">
        <v>49</v>
      </c>
      <c r="J4" s="282" t="s">
        <v>113</v>
      </c>
      <c r="K4" s="283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81"/>
      <c r="G5" s="281"/>
      <c r="H5" s="25" t="s">
        <v>112</v>
      </c>
      <c r="I5" s="281"/>
      <c r="J5" s="281"/>
      <c r="K5" s="284"/>
    </row>
    <row r="6" spans="1:11" ht="14.4" customHeight="1" thickBot="1" x14ac:dyDescent="0.35">
      <c r="A6" s="326" t="s">
        <v>208</v>
      </c>
      <c r="B6" s="308">
        <v>26165.909701217301</v>
      </c>
      <c r="C6" s="308">
        <v>26439.60038</v>
      </c>
      <c r="D6" s="309">
        <v>273.69067878270698</v>
      </c>
      <c r="E6" s="310">
        <v>1.0104598189739999</v>
      </c>
      <c r="F6" s="308">
        <v>26601.624262270201</v>
      </c>
      <c r="G6" s="309">
        <v>26601.624262270201</v>
      </c>
      <c r="H6" s="311">
        <v>2327.0239200000001</v>
      </c>
      <c r="I6" s="308">
        <v>25830.169720000002</v>
      </c>
      <c r="J6" s="309">
        <v>-771.45454227015898</v>
      </c>
      <c r="K6" s="312">
        <v>0.97099972036799997</v>
      </c>
    </row>
    <row r="7" spans="1:11" ht="14.4" customHeight="1" thickBot="1" x14ac:dyDescent="0.35">
      <c r="A7" s="327" t="s">
        <v>209</v>
      </c>
      <c r="B7" s="308">
        <v>8677.4838045757606</v>
      </c>
      <c r="C7" s="308">
        <v>8589.0464699999993</v>
      </c>
      <c r="D7" s="309">
        <v>-88.437334575761</v>
      </c>
      <c r="E7" s="310">
        <v>0.98980841260300001</v>
      </c>
      <c r="F7" s="308">
        <v>9207.2451247132394</v>
      </c>
      <c r="G7" s="309">
        <v>9207.2451247132394</v>
      </c>
      <c r="H7" s="311">
        <v>1041.0415</v>
      </c>
      <c r="I7" s="308">
        <v>8668.6539699999994</v>
      </c>
      <c r="J7" s="309">
        <v>-538.59115471323298</v>
      </c>
      <c r="K7" s="312">
        <v>0.94150354992999996</v>
      </c>
    </row>
    <row r="8" spans="1:11" ht="14.4" customHeight="1" thickBot="1" x14ac:dyDescent="0.35">
      <c r="A8" s="328" t="s">
        <v>210</v>
      </c>
      <c r="B8" s="308">
        <v>2352.53728075551</v>
      </c>
      <c r="C8" s="308">
        <v>2470.0824699999998</v>
      </c>
      <c r="D8" s="309">
        <v>117.54518924448899</v>
      </c>
      <c r="E8" s="310">
        <v>1.0499652822529999</v>
      </c>
      <c r="F8" s="308">
        <v>2910.43105063849</v>
      </c>
      <c r="G8" s="309">
        <v>2910.43105063849</v>
      </c>
      <c r="H8" s="311">
        <v>330.8845</v>
      </c>
      <c r="I8" s="308">
        <v>2875.0419700000002</v>
      </c>
      <c r="J8" s="309">
        <v>-35.389080638484998</v>
      </c>
      <c r="K8" s="312">
        <v>0.98784060504299998</v>
      </c>
    </row>
    <row r="9" spans="1:11" ht="14.4" customHeight="1" thickBot="1" x14ac:dyDescent="0.35">
      <c r="A9" s="329" t="s">
        <v>211</v>
      </c>
      <c r="B9" s="313">
        <v>71.951522474913006</v>
      </c>
      <c r="C9" s="313">
        <v>57.249229999999997</v>
      </c>
      <c r="D9" s="314">
        <v>-14.702292474913</v>
      </c>
      <c r="E9" s="315">
        <v>0.79566391412899995</v>
      </c>
      <c r="F9" s="313">
        <v>57.292595756889</v>
      </c>
      <c r="G9" s="314">
        <v>57.292595756889</v>
      </c>
      <c r="H9" s="316">
        <v>7.4180900000000003</v>
      </c>
      <c r="I9" s="313">
        <v>55.505650000000003</v>
      </c>
      <c r="J9" s="314">
        <v>-1.7869457568889999</v>
      </c>
      <c r="K9" s="317">
        <v>0.96881017986200002</v>
      </c>
    </row>
    <row r="10" spans="1:11" ht="14.4" customHeight="1" thickBot="1" x14ac:dyDescent="0.35">
      <c r="A10" s="330" t="s">
        <v>212</v>
      </c>
      <c r="B10" s="308">
        <v>71.951522474913006</v>
      </c>
      <c r="C10" s="308">
        <v>57.249229999999997</v>
      </c>
      <c r="D10" s="309">
        <v>-14.702292474913</v>
      </c>
      <c r="E10" s="310">
        <v>0.79566391412899995</v>
      </c>
      <c r="F10" s="308">
        <v>57.292595756889</v>
      </c>
      <c r="G10" s="309">
        <v>57.292595756889</v>
      </c>
      <c r="H10" s="311">
        <v>7.4180900000000003</v>
      </c>
      <c r="I10" s="308">
        <v>55.505650000000003</v>
      </c>
      <c r="J10" s="309">
        <v>-1.7869457568889999</v>
      </c>
      <c r="K10" s="312">
        <v>0.96881017986200002</v>
      </c>
    </row>
    <row r="11" spans="1:11" ht="14.4" customHeight="1" thickBot="1" x14ac:dyDescent="0.35">
      <c r="A11" s="329" t="s">
        <v>213</v>
      </c>
      <c r="B11" s="313">
        <v>10.451205002133999</v>
      </c>
      <c r="C11" s="313">
        <v>10.94</v>
      </c>
      <c r="D11" s="314">
        <v>0.48879499786500002</v>
      </c>
      <c r="E11" s="315">
        <v>1.0467692479249999</v>
      </c>
      <c r="F11" s="313">
        <v>11.094806266407</v>
      </c>
      <c r="G11" s="314">
        <v>11.094806266407</v>
      </c>
      <c r="H11" s="316">
        <v>1.988</v>
      </c>
      <c r="I11" s="313">
        <v>10.222</v>
      </c>
      <c r="J11" s="314">
        <v>-0.87280626640699999</v>
      </c>
      <c r="K11" s="317">
        <v>0.92133199576000002</v>
      </c>
    </row>
    <row r="12" spans="1:11" ht="14.4" customHeight="1" thickBot="1" x14ac:dyDescent="0.35">
      <c r="A12" s="330" t="s">
        <v>214</v>
      </c>
      <c r="B12" s="308">
        <v>9.5012437837460002</v>
      </c>
      <c r="C12" s="308">
        <v>10.94</v>
      </c>
      <c r="D12" s="309">
        <v>1.4387562162530001</v>
      </c>
      <c r="E12" s="310">
        <v>1.1514281970860001</v>
      </c>
      <c r="F12" s="308">
        <v>11.094806266407</v>
      </c>
      <c r="G12" s="309">
        <v>11.094806266407</v>
      </c>
      <c r="H12" s="311">
        <v>1.988</v>
      </c>
      <c r="I12" s="308">
        <v>10.222</v>
      </c>
      <c r="J12" s="309">
        <v>-0.87280626640699999</v>
      </c>
      <c r="K12" s="312">
        <v>0.92133199576000002</v>
      </c>
    </row>
    <row r="13" spans="1:11" ht="14.4" customHeight="1" thickBot="1" x14ac:dyDescent="0.35">
      <c r="A13" s="329" t="s">
        <v>215</v>
      </c>
      <c r="B13" s="313">
        <v>2242.7200061942599</v>
      </c>
      <c r="C13" s="313">
        <v>2356.31288</v>
      </c>
      <c r="D13" s="314">
        <v>113.592873805743</v>
      </c>
      <c r="E13" s="315">
        <v>1.0506496011499999</v>
      </c>
      <c r="F13" s="313">
        <v>2622.85112687532</v>
      </c>
      <c r="G13" s="314">
        <v>2622.85112687532</v>
      </c>
      <c r="H13" s="316">
        <v>253.91460000000001</v>
      </c>
      <c r="I13" s="313">
        <v>2612.6036100000001</v>
      </c>
      <c r="J13" s="314">
        <v>-10.247516875315</v>
      </c>
      <c r="K13" s="317">
        <v>0.99609298569299998</v>
      </c>
    </row>
    <row r="14" spans="1:11" ht="14.4" customHeight="1" thickBot="1" x14ac:dyDescent="0.35">
      <c r="A14" s="330" t="s">
        <v>216</v>
      </c>
      <c r="B14" s="308">
        <v>91.810384390671004</v>
      </c>
      <c r="C14" s="308">
        <v>-3.5527136788005001E-15</v>
      </c>
      <c r="D14" s="309">
        <v>-91.810384390671004</v>
      </c>
      <c r="E14" s="310">
        <v>-3.8696207432080701E-17</v>
      </c>
      <c r="F14" s="308">
        <v>5.5511151231256802E-16</v>
      </c>
      <c r="G14" s="309">
        <v>5.5511151231256802E-16</v>
      </c>
      <c r="H14" s="311">
        <v>0</v>
      </c>
      <c r="I14" s="308">
        <v>1.385</v>
      </c>
      <c r="J14" s="309">
        <v>1.385</v>
      </c>
      <c r="K14" s="312">
        <v>0</v>
      </c>
    </row>
    <row r="15" spans="1:11" ht="14.4" customHeight="1" thickBot="1" x14ac:dyDescent="0.35">
      <c r="A15" s="330" t="s">
        <v>217</v>
      </c>
      <c r="B15" s="308">
        <v>153.39494422104201</v>
      </c>
      <c r="C15" s="308">
        <v>149.80883</v>
      </c>
      <c r="D15" s="309">
        <v>-3.586114221041</v>
      </c>
      <c r="E15" s="310">
        <v>0.97662169219899997</v>
      </c>
      <c r="F15" s="308">
        <v>146.98604755354401</v>
      </c>
      <c r="G15" s="309">
        <v>146.98604755354401</v>
      </c>
      <c r="H15" s="311">
        <v>22.734179999999999</v>
      </c>
      <c r="I15" s="308">
        <v>133.12844999999999</v>
      </c>
      <c r="J15" s="309">
        <v>-13.857597553543</v>
      </c>
      <c r="K15" s="312">
        <v>0.90572168049799995</v>
      </c>
    </row>
    <row r="16" spans="1:11" ht="14.4" customHeight="1" thickBot="1" x14ac:dyDescent="0.35">
      <c r="A16" s="330" t="s">
        <v>218</v>
      </c>
      <c r="B16" s="308">
        <v>47.048905774684997</v>
      </c>
      <c r="C16" s="308">
        <v>118.18474000000001</v>
      </c>
      <c r="D16" s="309">
        <v>71.135834225314994</v>
      </c>
      <c r="E16" s="310">
        <v>2.511955125289</v>
      </c>
      <c r="F16" s="308">
        <v>121.57051425101</v>
      </c>
      <c r="G16" s="309">
        <v>121.57051425101</v>
      </c>
      <c r="H16" s="311">
        <v>25.42755</v>
      </c>
      <c r="I16" s="308">
        <v>112.52875</v>
      </c>
      <c r="J16" s="309">
        <v>-9.0417642510090008</v>
      </c>
      <c r="K16" s="312">
        <v>0.92562535161799997</v>
      </c>
    </row>
    <row r="17" spans="1:11" ht="14.4" customHeight="1" thickBot="1" x14ac:dyDescent="0.35">
      <c r="A17" s="330" t="s">
        <v>219</v>
      </c>
      <c r="B17" s="308">
        <v>38.534958504644003</v>
      </c>
      <c r="C17" s="308">
        <v>40.36598</v>
      </c>
      <c r="D17" s="309">
        <v>1.8310214953549999</v>
      </c>
      <c r="E17" s="310">
        <v>1.0475158548600001</v>
      </c>
      <c r="F17" s="308">
        <v>41.885422907102999</v>
      </c>
      <c r="G17" s="309">
        <v>41.885422907102999</v>
      </c>
      <c r="H17" s="311">
        <v>1.15469</v>
      </c>
      <c r="I17" s="308">
        <v>35.918799999999997</v>
      </c>
      <c r="J17" s="309">
        <v>-5.9666229071029999</v>
      </c>
      <c r="K17" s="312">
        <v>0.85754893963099998</v>
      </c>
    </row>
    <row r="18" spans="1:11" ht="14.4" customHeight="1" thickBot="1" x14ac:dyDescent="0.35">
      <c r="A18" s="330" t="s">
        <v>220</v>
      </c>
      <c r="B18" s="308">
        <v>7.0886445361100003</v>
      </c>
      <c r="C18" s="308">
        <v>8.0571300000000008</v>
      </c>
      <c r="D18" s="309">
        <v>0.96848546388900003</v>
      </c>
      <c r="E18" s="310">
        <v>1.1366249159420001</v>
      </c>
      <c r="F18" s="308">
        <v>4.9995948694530004</v>
      </c>
      <c r="G18" s="309">
        <v>4.9995948694530004</v>
      </c>
      <c r="H18" s="311">
        <v>0</v>
      </c>
      <c r="I18" s="308">
        <v>12.93562</v>
      </c>
      <c r="J18" s="309">
        <v>7.9360251305459997</v>
      </c>
      <c r="K18" s="312">
        <v>2.5873336415780002</v>
      </c>
    </row>
    <row r="19" spans="1:11" ht="14.4" customHeight="1" thickBot="1" x14ac:dyDescent="0.35">
      <c r="A19" s="330" t="s">
        <v>221</v>
      </c>
      <c r="B19" s="308">
        <v>13.2826650277</v>
      </c>
      <c r="C19" s="308">
        <v>14.882899999999999</v>
      </c>
      <c r="D19" s="309">
        <v>1.6002349722989999</v>
      </c>
      <c r="E19" s="310">
        <v>1.12047544442</v>
      </c>
      <c r="F19" s="308">
        <v>25.844705392689001</v>
      </c>
      <c r="G19" s="309">
        <v>25.844705392689001</v>
      </c>
      <c r="H19" s="311">
        <v>1.9846600000000001</v>
      </c>
      <c r="I19" s="308">
        <v>15.874980000000001</v>
      </c>
      <c r="J19" s="309">
        <v>-9.9697253926889999</v>
      </c>
      <c r="K19" s="312">
        <v>0.61424495883300001</v>
      </c>
    </row>
    <row r="20" spans="1:11" ht="14.4" customHeight="1" thickBot="1" x14ac:dyDescent="0.35">
      <c r="A20" s="330" t="s">
        <v>222</v>
      </c>
      <c r="B20" s="308">
        <v>0</v>
      </c>
      <c r="C20" s="308">
        <v>5.8079999999999998</v>
      </c>
      <c r="D20" s="309">
        <v>5.8079999999999998</v>
      </c>
      <c r="E20" s="318" t="s">
        <v>206</v>
      </c>
      <c r="F20" s="308">
        <v>3.2421465354589998</v>
      </c>
      <c r="G20" s="309">
        <v>3.2421465354589998</v>
      </c>
      <c r="H20" s="311">
        <v>1.28986</v>
      </c>
      <c r="I20" s="308">
        <v>2.57972</v>
      </c>
      <c r="J20" s="309">
        <v>-0.66242653545899999</v>
      </c>
      <c r="K20" s="312">
        <v>0.79568272802700002</v>
      </c>
    </row>
    <row r="21" spans="1:11" ht="14.4" customHeight="1" thickBot="1" x14ac:dyDescent="0.35">
      <c r="A21" s="330" t="s">
        <v>223</v>
      </c>
      <c r="B21" s="308">
        <v>1885.01052632759</v>
      </c>
      <c r="C21" s="308">
        <v>1937.94965</v>
      </c>
      <c r="D21" s="309">
        <v>52.939123672415</v>
      </c>
      <c r="E21" s="310">
        <v>1.028084258911</v>
      </c>
      <c r="F21" s="308">
        <v>2207.7965431248099</v>
      </c>
      <c r="G21" s="309">
        <v>2207.7965431248099</v>
      </c>
      <c r="H21" s="311">
        <v>192.93808000000001</v>
      </c>
      <c r="I21" s="308">
        <v>2213.3258799999999</v>
      </c>
      <c r="J21" s="309">
        <v>5.5293368751929997</v>
      </c>
      <c r="K21" s="312">
        <v>1.002504459431</v>
      </c>
    </row>
    <row r="22" spans="1:11" ht="14.4" customHeight="1" thickBot="1" x14ac:dyDescent="0.35">
      <c r="A22" s="330" t="s">
        <v>224</v>
      </c>
      <c r="B22" s="308">
        <v>6.548977411818</v>
      </c>
      <c r="C22" s="308">
        <v>7.1336500000000003</v>
      </c>
      <c r="D22" s="309">
        <v>0.58467258818099999</v>
      </c>
      <c r="E22" s="310">
        <v>1.0892769285049999</v>
      </c>
      <c r="F22" s="308">
        <v>7.9760689197470001</v>
      </c>
      <c r="G22" s="309">
        <v>7.9760689197470001</v>
      </c>
      <c r="H22" s="311">
        <v>0.53964999999999996</v>
      </c>
      <c r="I22" s="308">
        <v>5.9302700000000002</v>
      </c>
      <c r="J22" s="309">
        <v>-2.0457989197469999</v>
      </c>
      <c r="K22" s="312">
        <v>0.74350786830799998</v>
      </c>
    </row>
    <row r="23" spans="1:11" ht="14.4" customHeight="1" thickBot="1" x14ac:dyDescent="0.35">
      <c r="A23" s="330" t="s">
        <v>225</v>
      </c>
      <c r="B23" s="308">
        <v>0</v>
      </c>
      <c r="C23" s="308">
        <v>6.6960000000000006E-2</v>
      </c>
      <c r="D23" s="309">
        <v>6.6960000000000006E-2</v>
      </c>
      <c r="E23" s="318" t="s">
        <v>226</v>
      </c>
      <c r="F23" s="308">
        <v>6.8091065877999998E-2</v>
      </c>
      <c r="G23" s="309">
        <v>6.8091065877999998E-2</v>
      </c>
      <c r="H23" s="311">
        <v>0</v>
      </c>
      <c r="I23" s="308">
        <v>0</v>
      </c>
      <c r="J23" s="309">
        <v>-6.8091065877999998E-2</v>
      </c>
      <c r="K23" s="312">
        <v>0</v>
      </c>
    </row>
    <row r="24" spans="1:11" ht="14.4" customHeight="1" thickBot="1" x14ac:dyDescent="0.35">
      <c r="A24" s="330" t="s">
        <v>227</v>
      </c>
      <c r="B24" s="308">
        <v>0</v>
      </c>
      <c r="C24" s="308">
        <v>74.055040000000005</v>
      </c>
      <c r="D24" s="309">
        <v>74.055040000000005</v>
      </c>
      <c r="E24" s="318" t="s">
        <v>226</v>
      </c>
      <c r="F24" s="308">
        <v>62.481992255622004</v>
      </c>
      <c r="G24" s="309">
        <v>62.481992255622004</v>
      </c>
      <c r="H24" s="311">
        <v>7.8459300000000001</v>
      </c>
      <c r="I24" s="308">
        <v>78.996139999999997</v>
      </c>
      <c r="J24" s="309">
        <v>16.514147744376999</v>
      </c>
      <c r="K24" s="312">
        <v>1.264302515784</v>
      </c>
    </row>
    <row r="25" spans="1:11" ht="14.4" customHeight="1" thickBot="1" x14ac:dyDescent="0.35">
      <c r="A25" s="329" t="s">
        <v>228</v>
      </c>
      <c r="B25" s="313">
        <v>14.843623635603</v>
      </c>
      <c r="C25" s="313">
        <v>28.64697</v>
      </c>
      <c r="D25" s="314">
        <v>13.803346364396001</v>
      </c>
      <c r="E25" s="315">
        <v>1.9299175661720001</v>
      </c>
      <c r="F25" s="313">
        <v>26.249634226066</v>
      </c>
      <c r="G25" s="314">
        <v>26.249634226066</v>
      </c>
      <c r="H25" s="316">
        <v>0</v>
      </c>
      <c r="I25" s="313">
        <v>2.6334399999999998</v>
      </c>
      <c r="J25" s="314">
        <v>-23.616194226066</v>
      </c>
      <c r="K25" s="317">
        <v>0.100322921733</v>
      </c>
    </row>
    <row r="26" spans="1:11" ht="14.4" customHeight="1" thickBot="1" x14ac:dyDescent="0.35">
      <c r="A26" s="330" t="s">
        <v>229</v>
      </c>
      <c r="B26" s="308">
        <v>0</v>
      </c>
      <c r="C26" s="308">
        <v>27.466000000000001</v>
      </c>
      <c r="D26" s="309">
        <v>27.466000000000001</v>
      </c>
      <c r="E26" s="318" t="s">
        <v>206</v>
      </c>
      <c r="F26" s="308">
        <v>22.248888234005999</v>
      </c>
      <c r="G26" s="309">
        <v>22.248888234005999</v>
      </c>
      <c r="H26" s="311">
        <v>0</v>
      </c>
      <c r="I26" s="308">
        <v>0</v>
      </c>
      <c r="J26" s="309">
        <v>-22.248888234005999</v>
      </c>
      <c r="K26" s="312">
        <v>0</v>
      </c>
    </row>
    <row r="27" spans="1:11" ht="14.4" customHeight="1" thickBot="1" x14ac:dyDescent="0.35">
      <c r="A27" s="330" t="s">
        <v>230</v>
      </c>
      <c r="B27" s="308">
        <v>1.7362008503590001</v>
      </c>
      <c r="C27" s="308">
        <v>1.1809700000000001</v>
      </c>
      <c r="D27" s="309">
        <v>-0.55523085035899999</v>
      </c>
      <c r="E27" s="310">
        <v>0.68020356040899999</v>
      </c>
      <c r="F27" s="308">
        <v>4.0007459920589996</v>
      </c>
      <c r="G27" s="309">
        <v>4.0007459920589996</v>
      </c>
      <c r="H27" s="311">
        <v>0</v>
      </c>
      <c r="I27" s="308">
        <v>2.6334399999999998</v>
      </c>
      <c r="J27" s="309">
        <v>-1.3673059920590001</v>
      </c>
      <c r="K27" s="312">
        <v>0.65823724006100004</v>
      </c>
    </row>
    <row r="28" spans="1:11" ht="14.4" customHeight="1" thickBot="1" x14ac:dyDescent="0.35">
      <c r="A28" s="329" t="s">
        <v>231</v>
      </c>
      <c r="B28" s="313">
        <v>12.570923448602001</v>
      </c>
      <c r="C28" s="313">
        <v>16.933389999999999</v>
      </c>
      <c r="D28" s="314">
        <v>4.3624665513969996</v>
      </c>
      <c r="E28" s="315">
        <v>1.3470283284460001</v>
      </c>
      <c r="F28" s="313">
        <v>192.942887513806</v>
      </c>
      <c r="G28" s="314">
        <v>192.942887513806</v>
      </c>
      <c r="H28" s="316">
        <v>67.563810000000004</v>
      </c>
      <c r="I28" s="313">
        <v>194.07727</v>
      </c>
      <c r="J28" s="314">
        <v>1.1343824861930001</v>
      </c>
      <c r="K28" s="317">
        <v>1.0058793692820001</v>
      </c>
    </row>
    <row r="29" spans="1:11" ht="14.4" customHeight="1" thickBot="1" x14ac:dyDescent="0.35">
      <c r="A29" s="330" t="s">
        <v>232</v>
      </c>
      <c r="B29" s="308">
        <v>6.6964171649660003</v>
      </c>
      <c r="C29" s="308">
        <v>11.115399999999999</v>
      </c>
      <c r="D29" s="309">
        <v>4.4189828350329998</v>
      </c>
      <c r="E29" s="310">
        <v>1.659902560753</v>
      </c>
      <c r="F29" s="308">
        <v>9.9430631404270002</v>
      </c>
      <c r="G29" s="309">
        <v>9.9430631404270002</v>
      </c>
      <c r="H29" s="311">
        <v>2.74769</v>
      </c>
      <c r="I29" s="308">
        <v>12.888719999999999</v>
      </c>
      <c r="J29" s="309">
        <v>2.9456568595719999</v>
      </c>
      <c r="K29" s="312">
        <v>1.2962524543959999</v>
      </c>
    </row>
    <row r="30" spans="1:11" ht="14.4" customHeight="1" thickBot="1" x14ac:dyDescent="0.35">
      <c r="A30" s="330" t="s">
        <v>233</v>
      </c>
      <c r="B30" s="308">
        <v>5.8745062836360002</v>
      </c>
      <c r="C30" s="308">
        <v>5.81799</v>
      </c>
      <c r="D30" s="309">
        <v>-5.6516283636000003E-2</v>
      </c>
      <c r="E30" s="310">
        <v>0.99037939855500001</v>
      </c>
      <c r="F30" s="308">
        <v>0</v>
      </c>
      <c r="G30" s="309">
        <v>0</v>
      </c>
      <c r="H30" s="311">
        <v>0</v>
      </c>
      <c r="I30" s="308">
        <v>0</v>
      </c>
      <c r="J30" s="309">
        <v>0</v>
      </c>
      <c r="K30" s="319" t="s">
        <v>206</v>
      </c>
    </row>
    <row r="31" spans="1:11" ht="14.4" customHeight="1" thickBot="1" x14ac:dyDescent="0.35">
      <c r="A31" s="330" t="s">
        <v>234</v>
      </c>
      <c r="B31" s="308">
        <v>0</v>
      </c>
      <c r="C31" s="308">
        <v>0</v>
      </c>
      <c r="D31" s="309">
        <v>0</v>
      </c>
      <c r="E31" s="310">
        <v>1</v>
      </c>
      <c r="F31" s="308">
        <v>181.00009619405699</v>
      </c>
      <c r="G31" s="309">
        <v>181.00009619405699</v>
      </c>
      <c r="H31" s="311">
        <v>64.816119999999998</v>
      </c>
      <c r="I31" s="308">
        <v>179.67605</v>
      </c>
      <c r="J31" s="309">
        <v>-1.3240461940570001</v>
      </c>
      <c r="K31" s="312">
        <v>0.992684831544</v>
      </c>
    </row>
    <row r="32" spans="1:11" ht="14.4" customHeight="1" thickBot="1" x14ac:dyDescent="0.35">
      <c r="A32" s="330" t="s">
        <v>235</v>
      </c>
      <c r="B32" s="308">
        <v>0</v>
      </c>
      <c r="C32" s="308">
        <v>0</v>
      </c>
      <c r="D32" s="309">
        <v>0</v>
      </c>
      <c r="E32" s="310">
        <v>1</v>
      </c>
      <c r="F32" s="308">
        <v>1.999728179321</v>
      </c>
      <c r="G32" s="309">
        <v>1.999728179321</v>
      </c>
      <c r="H32" s="311">
        <v>0</v>
      </c>
      <c r="I32" s="308">
        <v>1.5125</v>
      </c>
      <c r="J32" s="309">
        <v>-0.48722817932099999</v>
      </c>
      <c r="K32" s="312">
        <v>0.75635279616499995</v>
      </c>
    </row>
    <row r="33" spans="1:11" ht="14.4" customHeight="1" thickBot="1" x14ac:dyDescent="0.35">
      <c r="A33" s="328" t="s">
        <v>26</v>
      </c>
      <c r="B33" s="308">
        <v>6324.9465238202501</v>
      </c>
      <c r="C33" s="308">
        <v>6118.9639999999999</v>
      </c>
      <c r="D33" s="309">
        <v>-205.98252382024901</v>
      </c>
      <c r="E33" s="310">
        <v>0.96743331772899999</v>
      </c>
      <c r="F33" s="308">
        <v>6296.8140740747504</v>
      </c>
      <c r="G33" s="309">
        <v>6296.8140740747504</v>
      </c>
      <c r="H33" s="311">
        <v>710.15700000000004</v>
      </c>
      <c r="I33" s="308">
        <v>5793.6120000000001</v>
      </c>
      <c r="J33" s="309">
        <v>-503.20207407474498</v>
      </c>
      <c r="K33" s="312">
        <v>0.92008624231900005</v>
      </c>
    </row>
    <row r="34" spans="1:11" ht="14.4" customHeight="1" thickBot="1" x14ac:dyDescent="0.35">
      <c r="A34" s="329" t="s">
        <v>236</v>
      </c>
      <c r="B34" s="313">
        <v>6324.9465238202501</v>
      </c>
      <c r="C34" s="313">
        <v>6118.9639999999999</v>
      </c>
      <c r="D34" s="314">
        <v>-205.98252382024901</v>
      </c>
      <c r="E34" s="315">
        <v>0.96743331772899999</v>
      </c>
      <c r="F34" s="313">
        <v>6296.8140740747504</v>
      </c>
      <c r="G34" s="314">
        <v>6296.8140740747504</v>
      </c>
      <c r="H34" s="316">
        <v>710.15700000000004</v>
      </c>
      <c r="I34" s="313">
        <v>5793.6120000000001</v>
      </c>
      <c r="J34" s="314">
        <v>-503.20207407474498</v>
      </c>
      <c r="K34" s="317">
        <v>0.92008624231900005</v>
      </c>
    </row>
    <row r="35" spans="1:11" ht="14.4" customHeight="1" thickBot="1" x14ac:dyDescent="0.35">
      <c r="A35" s="330" t="s">
        <v>237</v>
      </c>
      <c r="B35" s="308">
        <v>429.54577246679702</v>
      </c>
      <c r="C35" s="308">
        <v>434.30500000000001</v>
      </c>
      <c r="D35" s="309">
        <v>4.7592275332030001</v>
      </c>
      <c r="E35" s="310">
        <v>1.011079674945</v>
      </c>
      <c r="F35" s="308">
        <v>431.05909626782301</v>
      </c>
      <c r="G35" s="309">
        <v>431.05909626782301</v>
      </c>
      <c r="H35" s="311">
        <v>31.245999999999999</v>
      </c>
      <c r="I35" s="308">
        <v>362.22</v>
      </c>
      <c r="J35" s="309">
        <v>-68.839096267822995</v>
      </c>
      <c r="K35" s="312">
        <v>0.84030241592400001</v>
      </c>
    </row>
    <row r="36" spans="1:11" ht="14.4" customHeight="1" thickBot="1" x14ac:dyDescent="0.35">
      <c r="A36" s="330" t="s">
        <v>238</v>
      </c>
      <c r="B36" s="308">
        <v>1500.06446991748</v>
      </c>
      <c r="C36" s="308">
        <v>1477.7339999999999</v>
      </c>
      <c r="D36" s="309">
        <v>-22.330469917477</v>
      </c>
      <c r="E36" s="310">
        <v>0.98511365986900001</v>
      </c>
      <c r="F36" s="308">
        <v>1600.01083824902</v>
      </c>
      <c r="G36" s="309">
        <v>1600.01083824902</v>
      </c>
      <c r="H36" s="311">
        <v>99.203000000000003</v>
      </c>
      <c r="I36" s="308">
        <v>1469.991</v>
      </c>
      <c r="J36" s="309">
        <v>-130.01983824901399</v>
      </c>
      <c r="K36" s="312">
        <v>0.91873815155399996</v>
      </c>
    </row>
    <row r="37" spans="1:11" ht="14.4" customHeight="1" thickBot="1" x14ac:dyDescent="0.35">
      <c r="A37" s="330" t="s">
        <v>239</v>
      </c>
      <c r="B37" s="308">
        <v>4395.3362814359798</v>
      </c>
      <c r="C37" s="308">
        <v>4206.9250000000002</v>
      </c>
      <c r="D37" s="309">
        <v>-188.411281435977</v>
      </c>
      <c r="E37" s="310">
        <v>0.95713381880799997</v>
      </c>
      <c r="F37" s="308">
        <v>4265.7441395579099</v>
      </c>
      <c r="G37" s="309">
        <v>4265.7441395579099</v>
      </c>
      <c r="H37" s="311">
        <v>579.70799999999997</v>
      </c>
      <c r="I37" s="308">
        <v>3961.4009999999998</v>
      </c>
      <c r="J37" s="309">
        <v>-304.34313955790901</v>
      </c>
      <c r="K37" s="312">
        <v>0.92865415045900002</v>
      </c>
    </row>
    <row r="38" spans="1:11" ht="14.4" customHeight="1" thickBot="1" x14ac:dyDescent="0.35">
      <c r="A38" s="331" t="s">
        <v>240</v>
      </c>
      <c r="B38" s="313">
        <v>1996.4291706919</v>
      </c>
      <c r="C38" s="313">
        <v>2185.0361800000001</v>
      </c>
      <c r="D38" s="314">
        <v>188.6070093081</v>
      </c>
      <c r="E38" s="315">
        <v>1.094472176662</v>
      </c>
      <c r="F38" s="313">
        <v>2223.688318897</v>
      </c>
      <c r="G38" s="314">
        <v>2223.688318897</v>
      </c>
      <c r="H38" s="316">
        <v>107.27607999999999</v>
      </c>
      <c r="I38" s="313">
        <v>1922.6952200000001</v>
      </c>
      <c r="J38" s="314">
        <v>-300.993098897001</v>
      </c>
      <c r="K38" s="317">
        <v>0.86464240678899995</v>
      </c>
    </row>
    <row r="39" spans="1:11" ht="14.4" customHeight="1" thickBot="1" x14ac:dyDescent="0.35">
      <c r="A39" s="328" t="s">
        <v>29</v>
      </c>
      <c r="B39" s="308">
        <v>445.58252755720298</v>
      </c>
      <c r="C39" s="308">
        <v>420.15024</v>
      </c>
      <c r="D39" s="309">
        <v>-25.432287557201999</v>
      </c>
      <c r="E39" s="310">
        <v>0.94292350802699998</v>
      </c>
      <c r="F39" s="308">
        <v>417.76085662435202</v>
      </c>
      <c r="G39" s="309">
        <v>417.76085662435202</v>
      </c>
      <c r="H39" s="311">
        <v>13.86124</v>
      </c>
      <c r="I39" s="308">
        <v>381.70341999999999</v>
      </c>
      <c r="J39" s="309">
        <v>-36.057436624350998</v>
      </c>
      <c r="K39" s="312">
        <v>0.91368881011000003</v>
      </c>
    </row>
    <row r="40" spans="1:11" ht="14.4" customHeight="1" thickBot="1" x14ac:dyDescent="0.35">
      <c r="A40" s="332" t="s">
        <v>241</v>
      </c>
      <c r="B40" s="308">
        <v>445.58252755720298</v>
      </c>
      <c r="C40" s="308">
        <v>420.15024</v>
      </c>
      <c r="D40" s="309">
        <v>-25.432287557201999</v>
      </c>
      <c r="E40" s="310">
        <v>0.94292350802699998</v>
      </c>
      <c r="F40" s="308">
        <v>417.76085662435202</v>
      </c>
      <c r="G40" s="309">
        <v>417.76085662435202</v>
      </c>
      <c r="H40" s="311">
        <v>13.86124</v>
      </c>
      <c r="I40" s="308">
        <v>381.70341999999999</v>
      </c>
      <c r="J40" s="309">
        <v>-36.057436624350998</v>
      </c>
      <c r="K40" s="312">
        <v>0.91368881011000003</v>
      </c>
    </row>
    <row r="41" spans="1:11" ht="14.4" customHeight="1" thickBot="1" x14ac:dyDescent="0.35">
      <c r="A41" s="330" t="s">
        <v>242</v>
      </c>
      <c r="B41" s="308">
        <v>392.88719394795697</v>
      </c>
      <c r="C41" s="308">
        <v>388.80799999999999</v>
      </c>
      <c r="D41" s="309">
        <v>-4.079193947956</v>
      </c>
      <c r="E41" s="310">
        <v>0.989617391427</v>
      </c>
      <c r="F41" s="308">
        <v>358.53535537244397</v>
      </c>
      <c r="G41" s="309">
        <v>358.53535537244397</v>
      </c>
      <c r="H41" s="311">
        <v>12.978</v>
      </c>
      <c r="I41" s="308">
        <v>351.11804000000001</v>
      </c>
      <c r="J41" s="309">
        <v>-7.4173153724430003</v>
      </c>
      <c r="K41" s="312">
        <v>0.979312178669</v>
      </c>
    </row>
    <row r="42" spans="1:11" ht="14.4" customHeight="1" thickBot="1" x14ac:dyDescent="0.35">
      <c r="A42" s="330" t="s">
        <v>243</v>
      </c>
      <c r="B42" s="308">
        <v>18.697875841894</v>
      </c>
      <c r="C42" s="308">
        <v>14.081</v>
      </c>
      <c r="D42" s="309">
        <v>-4.6168758418940001</v>
      </c>
      <c r="E42" s="310">
        <v>0.75308019579600005</v>
      </c>
      <c r="F42" s="308">
        <v>18.309451919876</v>
      </c>
      <c r="G42" s="309">
        <v>18.309451919876</v>
      </c>
      <c r="H42" s="311">
        <v>0</v>
      </c>
      <c r="I42" s="308">
        <v>0</v>
      </c>
      <c r="J42" s="309">
        <v>-18.309451919876</v>
      </c>
      <c r="K42" s="312">
        <v>0</v>
      </c>
    </row>
    <row r="43" spans="1:11" ht="14.4" customHeight="1" thickBot="1" x14ac:dyDescent="0.35">
      <c r="A43" s="330" t="s">
        <v>244</v>
      </c>
      <c r="B43" s="308">
        <v>4.9995967953439999</v>
      </c>
      <c r="C43" s="308">
        <v>1.0705100000000001</v>
      </c>
      <c r="D43" s="309">
        <v>-3.9290867953439998</v>
      </c>
      <c r="E43" s="310">
        <v>0.21411926677699999</v>
      </c>
      <c r="F43" s="308">
        <v>24.999957792414001</v>
      </c>
      <c r="G43" s="309">
        <v>24.999957792414001</v>
      </c>
      <c r="H43" s="311">
        <v>0</v>
      </c>
      <c r="I43" s="308">
        <v>14.72589</v>
      </c>
      <c r="J43" s="309">
        <v>-10.274067792414</v>
      </c>
      <c r="K43" s="312">
        <v>0.58903659447199996</v>
      </c>
    </row>
    <row r="44" spans="1:11" ht="14.4" customHeight="1" thickBot="1" x14ac:dyDescent="0.35">
      <c r="A44" s="330" t="s">
        <v>245</v>
      </c>
      <c r="B44" s="308">
        <v>28.997860972007</v>
      </c>
      <c r="C44" s="308">
        <v>16.190729999999999</v>
      </c>
      <c r="D44" s="309">
        <v>-12.807130972007</v>
      </c>
      <c r="E44" s="310">
        <v>0.55834221757299995</v>
      </c>
      <c r="F44" s="308">
        <v>15.916091539616</v>
      </c>
      <c r="G44" s="309">
        <v>15.916091539616</v>
      </c>
      <c r="H44" s="311">
        <v>0.88324000000000003</v>
      </c>
      <c r="I44" s="308">
        <v>15.859489999999999</v>
      </c>
      <c r="J44" s="309">
        <v>-5.6601539616E-2</v>
      </c>
      <c r="K44" s="312">
        <v>0.99644375382700001</v>
      </c>
    </row>
    <row r="45" spans="1:11" ht="14.4" customHeight="1" thickBot="1" x14ac:dyDescent="0.35">
      <c r="A45" s="333" t="s">
        <v>30</v>
      </c>
      <c r="B45" s="313">
        <v>0</v>
      </c>
      <c r="C45" s="313">
        <v>2.536</v>
      </c>
      <c r="D45" s="314">
        <v>2.536</v>
      </c>
      <c r="E45" s="320" t="s">
        <v>206</v>
      </c>
      <c r="F45" s="313">
        <v>0</v>
      </c>
      <c r="G45" s="314">
        <v>0</v>
      </c>
      <c r="H45" s="316">
        <v>0</v>
      </c>
      <c r="I45" s="313">
        <v>7.4189999999999996</v>
      </c>
      <c r="J45" s="314">
        <v>7.4189999999999996</v>
      </c>
      <c r="K45" s="321" t="s">
        <v>206</v>
      </c>
    </row>
    <row r="46" spans="1:11" ht="14.4" customHeight="1" thickBot="1" x14ac:dyDescent="0.35">
      <c r="A46" s="329" t="s">
        <v>246</v>
      </c>
      <c r="B46" s="313">
        <v>0</v>
      </c>
      <c r="C46" s="313">
        <v>2.536</v>
      </c>
      <c r="D46" s="314">
        <v>2.536</v>
      </c>
      <c r="E46" s="320" t="s">
        <v>206</v>
      </c>
      <c r="F46" s="313">
        <v>0</v>
      </c>
      <c r="G46" s="314">
        <v>0</v>
      </c>
      <c r="H46" s="316">
        <v>0</v>
      </c>
      <c r="I46" s="313">
        <v>5.0350000000000001</v>
      </c>
      <c r="J46" s="314">
        <v>5.0350000000000001</v>
      </c>
      <c r="K46" s="321" t="s">
        <v>206</v>
      </c>
    </row>
    <row r="47" spans="1:11" ht="14.4" customHeight="1" thickBot="1" x14ac:dyDescent="0.35">
      <c r="A47" s="330" t="s">
        <v>247</v>
      </c>
      <c r="B47" s="308">
        <v>0</v>
      </c>
      <c r="C47" s="308">
        <v>2.536</v>
      </c>
      <c r="D47" s="309">
        <v>2.536</v>
      </c>
      <c r="E47" s="318" t="s">
        <v>206</v>
      </c>
      <c r="F47" s="308">
        <v>0</v>
      </c>
      <c r="G47" s="309">
        <v>0</v>
      </c>
      <c r="H47" s="311">
        <v>0</v>
      </c>
      <c r="I47" s="308">
        <v>5.0350000000000001</v>
      </c>
      <c r="J47" s="309">
        <v>5.0350000000000001</v>
      </c>
      <c r="K47" s="319" t="s">
        <v>206</v>
      </c>
    </row>
    <row r="48" spans="1:11" ht="14.4" customHeight="1" thickBot="1" x14ac:dyDescent="0.35">
      <c r="A48" s="329" t="s">
        <v>248</v>
      </c>
      <c r="B48" s="313">
        <v>0</v>
      </c>
      <c r="C48" s="313">
        <v>0</v>
      </c>
      <c r="D48" s="314">
        <v>0</v>
      </c>
      <c r="E48" s="315">
        <v>1</v>
      </c>
      <c r="F48" s="313">
        <v>0</v>
      </c>
      <c r="G48" s="314">
        <v>0</v>
      </c>
      <c r="H48" s="316">
        <v>0</v>
      </c>
      <c r="I48" s="313">
        <v>2.3839999999999999</v>
      </c>
      <c r="J48" s="314">
        <v>2.3839999999999999</v>
      </c>
      <c r="K48" s="321" t="s">
        <v>226</v>
      </c>
    </row>
    <row r="49" spans="1:11" ht="14.4" customHeight="1" thickBot="1" x14ac:dyDescent="0.35">
      <c r="A49" s="330" t="s">
        <v>249</v>
      </c>
      <c r="B49" s="308">
        <v>0</v>
      </c>
      <c r="C49" s="308">
        <v>0</v>
      </c>
      <c r="D49" s="309">
        <v>0</v>
      </c>
      <c r="E49" s="310">
        <v>1</v>
      </c>
      <c r="F49" s="308">
        <v>0</v>
      </c>
      <c r="G49" s="309">
        <v>0</v>
      </c>
      <c r="H49" s="311">
        <v>0</v>
      </c>
      <c r="I49" s="308">
        <v>2.3839999999999999</v>
      </c>
      <c r="J49" s="309">
        <v>2.3839999999999999</v>
      </c>
      <c r="K49" s="319" t="s">
        <v>226</v>
      </c>
    </row>
    <row r="50" spans="1:11" ht="14.4" customHeight="1" thickBot="1" x14ac:dyDescent="0.35">
      <c r="A50" s="328" t="s">
        <v>31</v>
      </c>
      <c r="B50" s="308">
        <v>1550.8466431346999</v>
      </c>
      <c r="C50" s="308">
        <v>1762.3499400000001</v>
      </c>
      <c r="D50" s="309">
        <v>211.50329686530199</v>
      </c>
      <c r="E50" s="310">
        <v>1.1363792466530001</v>
      </c>
      <c r="F50" s="308">
        <v>1805.92746227265</v>
      </c>
      <c r="G50" s="309">
        <v>1805.92746227265</v>
      </c>
      <c r="H50" s="311">
        <v>93.414839999999998</v>
      </c>
      <c r="I50" s="308">
        <v>1533.5727999999999</v>
      </c>
      <c r="J50" s="309">
        <v>-272.35466227264902</v>
      </c>
      <c r="K50" s="312">
        <v>0.84918848183899998</v>
      </c>
    </row>
    <row r="51" spans="1:11" ht="14.4" customHeight="1" thickBot="1" x14ac:dyDescent="0.35">
      <c r="A51" s="329" t="s">
        <v>250</v>
      </c>
      <c r="B51" s="313">
        <v>4.6434667919220001</v>
      </c>
      <c r="C51" s="313">
        <v>6.4089299999999998</v>
      </c>
      <c r="D51" s="314">
        <v>1.7654632080770001</v>
      </c>
      <c r="E51" s="315">
        <v>1.3802036898700001</v>
      </c>
      <c r="F51" s="313">
        <v>6.0547178431219999</v>
      </c>
      <c r="G51" s="314">
        <v>6.0547178431219999</v>
      </c>
      <c r="H51" s="316">
        <v>0.41852</v>
      </c>
      <c r="I51" s="313">
        <v>7.7967399999999998</v>
      </c>
      <c r="J51" s="314">
        <v>1.742022156877</v>
      </c>
      <c r="K51" s="317">
        <v>1.2877131853229999</v>
      </c>
    </row>
    <row r="52" spans="1:11" ht="14.4" customHeight="1" thickBot="1" x14ac:dyDescent="0.35">
      <c r="A52" s="330" t="s">
        <v>251</v>
      </c>
      <c r="B52" s="308">
        <v>0.56164009999700004</v>
      </c>
      <c r="C52" s="308">
        <v>0.42370000000000002</v>
      </c>
      <c r="D52" s="309">
        <v>-0.13794009999699999</v>
      </c>
      <c r="E52" s="310">
        <v>0.754397700595</v>
      </c>
      <c r="F52" s="308">
        <v>0.43343926469299998</v>
      </c>
      <c r="G52" s="309">
        <v>0.43343926469299998</v>
      </c>
      <c r="H52" s="311">
        <v>5.7000000000000002E-2</v>
      </c>
      <c r="I52" s="308">
        <v>0.75619999999999998</v>
      </c>
      <c r="J52" s="309">
        <v>0.32276073530600002</v>
      </c>
      <c r="K52" s="312">
        <v>1.744650431091</v>
      </c>
    </row>
    <row r="53" spans="1:11" ht="14.4" customHeight="1" thickBot="1" x14ac:dyDescent="0.35">
      <c r="A53" s="330" t="s">
        <v>252</v>
      </c>
      <c r="B53" s="308">
        <v>4.0818266919250004</v>
      </c>
      <c r="C53" s="308">
        <v>5.9852299999999996</v>
      </c>
      <c r="D53" s="309">
        <v>1.903403308074</v>
      </c>
      <c r="E53" s="310">
        <v>1.466311642245</v>
      </c>
      <c r="F53" s="308">
        <v>5.621278578429</v>
      </c>
      <c r="G53" s="309">
        <v>5.621278578429</v>
      </c>
      <c r="H53" s="311">
        <v>0.36152000000000001</v>
      </c>
      <c r="I53" s="308">
        <v>7.04054</v>
      </c>
      <c r="J53" s="309">
        <v>1.4192614215699999</v>
      </c>
      <c r="K53" s="312">
        <v>1.252480178978</v>
      </c>
    </row>
    <row r="54" spans="1:11" ht="14.4" customHeight="1" thickBot="1" x14ac:dyDescent="0.35">
      <c r="A54" s="329" t="s">
        <v>253</v>
      </c>
      <c r="B54" s="313">
        <v>1.7711279307500001</v>
      </c>
      <c r="C54" s="313">
        <v>1.62</v>
      </c>
      <c r="D54" s="314">
        <v>-0.15112793075</v>
      </c>
      <c r="E54" s="315">
        <v>0.91467136386500003</v>
      </c>
      <c r="F54" s="313">
        <v>1.6780130766300001</v>
      </c>
      <c r="G54" s="314">
        <v>1.6780130766300001</v>
      </c>
      <c r="H54" s="316">
        <v>0</v>
      </c>
      <c r="I54" s="313">
        <v>1.62</v>
      </c>
      <c r="J54" s="314">
        <v>-5.801307663E-2</v>
      </c>
      <c r="K54" s="317">
        <v>0.96542751815299999</v>
      </c>
    </row>
    <row r="55" spans="1:11" ht="14.4" customHeight="1" thickBot="1" x14ac:dyDescent="0.35">
      <c r="A55" s="330" t="s">
        <v>254</v>
      </c>
      <c r="B55" s="308">
        <v>1.7711279307500001</v>
      </c>
      <c r="C55" s="308">
        <v>1.62</v>
      </c>
      <c r="D55" s="309">
        <v>-0.15112793075</v>
      </c>
      <c r="E55" s="310">
        <v>0.91467136386500003</v>
      </c>
      <c r="F55" s="308">
        <v>1.6780130766300001</v>
      </c>
      <c r="G55" s="309">
        <v>1.6780130766300001</v>
      </c>
      <c r="H55" s="311">
        <v>0</v>
      </c>
      <c r="I55" s="308">
        <v>1.62</v>
      </c>
      <c r="J55" s="309">
        <v>-5.801307663E-2</v>
      </c>
      <c r="K55" s="312">
        <v>0.96542751815299999</v>
      </c>
    </row>
    <row r="56" spans="1:11" ht="14.4" customHeight="1" thickBot="1" x14ac:dyDescent="0.35">
      <c r="A56" s="329" t="s">
        <v>255</v>
      </c>
      <c r="B56" s="313">
        <v>446.30366436832901</v>
      </c>
      <c r="C56" s="313">
        <v>475.59377999999998</v>
      </c>
      <c r="D56" s="314">
        <v>29.290115631671</v>
      </c>
      <c r="E56" s="315">
        <v>1.065628221254</v>
      </c>
      <c r="F56" s="313">
        <v>476.65681053771999</v>
      </c>
      <c r="G56" s="314">
        <v>476.65681053771999</v>
      </c>
      <c r="H56" s="316">
        <v>24.082820000000002</v>
      </c>
      <c r="I56" s="313">
        <v>359.67878999999999</v>
      </c>
      <c r="J56" s="314">
        <v>-116.97802053772</v>
      </c>
      <c r="K56" s="317">
        <v>0.75458649084200002</v>
      </c>
    </row>
    <row r="57" spans="1:11" ht="14.4" customHeight="1" thickBot="1" x14ac:dyDescent="0.35">
      <c r="A57" s="330" t="s">
        <v>256</v>
      </c>
      <c r="B57" s="308">
        <v>433.00043967677101</v>
      </c>
      <c r="C57" s="308">
        <v>463.39377999999999</v>
      </c>
      <c r="D57" s="309">
        <v>30.393340323229001</v>
      </c>
      <c r="E57" s="310">
        <v>1.0701924006029999</v>
      </c>
      <c r="F57" s="308">
        <v>465.33273097879697</v>
      </c>
      <c r="G57" s="309">
        <v>465.33273097879697</v>
      </c>
      <c r="H57" s="311">
        <v>23.18282</v>
      </c>
      <c r="I57" s="308">
        <v>345.62878999999998</v>
      </c>
      <c r="J57" s="309">
        <v>-119.70394097879699</v>
      </c>
      <c r="K57" s="312">
        <v>0.742756240836</v>
      </c>
    </row>
    <row r="58" spans="1:11" ht="14.4" customHeight="1" thickBot="1" x14ac:dyDescent="0.35">
      <c r="A58" s="330" t="s">
        <v>257</v>
      </c>
      <c r="B58" s="308">
        <v>13.303224691557</v>
      </c>
      <c r="C58" s="308">
        <v>12.2</v>
      </c>
      <c r="D58" s="309">
        <v>-1.1032246915570001</v>
      </c>
      <c r="E58" s="310">
        <v>0.91707088189899999</v>
      </c>
      <c r="F58" s="308">
        <v>11.324079558923</v>
      </c>
      <c r="G58" s="309">
        <v>11.324079558923</v>
      </c>
      <c r="H58" s="311">
        <v>0.9</v>
      </c>
      <c r="I58" s="308">
        <v>14.05</v>
      </c>
      <c r="J58" s="309">
        <v>2.7259204410760001</v>
      </c>
      <c r="K58" s="312">
        <v>1.240718941163</v>
      </c>
    </row>
    <row r="59" spans="1:11" ht="14.4" customHeight="1" thickBot="1" x14ac:dyDescent="0.35">
      <c r="A59" s="329" t="s">
        <v>258</v>
      </c>
      <c r="B59" s="313">
        <v>1098.0700614305499</v>
      </c>
      <c r="C59" s="313">
        <v>1277.2682299999999</v>
      </c>
      <c r="D59" s="314">
        <v>179.198168569453</v>
      </c>
      <c r="E59" s="315">
        <v>1.1631937477059999</v>
      </c>
      <c r="F59" s="313">
        <v>1271.5379208151801</v>
      </c>
      <c r="G59" s="314">
        <v>1271.5379208151801</v>
      </c>
      <c r="H59" s="316">
        <v>68.913499999999999</v>
      </c>
      <c r="I59" s="313">
        <v>1163.2852700000001</v>
      </c>
      <c r="J59" s="314">
        <v>-108.25265081517701</v>
      </c>
      <c r="K59" s="317">
        <v>0.91486478771599999</v>
      </c>
    </row>
    <row r="60" spans="1:11" ht="14.4" customHeight="1" thickBot="1" x14ac:dyDescent="0.35">
      <c r="A60" s="330" t="s">
        <v>259</v>
      </c>
      <c r="B60" s="308">
        <v>2.934399710958</v>
      </c>
      <c r="C60" s="308">
        <v>24.975999999999999</v>
      </c>
      <c r="D60" s="309">
        <v>22.041600289041</v>
      </c>
      <c r="E60" s="310">
        <v>8.5114512200650001</v>
      </c>
      <c r="F60" s="308">
        <v>25.633281982086999</v>
      </c>
      <c r="G60" s="309">
        <v>25.633281982086999</v>
      </c>
      <c r="H60" s="311">
        <v>0</v>
      </c>
      <c r="I60" s="308">
        <v>2.8090000000000002</v>
      </c>
      <c r="J60" s="309">
        <v>-22.824281982087001</v>
      </c>
      <c r="K60" s="312">
        <v>0.10958409469200001</v>
      </c>
    </row>
    <row r="61" spans="1:11" ht="14.4" customHeight="1" thickBot="1" x14ac:dyDescent="0.35">
      <c r="A61" s="330" t="s">
        <v>260</v>
      </c>
      <c r="B61" s="308">
        <v>1062.64874298073</v>
      </c>
      <c r="C61" s="308">
        <v>1210.8762300000001</v>
      </c>
      <c r="D61" s="309">
        <v>148.22748701927199</v>
      </c>
      <c r="E61" s="310">
        <v>1.139488695581</v>
      </c>
      <c r="F61" s="308">
        <v>1197.1491994268099</v>
      </c>
      <c r="G61" s="309">
        <v>1197.1491994268099</v>
      </c>
      <c r="H61" s="311">
        <v>62.804499999999997</v>
      </c>
      <c r="I61" s="308">
        <v>1052.8722700000001</v>
      </c>
      <c r="J61" s="309">
        <v>-144.27692942681301</v>
      </c>
      <c r="K61" s="312">
        <v>0.87948291700299996</v>
      </c>
    </row>
    <row r="62" spans="1:11" ht="14.4" customHeight="1" thickBot="1" x14ac:dyDescent="0.35">
      <c r="A62" s="330" t="s">
        <v>261</v>
      </c>
      <c r="B62" s="308">
        <v>1.9989689139839999</v>
      </c>
      <c r="C62" s="308">
        <v>2.6240000000000001</v>
      </c>
      <c r="D62" s="309">
        <v>0.62503108601500001</v>
      </c>
      <c r="E62" s="310">
        <v>1.312676741315</v>
      </c>
      <c r="F62" s="308">
        <v>3.0010932502209999</v>
      </c>
      <c r="G62" s="309">
        <v>3.0010932502209999</v>
      </c>
      <c r="H62" s="311">
        <v>0</v>
      </c>
      <c r="I62" s="308">
        <v>2.2519999999999998</v>
      </c>
      <c r="J62" s="309">
        <v>-0.74909325022100004</v>
      </c>
      <c r="K62" s="312">
        <v>0.75039321081800003</v>
      </c>
    </row>
    <row r="63" spans="1:11" ht="14.4" customHeight="1" thickBot="1" x14ac:dyDescent="0.35">
      <c r="A63" s="330" t="s">
        <v>262</v>
      </c>
      <c r="B63" s="308">
        <v>30.487949824874999</v>
      </c>
      <c r="C63" s="308">
        <v>38.792000000000002</v>
      </c>
      <c r="D63" s="309">
        <v>8.3040501751240008</v>
      </c>
      <c r="E63" s="310">
        <v>1.27237155082</v>
      </c>
      <c r="F63" s="308">
        <v>45.754346156053998</v>
      </c>
      <c r="G63" s="309">
        <v>45.754346156053998</v>
      </c>
      <c r="H63" s="311">
        <v>6.109</v>
      </c>
      <c r="I63" s="308">
        <v>105.352</v>
      </c>
      <c r="J63" s="309">
        <v>59.597653843944997</v>
      </c>
      <c r="K63" s="312">
        <v>2.3025572180760001</v>
      </c>
    </row>
    <row r="64" spans="1:11" ht="14.4" customHeight="1" thickBot="1" x14ac:dyDescent="0.35">
      <c r="A64" s="329" t="s">
        <v>263</v>
      </c>
      <c r="B64" s="313">
        <v>0</v>
      </c>
      <c r="C64" s="313">
        <v>1.4590000000000001</v>
      </c>
      <c r="D64" s="314">
        <v>1.4590000000000001</v>
      </c>
      <c r="E64" s="320" t="s">
        <v>206</v>
      </c>
      <c r="F64" s="313">
        <v>49.999999999998998</v>
      </c>
      <c r="G64" s="314">
        <v>49.999999999998998</v>
      </c>
      <c r="H64" s="316">
        <v>0</v>
      </c>
      <c r="I64" s="313">
        <v>1.1919999999999999</v>
      </c>
      <c r="J64" s="314">
        <v>-48.807999999998998</v>
      </c>
      <c r="K64" s="317">
        <v>2.384E-2</v>
      </c>
    </row>
    <row r="65" spans="1:11" ht="14.4" customHeight="1" thickBot="1" x14ac:dyDescent="0.35">
      <c r="A65" s="330" t="s">
        <v>264</v>
      </c>
      <c r="B65" s="308">
        <v>0</v>
      </c>
      <c r="C65" s="308">
        <v>1.4590000000000001</v>
      </c>
      <c r="D65" s="309">
        <v>1.4590000000000001</v>
      </c>
      <c r="E65" s="318" t="s">
        <v>226</v>
      </c>
      <c r="F65" s="308">
        <v>0</v>
      </c>
      <c r="G65" s="309">
        <v>0</v>
      </c>
      <c r="H65" s="311">
        <v>0</v>
      </c>
      <c r="I65" s="308">
        <v>1.1919999999999999</v>
      </c>
      <c r="J65" s="309">
        <v>1.1919999999999999</v>
      </c>
      <c r="K65" s="319" t="s">
        <v>206</v>
      </c>
    </row>
    <row r="66" spans="1:11" ht="14.4" customHeight="1" thickBot="1" x14ac:dyDescent="0.35">
      <c r="A66" s="330" t="s">
        <v>265</v>
      </c>
      <c r="B66" s="308">
        <v>0</v>
      </c>
      <c r="C66" s="308">
        <v>0</v>
      </c>
      <c r="D66" s="309">
        <v>0</v>
      </c>
      <c r="E66" s="310">
        <v>1</v>
      </c>
      <c r="F66" s="308">
        <v>49.999999999998998</v>
      </c>
      <c r="G66" s="309">
        <v>49.999999999998998</v>
      </c>
      <c r="H66" s="311">
        <v>0</v>
      </c>
      <c r="I66" s="308">
        <v>0</v>
      </c>
      <c r="J66" s="309">
        <v>-49.999999999998998</v>
      </c>
      <c r="K66" s="312">
        <v>0</v>
      </c>
    </row>
    <row r="67" spans="1:11" ht="14.4" customHeight="1" thickBot="1" x14ac:dyDescent="0.35">
      <c r="A67" s="327" t="s">
        <v>32</v>
      </c>
      <c r="B67" s="308">
        <v>12107.996725949801</v>
      </c>
      <c r="C67" s="308">
        <v>12081.18873</v>
      </c>
      <c r="D67" s="309">
        <v>-26.80799594978</v>
      </c>
      <c r="E67" s="310">
        <v>0.99778592639499997</v>
      </c>
      <c r="F67" s="308">
        <v>11718.057939754301</v>
      </c>
      <c r="G67" s="309">
        <v>11718.057939754301</v>
      </c>
      <c r="H67" s="311">
        <v>956.71133999999995</v>
      </c>
      <c r="I67" s="308">
        <v>11779.774090000001</v>
      </c>
      <c r="J67" s="309">
        <v>61.716150245664998</v>
      </c>
      <c r="K67" s="312">
        <v>1.005266755853</v>
      </c>
    </row>
    <row r="68" spans="1:11" ht="14.4" customHeight="1" thickBot="1" x14ac:dyDescent="0.35">
      <c r="A68" s="333" t="s">
        <v>266</v>
      </c>
      <c r="B68" s="313">
        <v>8967.9999999995107</v>
      </c>
      <c r="C68" s="313">
        <v>8970.973</v>
      </c>
      <c r="D68" s="314">
        <v>2.973000000491</v>
      </c>
      <c r="E68" s="315">
        <v>1.000331512042</v>
      </c>
      <c r="F68" s="313">
        <v>8686.9999999998399</v>
      </c>
      <c r="G68" s="314">
        <v>8686.9999999998399</v>
      </c>
      <c r="H68" s="316">
        <v>710.57799999999997</v>
      </c>
      <c r="I68" s="313">
        <v>8736.35</v>
      </c>
      <c r="J68" s="314">
        <v>49.350000000160001</v>
      </c>
      <c r="K68" s="317">
        <v>1.005680902498</v>
      </c>
    </row>
    <row r="69" spans="1:11" ht="14.4" customHeight="1" thickBot="1" x14ac:dyDescent="0.35">
      <c r="A69" s="329" t="s">
        <v>267</v>
      </c>
      <c r="B69" s="313">
        <v>8967.9999999995107</v>
      </c>
      <c r="C69" s="313">
        <v>8883.884</v>
      </c>
      <c r="D69" s="314">
        <v>-84.115999999508006</v>
      </c>
      <c r="E69" s="315">
        <v>0.99062042818899998</v>
      </c>
      <c r="F69" s="313">
        <v>8658.9999999998399</v>
      </c>
      <c r="G69" s="314">
        <v>8658.9999999998399</v>
      </c>
      <c r="H69" s="316">
        <v>703.02</v>
      </c>
      <c r="I69" s="313">
        <v>8694.1970000000001</v>
      </c>
      <c r="J69" s="314">
        <v>35.197000000160003</v>
      </c>
      <c r="K69" s="317">
        <v>1.0040647880810001</v>
      </c>
    </row>
    <row r="70" spans="1:11" ht="14.4" customHeight="1" thickBot="1" x14ac:dyDescent="0.35">
      <c r="A70" s="330" t="s">
        <v>268</v>
      </c>
      <c r="B70" s="308">
        <v>8967.9999999995107</v>
      </c>
      <c r="C70" s="308">
        <v>8883.884</v>
      </c>
      <c r="D70" s="309">
        <v>-84.115999999508006</v>
      </c>
      <c r="E70" s="310">
        <v>0.99062042818899998</v>
      </c>
      <c r="F70" s="308">
        <v>8658.9999999998399</v>
      </c>
      <c r="G70" s="309">
        <v>8658.9999999998399</v>
      </c>
      <c r="H70" s="311">
        <v>703.02</v>
      </c>
      <c r="I70" s="308">
        <v>8694.1970000000001</v>
      </c>
      <c r="J70" s="309">
        <v>35.197000000160003</v>
      </c>
      <c r="K70" s="312">
        <v>1.0040647880810001</v>
      </c>
    </row>
    <row r="71" spans="1:11" ht="14.4" customHeight="1" thickBot="1" x14ac:dyDescent="0.35">
      <c r="A71" s="329" t="s">
        <v>269</v>
      </c>
      <c r="B71" s="313">
        <v>0</v>
      </c>
      <c r="C71" s="313">
        <v>87.088999999999999</v>
      </c>
      <c r="D71" s="314">
        <v>87.088999999999999</v>
      </c>
      <c r="E71" s="320" t="s">
        <v>206</v>
      </c>
      <c r="F71" s="313">
        <v>27.999999999999002</v>
      </c>
      <c r="G71" s="314">
        <v>27.999999999999002</v>
      </c>
      <c r="H71" s="316">
        <v>7.5579999999999998</v>
      </c>
      <c r="I71" s="313">
        <v>42.152999999999999</v>
      </c>
      <c r="J71" s="314">
        <v>14.153</v>
      </c>
      <c r="K71" s="317">
        <v>1.5054642857139999</v>
      </c>
    </row>
    <row r="72" spans="1:11" ht="14.4" customHeight="1" thickBot="1" x14ac:dyDescent="0.35">
      <c r="A72" s="330" t="s">
        <v>270</v>
      </c>
      <c r="B72" s="308">
        <v>0</v>
      </c>
      <c r="C72" s="308">
        <v>87.088999999999999</v>
      </c>
      <c r="D72" s="309">
        <v>87.088999999999999</v>
      </c>
      <c r="E72" s="318" t="s">
        <v>206</v>
      </c>
      <c r="F72" s="308">
        <v>27.999999999999002</v>
      </c>
      <c r="G72" s="309">
        <v>27.999999999999002</v>
      </c>
      <c r="H72" s="311">
        <v>7.5579999999999998</v>
      </c>
      <c r="I72" s="308">
        <v>42.152999999999999</v>
      </c>
      <c r="J72" s="309">
        <v>14.153</v>
      </c>
      <c r="K72" s="312">
        <v>1.5054642857139999</v>
      </c>
    </row>
    <row r="73" spans="1:11" ht="14.4" customHeight="1" thickBot="1" x14ac:dyDescent="0.35">
      <c r="A73" s="328" t="s">
        <v>271</v>
      </c>
      <c r="B73" s="308">
        <v>3049.9967259502801</v>
      </c>
      <c r="C73" s="308">
        <v>3020.5060800000001</v>
      </c>
      <c r="D73" s="309">
        <v>-29.490645950280001</v>
      </c>
      <c r="E73" s="310">
        <v>0.99033092537400003</v>
      </c>
      <c r="F73" s="308">
        <v>2944.0579397544998</v>
      </c>
      <c r="G73" s="309">
        <v>2944.0579397544998</v>
      </c>
      <c r="H73" s="311">
        <v>239.02799999999999</v>
      </c>
      <c r="I73" s="308">
        <v>2956.02225</v>
      </c>
      <c r="J73" s="309">
        <v>11.964310245502</v>
      </c>
      <c r="K73" s="312">
        <v>1.0040638840980001</v>
      </c>
    </row>
    <row r="74" spans="1:11" ht="14.4" customHeight="1" thickBot="1" x14ac:dyDescent="0.35">
      <c r="A74" s="329" t="s">
        <v>272</v>
      </c>
      <c r="B74" s="313">
        <v>806.99999378858797</v>
      </c>
      <c r="C74" s="313">
        <v>799.53499999999997</v>
      </c>
      <c r="D74" s="314">
        <v>-7.464993788588</v>
      </c>
      <c r="E74" s="315">
        <v>0.99074969783599998</v>
      </c>
      <c r="F74" s="313">
        <v>779.05793975454299</v>
      </c>
      <c r="G74" s="314">
        <v>779.05793975454299</v>
      </c>
      <c r="H74" s="316">
        <v>63.273000000000003</v>
      </c>
      <c r="I74" s="313">
        <v>782.47299999999996</v>
      </c>
      <c r="J74" s="314">
        <v>3.415060245457</v>
      </c>
      <c r="K74" s="317">
        <v>1.0043835767160001</v>
      </c>
    </row>
    <row r="75" spans="1:11" ht="14.4" customHeight="1" thickBot="1" x14ac:dyDescent="0.35">
      <c r="A75" s="330" t="s">
        <v>273</v>
      </c>
      <c r="B75" s="308">
        <v>806.99999378858797</v>
      </c>
      <c r="C75" s="308">
        <v>799.53499999999997</v>
      </c>
      <c r="D75" s="309">
        <v>-7.464993788588</v>
      </c>
      <c r="E75" s="310">
        <v>0.99074969783599998</v>
      </c>
      <c r="F75" s="308">
        <v>779.05793975454299</v>
      </c>
      <c r="G75" s="309">
        <v>779.05793975454299</v>
      </c>
      <c r="H75" s="311">
        <v>63.273000000000003</v>
      </c>
      <c r="I75" s="308">
        <v>782.47299999999996</v>
      </c>
      <c r="J75" s="309">
        <v>3.415060245457</v>
      </c>
      <c r="K75" s="312">
        <v>1.0043835767160001</v>
      </c>
    </row>
    <row r="76" spans="1:11" ht="14.4" customHeight="1" thickBot="1" x14ac:dyDescent="0.35">
      <c r="A76" s="329" t="s">
        <v>274</v>
      </c>
      <c r="B76" s="313">
        <v>2242.99673216169</v>
      </c>
      <c r="C76" s="313">
        <v>2220.9710799999998</v>
      </c>
      <c r="D76" s="314">
        <v>-22.025652161690999</v>
      </c>
      <c r="E76" s="315">
        <v>0.99018025668700005</v>
      </c>
      <c r="F76" s="313">
        <v>2164.99999999996</v>
      </c>
      <c r="G76" s="314">
        <v>2164.99999999996</v>
      </c>
      <c r="H76" s="316">
        <v>175.755</v>
      </c>
      <c r="I76" s="313">
        <v>2173.54925</v>
      </c>
      <c r="J76" s="314">
        <v>8.5492500000449994</v>
      </c>
      <c r="K76" s="317">
        <v>1.0039488452650001</v>
      </c>
    </row>
    <row r="77" spans="1:11" ht="14.4" customHeight="1" thickBot="1" x14ac:dyDescent="0.35">
      <c r="A77" s="330" t="s">
        <v>275</v>
      </c>
      <c r="B77" s="308">
        <v>2242.99673216169</v>
      </c>
      <c r="C77" s="308">
        <v>2220.9710799999998</v>
      </c>
      <c r="D77" s="309">
        <v>-22.025652161690999</v>
      </c>
      <c r="E77" s="310">
        <v>0.99018025668700005</v>
      </c>
      <c r="F77" s="308">
        <v>2164.99999999996</v>
      </c>
      <c r="G77" s="309">
        <v>2164.99999999996</v>
      </c>
      <c r="H77" s="311">
        <v>175.755</v>
      </c>
      <c r="I77" s="308">
        <v>2173.54925</v>
      </c>
      <c r="J77" s="309">
        <v>8.5492500000449994</v>
      </c>
      <c r="K77" s="312">
        <v>1.0039488452650001</v>
      </c>
    </row>
    <row r="78" spans="1:11" ht="14.4" customHeight="1" thickBot="1" x14ac:dyDescent="0.35">
      <c r="A78" s="328" t="s">
        <v>276</v>
      </c>
      <c r="B78" s="308">
        <v>89.999999999994998</v>
      </c>
      <c r="C78" s="308">
        <v>89.709649999999996</v>
      </c>
      <c r="D78" s="309">
        <v>-0.290349999995</v>
      </c>
      <c r="E78" s="310">
        <v>0.996773888888</v>
      </c>
      <c r="F78" s="308">
        <v>86.999999999997996</v>
      </c>
      <c r="G78" s="309">
        <v>86.999999999997996</v>
      </c>
      <c r="H78" s="311">
        <v>7.10534</v>
      </c>
      <c r="I78" s="308">
        <v>87.401840000000007</v>
      </c>
      <c r="J78" s="309">
        <v>0.40184000000100001</v>
      </c>
      <c r="K78" s="312">
        <v>1.0046188505739999</v>
      </c>
    </row>
    <row r="79" spans="1:11" ht="14.4" customHeight="1" thickBot="1" x14ac:dyDescent="0.35">
      <c r="A79" s="329" t="s">
        <v>277</v>
      </c>
      <c r="B79" s="313">
        <v>89.999999999994998</v>
      </c>
      <c r="C79" s="313">
        <v>89.709649999999996</v>
      </c>
      <c r="D79" s="314">
        <v>-0.290349999995</v>
      </c>
      <c r="E79" s="315">
        <v>0.996773888888</v>
      </c>
      <c r="F79" s="313">
        <v>86.999999999997996</v>
      </c>
      <c r="G79" s="314">
        <v>86.999999999997996</v>
      </c>
      <c r="H79" s="316">
        <v>7.10534</v>
      </c>
      <c r="I79" s="313">
        <v>87.401840000000007</v>
      </c>
      <c r="J79" s="314">
        <v>0.40184000000100001</v>
      </c>
      <c r="K79" s="317">
        <v>1.0046188505739999</v>
      </c>
    </row>
    <row r="80" spans="1:11" ht="14.4" customHeight="1" thickBot="1" x14ac:dyDescent="0.35">
      <c r="A80" s="330" t="s">
        <v>278</v>
      </c>
      <c r="B80" s="308">
        <v>89.999999999994998</v>
      </c>
      <c r="C80" s="308">
        <v>89.709649999999996</v>
      </c>
      <c r="D80" s="309">
        <v>-0.290349999995</v>
      </c>
      <c r="E80" s="310">
        <v>0.996773888888</v>
      </c>
      <c r="F80" s="308">
        <v>86.999999999997996</v>
      </c>
      <c r="G80" s="309">
        <v>86.999999999997996</v>
      </c>
      <c r="H80" s="311">
        <v>7.10534</v>
      </c>
      <c r="I80" s="308">
        <v>87.401840000000007</v>
      </c>
      <c r="J80" s="309">
        <v>0.40184000000100001</v>
      </c>
      <c r="K80" s="312">
        <v>1.0046188505739999</v>
      </c>
    </row>
    <row r="81" spans="1:11" ht="14.4" customHeight="1" thickBot="1" x14ac:dyDescent="0.35">
      <c r="A81" s="327" t="s">
        <v>279</v>
      </c>
      <c r="B81" s="308">
        <v>0</v>
      </c>
      <c r="C81" s="308">
        <v>2.5</v>
      </c>
      <c r="D81" s="309">
        <v>2.5</v>
      </c>
      <c r="E81" s="318" t="s">
        <v>206</v>
      </c>
      <c r="F81" s="308">
        <v>0</v>
      </c>
      <c r="G81" s="309">
        <v>0</v>
      </c>
      <c r="H81" s="311">
        <v>0</v>
      </c>
      <c r="I81" s="308">
        <v>4.9184400000000004</v>
      </c>
      <c r="J81" s="309">
        <v>4.9184400000000004</v>
      </c>
      <c r="K81" s="319" t="s">
        <v>206</v>
      </c>
    </row>
    <row r="82" spans="1:11" ht="14.4" customHeight="1" thickBot="1" x14ac:dyDescent="0.35">
      <c r="A82" s="328" t="s">
        <v>280</v>
      </c>
      <c r="B82" s="308">
        <v>0</v>
      </c>
      <c r="C82" s="308">
        <v>2.5</v>
      </c>
      <c r="D82" s="309">
        <v>2.5</v>
      </c>
      <c r="E82" s="318" t="s">
        <v>206</v>
      </c>
      <c r="F82" s="308">
        <v>0</v>
      </c>
      <c r="G82" s="309">
        <v>0</v>
      </c>
      <c r="H82" s="311">
        <v>0</v>
      </c>
      <c r="I82" s="308">
        <v>4.9184400000000004</v>
      </c>
      <c r="J82" s="309">
        <v>4.9184400000000004</v>
      </c>
      <c r="K82" s="319" t="s">
        <v>206</v>
      </c>
    </row>
    <row r="83" spans="1:11" ht="14.4" customHeight="1" thickBot="1" x14ac:dyDescent="0.35">
      <c r="A83" s="329" t="s">
        <v>281</v>
      </c>
      <c r="B83" s="313">
        <v>0</v>
      </c>
      <c r="C83" s="313">
        <v>0</v>
      </c>
      <c r="D83" s="314">
        <v>0</v>
      </c>
      <c r="E83" s="315">
        <v>1</v>
      </c>
      <c r="F83" s="313">
        <v>0</v>
      </c>
      <c r="G83" s="314">
        <v>0</v>
      </c>
      <c r="H83" s="316">
        <v>0</v>
      </c>
      <c r="I83" s="313">
        <v>3.76844</v>
      </c>
      <c r="J83" s="314">
        <v>3.76844</v>
      </c>
      <c r="K83" s="321" t="s">
        <v>226</v>
      </c>
    </row>
    <row r="84" spans="1:11" ht="14.4" customHeight="1" thickBot="1" x14ac:dyDescent="0.35">
      <c r="A84" s="330" t="s">
        <v>282</v>
      </c>
      <c r="B84" s="308">
        <v>0</v>
      </c>
      <c r="C84" s="308">
        <v>0</v>
      </c>
      <c r="D84" s="309">
        <v>0</v>
      </c>
      <c r="E84" s="310">
        <v>1</v>
      </c>
      <c r="F84" s="308">
        <v>0</v>
      </c>
      <c r="G84" s="309">
        <v>0</v>
      </c>
      <c r="H84" s="311">
        <v>0</v>
      </c>
      <c r="I84" s="308">
        <v>3.76844</v>
      </c>
      <c r="J84" s="309">
        <v>3.76844</v>
      </c>
      <c r="K84" s="319" t="s">
        <v>226</v>
      </c>
    </row>
    <row r="85" spans="1:11" ht="14.4" customHeight="1" thickBot="1" x14ac:dyDescent="0.35">
      <c r="A85" s="332" t="s">
        <v>283</v>
      </c>
      <c r="B85" s="308">
        <v>0</v>
      </c>
      <c r="C85" s="308">
        <v>2.5</v>
      </c>
      <c r="D85" s="309">
        <v>2.5</v>
      </c>
      <c r="E85" s="318" t="s">
        <v>206</v>
      </c>
      <c r="F85" s="308">
        <v>0</v>
      </c>
      <c r="G85" s="309">
        <v>0</v>
      </c>
      <c r="H85" s="311">
        <v>0</v>
      </c>
      <c r="I85" s="308">
        <v>1.1499999999999999</v>
      </c>
      <c r="J85" s="309">
        <v>1.1499999999999999</v>
      </c>
      <c r="K85" s="319" t="s">
        <v>206</v>
      </c>
    </row>
    <row r="86" spans="1:11" ht="14.4" customHeight="1" thickBot="1" x14ac:dyDescent="0.35">
      <c r="A86" s="330" t="s">
        <v>284</v>
      </c>
      <c r="B86" s="308">
        <v>0</v>
      </c>
      <c r="C86" s="308">
        <v>2.5</v>
      </c>
      <c r="D86" s="309">
        <v>2.5</v>
      </c>
      <c r="E86" s="318" t="s">
        <v>206</v>
      </c>
      <c r="F86" s="308">
        <v>0</v>
      </c>
      <c r="G86" s="309">
        <v>0</v>
      </c>
      <c r="H86" s="311">
        <v>0</v>
      </c>
      <c r="I86" s="308">
        <v>1.1499999999999999</v>
      </c>
      <c r="J86" s="309">
        <v>1.1499999999999999</v>
      </c>
      <c r="K86" s="319" t="s">
        <v>206</v>
      </c>
    </row>
    <row r="87" spans="1:11" ht="14.4" customHeight="1" thickBot="1" x14ac:dyDescent="0.35">
      <c r="A87" s="327" t="s">
        <v>285</v>
      </c>
      <c r="B87" s="308">
        <v>3383.9999999998099</v>
      </c>
      <c r="C87" s="308">
        <v>3581.8290000000002</v>
      </c>
      <c r="D87" s="309">
        <v>197.829000000186</v>
      </c>
      <c r="E87" s="310">
        <v>1.0584601063829999</v>
      </c>
      <c r="F87" s="308">
        <v>3452.6328789055901</v>
      </c>
      <c r="G87" s="309">
        <v>3452.6328789055901</v>
      </c>
      <c r="H87" s="311">
        <v>221.995</v>
      </c>
      <c r="I87" s="308">
        <v>3454.1280000000002</v>
      </c>
      <c r="J87" s="309">
        <v>1.4951210944069999</v>
      </c>
      <c r="K87" s="312">
        <v>1.000433037958</v>
      </c>
    </row>
    <row r="88" spans="1:11" ht="14.4" customHeight="1" thickBot="1" x14ac:dyDescent="0.35">
      <c r="A88" s="328" t="s">
        <v>286</v>
      </c>
      <c r="B88" s="308">
        <v>3383.9999999998099</v>
      </c>
      <c r="C88" s="308">
        <v>3581.8290000000002</v>
      </c>
      <c r="D88" s="309">
        <v>197.829000000186</v>
      </c>
      <c r="E88" s="310">
        <v>1.0584601063829999</v>
      </c>
      <c r="F88" s="308">
        <v>3452.6328789055901</v>
      </c>
      <c r="G88" s="309">
        <v>3452.6328789055901</v>
      </c>
      <c r="H88" s="311">
        <v>221.995</v>
      </c>
      <c r="I88" s="308">
        <v>3454.1280000000002</v>
      </c>
      <c r="J88" s="309">
        <v>1.4951210944069999</v>
      </c>
      <c r="K88" s="312">
        <v>1.000433037958</v>
      </c>
    </row>
    <row r="89" spans="1:11" ht="14.4" customHeight="1" thickBot="1" x14ac:dyDescent="0.35">
      <c r="A89" s="329" t="s">
        <v>287</v>
      </c>
      <c r="B89" s="313">
        <v>3383.9999999998099</v>
      </c>
      <c r="C89" s="313">
        <v>3543.0639999999999</v>
      </c>
      <c r="D89" s="314">
        <v>159.06400000018601</v>
      </c>
      <c r="E89" s="315">
        <v>1.0470047281320001</v>
      </c>
      <c r="F89" s="313">
        <v>3452.6328789055901</v>
      </c>
      <c r="G89" s="314">
        <v>3452.6328789055901</v>
      </c>
      <c r="H89" s="316">
        <v>221.995</v>
      </c>
      <c r="I89" s="313">
        <v>3454.1280000000002</v>
      </c>
      <c r="J89" s="314">
        <v>1.4951210944069999</v>
      </c>
      <c r="K89" s="317">
        <v>1.000433037958</v>
      </c>
    </row>
    <row r="90" spans="1:11" ht="14.4" customHeight="1" thickBot="1" x14ac:dyDescent="0.35">
      <c r="A90" s="330" t="s">
        <v>288</v>
      </c>
      <c r="B90" s="308">
        <v>55.999999999996</v>
      </c>
      <c r="C90" s="308">
        <v>95.11</v>
      </c>
      <c r="D90" s="309">
        <v>39.110000000002998</v>
      </c>
      <c r="E90" s="310">
        <v>1.6983928571419999</v>
      </c>
      <c r="F90" s="308">
        <v>102.6392782209</v>
      </c>
      <c r="G90" s="309">
        <v>102.6392782209</v>
      </c>
      <c r="H90" s="311">
        <v>8.798</v>
      </c>
      <c r="I90" s="308">
        <v>103.971</v>
      </c>
      <c r="J90" s="309">
        <v>1.3317217790989999</v>
      </c>
      <c r="K90" s="312">
        <v>1.0129747773190001</v>
      </c>
    </row>
    <row r="91" spans="1:11" ht="14.4" customHeight="1" thickBot="1" x14ac:dyDescent="0.35">
      <c r="A91" s="330" t="s">
        <v>289</v>
      </c>
      <c r="B91" s="308">
        <v>1333.99999999993</v>
      </c>
      <c r="C91" s="308">
        <v>1310.7850000000001</v>
      </c>
      <c r="D91" s="309">
        <v>-23.214999999926</v>
      </c>
      <c r="E91" s="310">
        <v>0.982597451274</v>
      </c>
      <c r="F91" s="308">
        <v>1180.99999999998</v>
      </c>
      <c r="G91" s="309">
        <v>1180.99999999998</v>
      </c>
      <c r="H91" s="311">
        <v>38.268999999999998</v>
      </c>
      <c r="I91" s="308">
        <v>1180.748</v>
      </c>
      <c r="J91" s="309">
        <v>-0.25199999997700001</v>
      </c>
      <c r="K91" s="312">
        <v>0.99978662150700004</v>
      </c>
    </row>
    <row r="92" spans="1:11" ht="14.4" customHeight="1" thickBot="1" x14ac:dyDescent="0.35">
      <c r="A92" s="330" t="s">
        <v>290</v>
      </c>
      <c r="B92" s="308">
        <v>197.999999999989</v>
      </c>
      <c r="C92" s="308">
        <v>197.49600000000001</v>
      </c>
      <c r="D92" s="309">
        <v>-0.50399999998800005</v>
      </c>
      <c r="E92" s="310">
        <v>0.99745454545400003</v>
      </c>
      <c r="F92" s="308">
        <v>198.001656558588</v>
      </c>
      <c r="G92" s="309">
        <v>198.001656558588</v>
      </c>
      <c r="H92" s="311">
        <v>16.457999999999998</v>
      </c>
      <c r="I92" s="308">
        <v>197.49600000000001</v>
      </c>
      <c r="J92" s="309">
        <v>-0.50565655858699998</v>
      </c>
      <c r="K92" s="312">
        <v>0.99744620036300002</v>
      </c>
    </row>
    <row r="93" spans="1:11" ht="14.4" customHeight="1" thickBot="1" x14ac:dyDescent="0.35">
      <c r="A93" s="330" t="s">
        <v>291</v>
      </c>
      <c r="B93" s="308">
        <v>462.99999999997499</v>
      </c>
      <c r="C93" s="308">
        <v>607.58600000000001</v>
      </c>
      <c r="D93" s="309">
        <v>144.58600000002599</v>
      </c>
      <c r="E93" s="310">
        <v>1.312280777537</v>
      </c>
      <c r="F93" s="308">
        <v>653.99194412615202</v>
      </c>
      <c r="G93" s="309">
        <v>653.99194412615202</v>
      </c>
      <c r="H93" s="311">
        <v>54.527000000000001</v>
      </c>
      <c r="I93" s="308">
        <v>654.14700000000005</v>
      </c>
      <c r="J93" s="309">
        <v>0.15505587384799999</v>
      </c>
      <c r="K93" s="312">
        <v>1.000237091412</v>
      </c>
    </row>
    <row r="94" spans="1:11" ht="14.4" customHeight="1" thickBot="1" x14ac:dyDescent="0.35">
      <c r="A94" s="330" t="s">
        <v>292</v>
      </c>
      <c r="B94" s="308">
        <v>1219.99999999993</v>
      </c>
      <c r="C94" s="308">
        <v>1218.8989999999999</v>
      </c>
      <c r="D94" s="309">
        <v>-1.1009999999319999</v>
      </c>
      <c r="E94" s="310">
        <v>0.99909754098299997</v>
      </c>
      <c r="F94" s="308">
        <v>1203.99999999998</v>
      </c>
      <c r="G94" s="309">
        <v>1203.99999999998</v>
      </c>
      <c r="H94" s="311">
        <v>94.513999999999996</v>
      </c>
      <c r="I94" s="308">
        <v>1204.5989999999999</v>
      </c>
      <c r="J94" s="309">
        <v>0.59900000002099996</v>
      </c>
      <c r="K94" s="312">
        <v>1.0004975083050001</v>
      </c>
    </row>
    <row r="95" spans="1:11" ht="14.4" customHeight="1" thickBot="1" x14ac:dyDescent="0.35">
      <c r="A95" s="330" t="s">
        <v>293</v>
      </c>
      <c r="B95" s="308">
        <v>112.999999999994</v>
      </c>
      <c r="C95" s="308">
        <v>113.188</v>
      </c>
      <c r="D95" s="309">
        <v>0.18800000000600001</v>
      </c>
      <c r="E95" s="310">
        <v>1.0016637168139999</v>
      </c>
      <c r="F95" s="308">
        <v>112.999999999998</v>
      </c>
      <c r="G95" s="309">
        <v>112.999999999998</v>
      </c>
      <c r="H95" s="311">
        <v>9.4290000000000003</v>
      </c>
      <c r="I95" s="308">
        <v>113.167</v>
      </c>
      <c r="J95" s="309">
        <v>0.16700000000199999</v>
      </c>
      <c r="K95" s="312">
        <v>1.0014778761059999</v>
      </c>
    </row>
    <row r="96" spans="1:11" ht="14.4" customHeight="1" thickBot="1" x14ac:dyDescent="0.35">
      <c r="A96" s="329" t="s">
        <v>294</v>
      </c>
      <c r="B96" s="313">
        <v>0</v>
      </c>
      <c r="C96" s="313">
        <v>38.765000000000001</v>
      </c>
      <c r="D96" s="314">
        <v>38.765000000000001</v>
      </c>
      <c r="E96" s="320" t="s">
        <v>206</v>
      </c>
      <c r="F96" s="313">
        <v>0</v>
      </c>
      <c r="G96" s="314">
        <v>0</v>
      </c>
      <c r="H96" s="316">
        <v>0</v>
      </c>
      <c r="I96" s="313">
        <v>0</v>
      </c>
      <c r="J96" s="314">
        <v>0</v>
      </c>
      <c r="K96" s="321" t="s">
        <v>206</v>
      </c>
    </row>
    <row r="97" spans="1:11" ht="14.4" customHeight="1" thickBot="1" x14ac:dyDescent="0.35">
      <c r="A97" s="330" t="s">
        <v>295</v>
      </c>
      <c r="B97" s="308">
        <v>0</v>
      </c>
      <c r="C97" s="308">
        <v>38.228000000000002</v>
      </c>
      <c r="D97" s="309">
        <v>38.228000000000002</v>
      </c>
      <c r="E97" s="318" t="s">
        <v>206</v>
      </c>
      <c r="F97" s="308">
        <v>0</v>
      </c>
      <c r="G97" s="309">
        <v>0</v>
      </c>
      <c r="H97" s="311">
        <v>0</v>
      </c>
      <c r="I97" s="308">
        <v>0</v>
      </c>
      <c r="J97" s="309">
        <v>0</v>
      </c>
      <c r="K97" s="319" t="s">
        <v>206</v>
      </c>
    </row>
    <row r="98" spans="1:11" ht="14.4" customHeight="1" thickBot="1" x14ac:dyDescent="0.35">
      <c r="A98" s="330" t="s">
        <v>296</v>
      </c>
      <c r="B98" s="308">
        <v>0</v>
      </c>
      <c r="C98" s="308">
        <v>0.53700000000000003</v>
      </c>
      <c r="D98" s="309">
        <v>0.53700000000000003</v>
      </c>
      <c r="E98" s="318" t="s">
        <v>226</v>
      </c>
      <c r="F98" s="308">
        <v>0</v>
      </c>
      <c r="G98" s="309">
        <v>0</v>
      </c>
      <c r="H98" s="311">
        <v>0</v>
      </c>
      <c r="I98" s="308">
        <v>0</v>
      </c>
      <c r="J98" s="309">
        <v>0</v>
      </c>
      <c r="K98" s="319" t="s">
        <v>206</v>
      </c>
    </row>
    <row r="99" spans="1:11" ht="14.4" customHeight="1" thickBot="1" x14ac:dyDescent="0.35">
      <c r="A99" s="326" t="s">
        <v>297</v>
      </c>
      <c r="B99" s="308">
        <v>499.60723830180098</v>
      </c>
      <c r="C99" s="308">
        <v>468.11410000000001</v>
      </c>
      <c r="D99" s="309">
        <v>-31.493138301801</v>
      </c>
      <c r="E99" s="310">
        <v>0.93696420730600005</v>
      </c>
      <c r="F99" s="308">
        <v>57.643769083571001</v>
      </c>
      <c r="G99" s="309">
        <v>57.643769083571001</v>
      </c>
      <c r="H99" s="311">
        <v>9.8314500000000002</v>
      </c>
      <c r="I99" s="308">
        <v>70.31371</v>
      </c>
      <c r="J99" s="309">
        <v>12.669940916428001</v>
      </c>
      <c r="K99" s="312">
        <v>1.2197972325169999</v>
      </c>
    </row>
    <row r="100" spans="1:11" ht="14.4" customHeight="1" thickBot="1" x14ac:dyDescent="0.35">
      <c r="A100" s="327" t="s">
        <v>298</v>
      </c>
      <c r="B100" s="308">
        <v>499.60723830180098</v>
      </c>
      <c r="C100" s="308">
        <v>468.11410000000001</v>
      </c>
      <c r="D100" s="309">
        <v>-31.493138301801</v>
      </c>
      <c r="E100" s="310">
        <v>0.93696420730600005</v>
      </c>
      <c r="F100" s="308">
        <v>57.643769083571001</v>
      </c>
      <c r="G100" s="309">
        <v>57.643769083571001</v>
      </c>
      <c r="H100" s="311">
        <v>9.8314500000000002</v>
      </c>
      <c r="I100" s="308">
        <v>70.31371</v>
      </c>
      <c r="J100" s="309">
        <v>12.669940916428001</v>
      </c>
      <c r="K100" s="312">
        <v>1.2197972325169999</v>
      </c>
    </row>
    <row r="101" spans="1:11" ht="14.4" customHeight="1" thickBot="1" x14ac:dyDescent="0.35">
      <c r="A101" s="328" t="s">
        <v>299</v>
      </c>
      <c r="B101" s="308">
        <v>445.566204785953</v>
      </c>
      <c r="C101" s="308">
        <v>408.60268000000002</v>
      </c>
      <c r="D101" s="309">
        <v>-36.963524785952998</v>
      </c>
      <c r="E101" s="310">
        <v>0.91704145334800002</v>
      </c>
      <c r="F101" s="308">
        <v>0</v>
      </c>
      <c r="G101" s="309">
        <v>0</v>
      </c>
      <c r="H101" s="311">
        <v>0</v>
      </c>
      <c r="I101" s="308">
        <v>0</v>
      </c>
      <c r="J101" s="309">
        <v>0</v>
      </c>
      <c r="K101" s="319" t="s">
        <v>206</v>
      </c>
    </row>
    <row r="102" spans="1:11" ht="14.4" customHeight="1" thickBot="1" x14ac:dyDescent="0.35">
      <c r="A102" s="329" t="s">
        <v>300</v>
      </c>
      <c r="B102" s="313">
        <v>445.566204785953</v>
      </c>
      <c r="C102" s="313">
        <v>408.60268000000002</v>
      </c>
      <c r="D102" s="314">
        <v>-36.963524785952998</v>
      </c>
      <c r="E102" s="315">
        <v>0.91704145334800002</v>
      </c>
      <c r="F102" s="313">
        <v>0</v>
      </c>
      <c r="G102" s="314">
        <v>0</v>
      </c>
      <c r="H102" s="316">
        <v>0</v>
      </c>
      <c r="I102" s="313">
        <v>0</v>
      </c>
      <c r="J102" s="314">
        <v>0</v>
      </c>
      <c r="K102" s="321" t="s">
        <v>206</v>
      </c>
    </row>
    <row r="103" spans="1:11" ht="14.4" customHeight="1" thickBot="1" x14ac:dyDescent="0.35">
      <c r="A103" s="330" t="s">
        <v>301</v>
      </c>
      <c r="B103" s="308">
        <v>0</v>
      </c>
      <c r="C103" s="308">
        <v>378.87700000000001</v>
      </c>
      <c r="D103" s="309">
        <v>378.87700000000001</v>
      </c>
      <c r="E103" s="318" t="s">
        <v>206</v>
      </c>
      <c r="F103" s="308">
        <v>0</v>
      </c>
      <c r="G103" s="309">
        <v>0</v>
      </c>
      <c r="H103" s="311">
        <v>0</v>
      </c>
      <c r="I103" s="308">
        <v>0</v>
      </c>
      <c r="J103" s="309">
        <v>0</v>
      </c>
      <c r="K103" s="319" t="s">
        <v>206</v>
      </c>
    </row>
    <row r="104" spans="1:11" ht="14.4" customHeight="1" thickBot="1" x14ac:dyDescent="0.35">
      <c r="A104" s="330" t="s">
        <v>302</v>
      </c>
      <c r="B104" s="308">
        <v>0</v>
      </c>
      <c r="C104" s="308">
        <v>14.081</v>
      </c>
      <c r="D104" s="309">
        <v>14.081</v>
      </c>
      <c r="E104" s="318" t="s">
        <v>206</v>
      </c>
      <c r="F104" s="308">
        <v>0</v>
      </c>
      <c r="G104" s="309">
        <v>0</v>
      </c>
      <c r="H104" s="311">
        <v>0</v>
      </c>
      <c r="I104" s="308">
        <v>0</v>
      </c>
      <c r="J104" s="309">
        <v>0</v>
      </c>
      <c r="K104" s="319" t="s">
        <v>206</v>
      </c>
    </row>
    <row r="105" spans="1:11" ht="14.4" customHeight="1" thickBot="1" x14ac:dyDescent="0.35">
      <c r="A105" s="330" t="s">
        <v>303</v>
      </c>
      <c r="B105" s="308">
        <v>0</v>
      </c>
      <c r="C105" s="308">
        <v>1.0705100000000001</v>
      </c>
      <c r="D105" s="309">
        <v>1.0705100000000001</v>
      </c>
      <c r="E105" s="318" t="s">
        <v>206</v>
      </c>
      <c r="F105" s="308">
        <v>0</v>
      </c>
      <c r="G105" s="309">
        <v>0</v>
      </c>
      <c r="H105" s="311">
        <v>0</v>
      </c>
      <c r="I105" s="308">
        <v>0</v>
      </c>
      <c r="J105" s="309">
        <v>0</v>
      </c>
      <c r="K105" s="319" t="s">
        <v>206</v>
      </c>
    </row>
    <row r="106" spans="1:11" ht="14.4" customHeight="1" thickBot="1" x14ac:dyDescent="0.35">
      <c r="A106" s="330" t="s">
        <v>304</v>
      </c>
      <c r="B106" s="308">
        <v>0</v>
      </c>
      <c r="C106" s="308">
        <v>14.574170000000001</v>
      </c>
      <c r="D106" s="309">
        <v>14.574170000000001</v>
      </c>
      <c r="E106" s="318" t="s">
        <v>206</v>
      </c>
      <c r="F106" s="308">
        <v>0</v>
      </c>
      <c r="G106" s="309">
        <v>0</v>
      </c>
      <c r="H106" s="311">
        <v>0</v>
      </c>
      <c r="I106" s="308">
        <v>0</v>
      </c>
      <c r="J106" s="309">
        <v>0</v>
      </c>
      <c r="K106" s="319" t="s">
        <v>206</v>
      </c>
    </row>
    <row r="107" spans="1:11" ht="14.4" customHeight="1" thickBot="1" x14ac:dyDescent="0.35">
      <c r="A107" s="333" t="s">
        <v>305</v>
      </c>
      <c r="B107" s="313">
        <v>54.041033515848</v>
      </c>
      <c r="C107" s="313">
        <v>59.511420000000001</v>
      </c>
      <c r="D107" s="314">
        <v>5.4703864841519998</v>
      </c>
      <c r="E107" s="315">
        <v>1.1012265333989999</v>
      </c>
      <c r="F107" s="313">
        <v>57.643769083571001</v>
      </c>
      <c r="G107" s="314">
        <v>57.643769083571001</v>
      </c>
      <c r="H107" s="316">
        <v>9.8314500000000002</v>
      </c>
      <c r="I107" s="313">
        <v>70.31371</v>
      </c>
      <c r="J107" s="314">
        <v>12.669940916428001</v>
      </c>
      <c r="K107" s="317">
        <v>1.2197972325169999</v>
      </c>
    </row>
    <row r="108" spans="1:11" ht="14.4" customHeight="1" thickBot="1" x14ac:dyDescent="0.35">
      <c r="A108" s="329" t="s">
        <v>306</v>
      </c>
      <c r="B108" s="313">
        <v>0</v>
      </c>
      <c r="C108" s="313">
        <v>1.89E-3</v>
      </c>
      <c r="D108" s="314">
        <v>1.89E-3</v>
      </c>
      <c r="E108" s="320" t="s">
        <v>206</v>
      </c>
      <c r="F108" s="313">
        <v>0</v>
      </c>
      <c r="G108" s="314">
        <v>0</v>
      </c>
      <c r="H108" s="316">
        <v>2.5999999999999998E-4</v>
      </c>
      <c r="I108" s="313">
        <v>-2.2799999999999999E-3</v>
      </c>
      <c r="J108" s="314">
        <v>-2.2799999999999999E-3</v>
      </c>
      <c r="K108" s="321" t="s">
        <v>206</v>
      </c>
    </row>
    <row r="109" spans="1:11" ht="14.4" customHeight="1" thickBot="1" x14ac:dyDescent="0.35">
      <c r="A109" s="330" t="s">
        <v>307</v>
      </c>
      <c r="B109" s="308">
        <v>0</v>
      </c>
      <c r="C109" s="308">
        <v>1.89E-3</v>
      </c>
      <c r="D109" s="309">
        <v>1.89E-3</v>
      </c>
      <c r="E109" s="318" t="s">
        <v>206</v>
      </c>
      <c r="F109" s="308">
        <v>0</v>
      </c>
      <c r="G109" s="309">
        <v>0</v>
      </c>
      <c r="H109" s="311">
        <v>2.5999999999999998E-4</v>
      </c>
      <c r="I109" s="308">
        <v>-2.2799999999999999E-3</v>
      </c>
      <c r="J109" s="309">
        <v>-2.2799999999999999E-3</v>
      </c>
      <c r="K109" s="319" t="s">
        <v>206</v>
      </c>
    </row>
    <row r="110" spans="1:11" ht="14.4" customHeight="1" thickBot="1" x14ac:dyDescent="0.35">
      <c r="A110" s="329" t="s">
        <v>308</v>
      </c>
      <c r="B110" s="313">
        <v>54.041033515848</v>
      </c>
      <c r="C110" s="313">
        <v>59.509529999999998</v>
      </c>
      <c r="D110" s="314">
        <v>5.4684964841520003</v>
      </c>
      <c r="E110" s="315">
        <v>1.101191559975</v>
      </c>
      <c r="F110" s="313">
        <v>57.643769083571001</v>
      </c>
      <c r="G110" s="314">
        <v>57.643769083571001</v>
      </c>
      <c r="H110" s="316">
        <v>9.8311899999999994</v>
      </c>
      <c r="I110" s="313">
        <v>70.315989999999999</v>
      </c>
      <c r="J110" s="314">
        <v>12.672220916428</v>
      </c>
      <c r="K110" s="317">
        <v>1.219836785794</v>
      </c>
    </row>
    <row r="111" spans="1:11" ht="14.4" customHeight="1" thickBot="1" x14ac:dyDescent="0.35">
      <c r="A111" s="330" t="s">
        <v>309</v>
      </c>
      <c r="B111" s="308">
        <v>0</v>
      </c>
      <c r="C111" s="308">
        <v>0.502</v>
      </c>
      <c r="D111" s="309">
        <v>0.502</v>
      </c>
      <c r="E111" s="318" t="s">
        <v>206</v>
      </c>
      <c r="F111" s="308">
        <v>0</v>
      </c>
      <c r="G111" s="309">
        <v>0</v>
      </c>
      <c r="H111" s="311">
        <v>0</v>
      </c>
      <c r="I111" s="308">
        <v>0.42899999999999999</v>
      </c>
      <c r="J111" s="309">
        <v>0.42899999999999999</v>
      </c>
      <c r="K111" s="319" t="s">
        <v>206</v>
      </c>
    </row>
    <row r="112" spans="1:11" ht="14.4" customHeight="1" thickBot="1" x14ac:dyDescent="0.35">
      <c r="A112" s="330" t="s">
        <v>310</v>
      </c>
      <c r="B112" s="308">
        <v>54.041033515848</v>
      </c>
      <c r="C112" s="308">
        <v>59.007530000000003</v>
      </c>
      <c r="D112" s="309">
        <v>4.9664964841519996</v>
      </c>
      <c r="E112" s="310">
        <v>1.0919023223840001</v>
      </c>
      <c r="F112" s="308">
        <v>57.643769083571001</v>
      </c>
      <c r="G112" s="309">
        <v>57.643769083571001</v>
      </c>
      <c r="H112" s="311">
        <v>9.8311899999999994</v>
      </c>
      <c r="I112" s="308">
        <v>69.886989999999997</v>
      </c>
      <c r="J112" s="309">
        <v>12.243220916427999</v>
      </c>
      <c r="K112" s="312">
        <v>1.2123945243530001</v>
      </c>
    </row>
    <row r="113" spans="1:11" ht="14.4" customHeight="1" thickBot="1" x14ac:dyDescent="0.35">
      <c r="A113" s="326" t="s">
        <v>311</v>
      </c>
      <c r="B113" s="308">
        <v>2361.7737989417201</v>
      </c>
      <c r="C113" s="308">
        <v>1914.80873</v>
      </c>
      <c r="D113" s="309">
        <v>-446.96506894171603</v>
      </c>
      <c r="E113" s="310">
        <v>0.810750263576</v>
      </c>
      <c r="F113" s="308">
        <v>2114.0038276155401</v>
      </c>
      <c r="G113" s="309">
        <v>2114.0038276155401</v>
      </c>
      <c r="H113" s="311">
        <v>194.64589000000001</v>
      </c>
      <c r="I113" s="308">
        <v>1877.4403</v>
      </c>
      <c r="J113" s="309">
        <v>-236.563527615536</v>
      </c>
      <c r="K113" s="312">
        <v>0.888096925594</v>
      </c>
    </row>
    <row r="114" spans="1:11" ht="14.4" customHeight="1" thickBot="1" x14ac:dyDescent="0.35">
      <c r="A114" s="331" t="s">
        <v>312</v>
      </c>
      <c r="B114" s="313">
        <v>2361.7737989417201</v>
      </c>
      <c r="C114" s="313">
        <v>1914.80873</v>
      </c>
      <c r="D114" s="314">
        <v>-446.96506894171603</v>
      </c>
      <c r="E114" s="315">
        <v>0.810750263576</v>
      </c>
      <c r="F114" s="313">
        <v>2114.0038276155401</v>
      </c>
      <c r="G114" s="314">
        <v>2114.0038276155401</v>
      </c>
      <c r="H114" s="316">
        <v>194.64589000000001</v>
      </c>
      <c r="I114" s="313">
        <v>1877.4403</v>
      </c>
      <c r="J114" s="314">
        <v>-236.563527615536</v>
      </c>
      <c r="K114" s="317">
        <v>0.888096925594</v>
      </c>
    </row>
    <row r="115" spans="1:11" ht="14.4" customHeight="1" thickBot="1" x14ac:dyDescent="0.35">
      <c r="A115" s="333" t="s">
        <v>38</v>
      </c>
      <c r="B115" s="313">
        <v>2361.7737989417201</v>
      </c>
      <c r="C115" s="313">
        <v>1914.80873</v>
      </c>
      <c r="D115" s="314">
        <v>-446.96506894171603</v>
      </c>
      <c r="E115" s="315">
        <v>0.810750263576</v>
      </c>
      <c r="F115" s="313">
        <v>2114.0038276155401</v>
      </c>
      <c r="G115" s="314">
        <v>2114.0038276155401</v>
      </c>
      <c r="H115" s="316">
        <v>194.64589000000001</v>
      </c>
      <c r="I115" s="313">
        <v>1877.4403</v>
      </c>
      <c r="J115" s="314">
        <v>-236.563527615536</v>
      </c>
      <c r="K115" s="317">
        <v>0.888096925594</v>
      </c>
    </row>
    <row r="116" spans="1:11" ht="14.4" customHeight="1" thickBot="1" x14ac:dyDescent="0.35">
      <c r="A116" s="329" t="s">
        <v>313</v>
      </c>
      <c r="B116" s="313">
        <v>34.999999999998998</v>
      </c>
      <c r="C116" s="313">
        <v>15.246</v>
      </c>
      <c r="D116" s="314">
        <v>-19.753999999998999</v>
      </c>
      <c r="E116" s="315">
        <v>0.43559999999999999</v>
      </c>
      <c r="F116" s="313">
        <v>35</v>
      </c>
      <c r="G116" s="314">
        <v>35</v>
      </c>
      <c r="H116" s="316">
        <v>1.2705</v>
      </c>
      <c r="I116" s="313">
        <v>15.246</v>
      </c>
      <c r="J116" s="314">
        <v>-19.754000000000001</v>
      </c>
      <c r="K116" s="317">
        <v>0.43559999999999999</v>
      </c>
    </row>
    <row r="117" spans="1:11" ht="14.4" customHeight="1" thickBot="1" x14ac:dyDescent="0.35">
      <c r="A117" s="330" t="s">
        <v>314</v>
      </c>
      <c r="B117" s="308">
        <v>34.999999999998998</v>
      </c>
      <c r="C117" s="308">
        <v>15.246</v>
      </c>
      <c r="D117" s="309">
        <v>-19.753999999998999</v>
      </c>
      <c r="E117" s="310">
        <v>0.43559999999999999</v>
      </c>
      <c r="F117" s="308">
        <v>35</v>
      </c>
      <c r="G117" s="309">
        <v>35</v>
      </c>
      <c r="H117" s="311">
        <v>1.2705</v>
      </c>
      <c r="I117" s="308">
        <v>15.246</v>
      </c>
      <c r="J117" s="309">
        <v>-19.754000000000001</v>
      </c>
      <c r="K117" s="312">
        <v>0.43559999999999999</v>
      </c>
    </row>
    <row r="118" spans="1:11" ht="14.4" customHeight="1" thickBot="1" x14ac:dyDescent="0.35">
      <c r="A118" s="329" t="s">
        <v>315</v>
      </c>
      <c r="B118" s="313">
        <v>43.240518482955999</v>
      </c>
      <c r="C118" s="313">
        <v>25.195</v>
      </c>
      <c r="D118" s="314">
        <v>-18.045518482955998</v>
      </c>
      <c r="E118" s="315">
        <v>0.58267108915200005</v>
      </c>
      <c r="F118" s="313">
        <v>27.003827615536999</v>
      </c>
      <c r="G118" s="314">
        <v>27.003827615536999</v>
      </c>
      <c r="H118" s="316">
        <v>1.506</v>
      </c>
      <c r="I118" s="313">
        <v>24.4345</v>
      </c>
      <c r="J118" s="314">
        <v>-2.569327615537</v>
      </c>
      <c r="K118" s="317">
        <v>0.90485320628900001</v>
      </c>
    </row>
    <row r="119" spans="1:11" ht="14.4" customHeight="1" thickBot="1" x14ac:dyDescent="0.35">
      <c r="A119" s="330" t="s">
        <v>316</v>
      </c>
      <c r="B119" s="308">
        <v>43.240518482955999</v>
      </c>
      <c r="C119" s="308">
        <v>25.195</v>
      </c>
      <c r="D119" s="309">
        <v>-18.045518482955998</v>
      </c>
      <c r="E119" s="310">
        <v>0.58267108915200005</v>
      </c>
      <c r="F119" s="308">
        <v>27.003827615536999</v>
      </c>
      <c r="G119" s="309">
        <v>27.003827615536999</v>
      </c>
      <c r="H119" s="311">
        <v>1.506</v>
      </c>
      <c r="I119" s="308">
        <v>24.4345</v>
      </c>
      <c r="J119" s="309">
        <v>-2.569327615537</v>
      </c>
      <c r="K119" s="312">
        <v>0.90485320628900001</v>
      </c>
    </row>
    <row r="120" spans="1:11" ht="14.4" customHeight="1" thickBot="1" x14ac:dyDescent="0.35">
      <c r="A120" s="329" t="s">
        <v>317</v>
      </c>
      <c r="B120" s="313">
        <v>389.533280458783</v>
      </c>
      <c r="C120" s="313">
        <v>383.63260000000002</v>
      </c>
      <c r="D120" s="314">
        <v>-5.9006804587830004</v>
      </c>
      <c r="E120" s="315">
        <v>0.98485192214600004</v>
      </c>
      <c r="F120" s="313">
        <v>421</v>
      </c>
      <c r="G120" s="314">
        <v>421</v>
      </c>
      <c r="H120" s="316">
        <v>14.035819999999999</v>
      </c>
      <c r="I120" s="313">
        <v>228.93476000000001</v>
      </c>
      <c r="J120" s="314">
        <v>-192.06523999999999</v>
      </c>
      <c r="K120" s="317">
        <v>0.54378802850300001</v>
      </c>
    </row>
    <row r="121" spans="1:11" ht="14.4" customHeight="1" thickBot="1" x14ac:dyDescent="0.35">
      <c r="A121" s="330" t="s">
        <v>318</v>
      </c>
      <c r="B121" s="308">
        <v>389.533280458783</v>
      </c>
      <c r="C121" s="308">
        <v>383.63260000000002</v>
      </c>
      <c r="D121" s="309">
        <v>-5.9006804587830004</v>
      </c>
      <c r="E121" s="310">
        <v>0.98485192214600004</v>
      </c>
      <c r="F121" s="308">
        <v>421</v>
      </c>
      <c r="G121" s="309">
        <v>421</v>
      </c>
      <c r="H121" s="311">
        <v>14.035819999999999</v>
      </c>
      <c r="I121" s="308">
        <v>228.93476000000001</v>
      </c>
      <c r="J121" s="309">
        <v>-192.06523999999999</v>
      </c>
      <c r="K121" s="312">
        <v>0.54378802850300001</v>
      </c>
    </row>
    <row r="122" spans="1:11" ht="14.4" customHeight="1" thickBot="1" x14ac:dyDescent="0.35">
      <c r="A122" s="329" t="s">
        <v>319</v>
      </c>
      <c r="B122" s="313">
        <v>247.99999999999699</v>
      </c>
      <c r="C122" s="313">
        <v>220.27691999999999</v>
      </c>
      <c r="D122" s="314">
        <v>-27.723079999995999</v>
      </c>
      <c r="E122" s="315">
        <v>0.88821338709599995</v>
      </c>
      <c r="F122" s="313">
        <v>306</v>
      </c>
      <c r="G122" s="314">
        <v>306</v>
      </c>
      <c r="H122" s="316">
        <v>32.430340000000001</v>
      </c>
      <c r="I122" s="313">
        <v>268.46237000000002</v>
      </c>
      <c r="J122" s="314">
        <v>-37.53763</v>
      </c>
      <c r="K122" s="317">
        <v>0.87732800653499998</v>
      </c>
    </row>
    <row r="123" spans="1:11" ht="14.4" customHeight="1" thickBot="1" x14ac:dyDescent="0.35">
      <c r="A123" s="330" t="s">
        <v>320</v>
      </c>
      <c r="B123" s="308">
        <v>247.99999999999699</v>
      </c>
      <c r="C123" s="308">
        <v>220.27691999999999</v>
      </c>
      <c r="D123" s="309">
        <v>-27.723079999995999</v>
      </c>
      <c r="E123" s="310">
        <v>0.88821338709599995</v>
      </c>
      <c r="F123" s="308">
        <v>306</v>
      </c>
      <c r="G123" s="309">
        <v>306</v>
      </c>
      <c r="H123" s="311">
        <v>32.430340000000001</v>
      </c>
      <c r="I123" s="308">
        <v>268.46237000000002</v>
      </c>
      <c r="J123" s="309">
        <v>-37.53763</v>
      </c>
      <c r="K123" s="312">
        <v>0.87732800653499998</v>
      </c>
    </row>
    <row r="124" spans="1:11" ht="14.4" customHeight="1" thickBot="1" x14ac:dyDescent="0.35">
      <c r="A124" s="329" t="s">
        <v>321</v>
      </c>
      <c r="B124" s="313">
        <v>1645.99999999998</v>
      </c>
      <c r="C124" s="313">
        <v>1270.45821</v>
      </c>
      <c r="D124" s="314">
        <v>-375.54178999997998</v>
      </c>
      <c r="E124" s="315">
        <v>0.77184581409399999</v>
      </c>
      <c r="F124" s="313">
        <v>1325</v>
      </c>
      <c r="G124" s="314">
        <v>1325</v>
      </c>
      <c r="H124" s="316">
        <v>145.40323000000001</v>
      </c>
      <c r="I124" s="313">
        <v>1340.36267</v>
      </c>
      <c r="J124" s="314">
        <v>15.36267</v>
      </c>
      <c r="K124" s="317">
        <v>1.0115944679240001</v>
      </c>
    </row>
    <row r="125" spans="1:11" ht="14.4" customHeight="1" thickBot="1" x14ac:dyDescent="0.35">
      <c r="A125" s="330" t="s">
        <v>322</v>
      </c>
      <c r="B125" s="308">
        <v>1645.99999999998</v>
      </c>
      <c r="C125" s="308">
        <v>1270.45821</v>
      </c>
      <c r="D125" s="309">
        <v>-375.54178999997998</v>
      </c>
      <c r="E125" s="310">
        <v>0.77184581409399999</v>
      </c>
      <c r="F125" s="308">
        <v>1325</v>
      </c>
      <c r="G125" s="309">
        <v>1325</v>
      </c>
      <c r="H125" s="311">
        <v>145.40323000000001</v>
      </c>
      <c r="I125" s="308">
        <v>1340.36267</v>
      </c>
      <c r="J125" s="309">
        <v>15.36267</v>
      </c>
      <c r="K125" s="312">
        <v>1.0115944679240001</v>
      </c>
    </row>
    <row r="126" spans="1:11" ht="14.4" customHeight="1" thickBot="1" x14ac:dyDescent="0.35">
      <c r="A126" s="334"/>
      <c r="B126" s="308">
        <v>-28028.076261857201</v>
      </c>
      <c r="C126" s="308">
        <v>-27886.295010000002</v>
      </c>
      <c r="D126" s="309">
        <v>141.781251857174</v>
      </c>
      <c r="E126" s="310">
        <v>0.99494145618300001</v>
      </c>
      <c r="F126" s="308">
        <v>-28657.984320802101</v>
      </c>
      <c r="G126" s="309">
        <v>-28657.984320802101</v>
      </c>
      <c r="H126" s="311">
        <v>-2511.8383600000002</v>
      </c>
      <c r="I126" s="308">
        <v>-27637.296310000002</v>
      </c>
      <c r="J126" s="309">
        <v>1020.68801080214</v>
      </c>
      <c r="K126" s="312">
        <v>0.96438381710999999</v>
      </c>
    </row>
    <row r="127" spans="1:11" ht="14.4" customHeight="1" thickBot="1" x14ac:dyDescent="0.35">
      <c r="A127" s="335" t="s">
        <v>50</v>
      </c>
      <c r="B127" s="322">
        <v>-28028.076261857201</v>
      </c>
      <c r="C127" s="322">
        <v>-27886.295010000002</v>
      </c>
      <c r="D127" s="323">
        <v>141.78125185720901</v>
      </c>
      <c r="E127" s="324">
        <v>-0.884245875244</v>
      </c>
      <c r="F127" s="322">
        <v>-28657.984320802101</v>
      </c>
      <c r="G127" s="323">
        <v>-28657.984320802101</v>
      </c>
      <c r="H127" s="322">
        <v>-2511.8383600000002</v>
      </c>
      <c r="I127" s="322">
        <v>-27637.296310000002</v>
      </c>
      <c r="J127" s="323">
        <v>1020.6880108021199</v>
      </c>
      <c r="K127" s="325">
        <v>0.96438381710999999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323</v>
      </c>
      <c r="B5" s="337" t="s">
        <v>324</v>
      </c>
      <c r="C5" s="338" t="s">
        <v>325</v>
      </c>
      <c r="D5" s="338" t="s">
        <v>325</v>
      </c>
      <c r="E5" s="338"/>
      <c r="F5" s="338" t="s">
        <v>325</v>
      </c>
      <c r="G5" s="338" t="s">
        <v>325</v>
      </c>
      <c r="H5" s="338" t="s">
        <v>325</v>
      </c>
      <c r="I5" s="339" t="s">
        <v>325</v>
      </c>
      <c r="J5" s="340" t="s">
        <v>53</v>
      </c>
    </row>
    <row r="6" spans="1:10" ht="14.4" customHeight="1" x14ac:dyDescent="0.3">
      <c r="A6" s="336" t="s">
        <v>323</v>
      </c>
      <c r="B6" s="337" t="s">
        <v>212</v>
      </c>
      <c r="C6" s="338">
        <v>76.347609999999989</v>
      </c>
      <c r="D6" s="338">
        <v>57.249229999999002</v>
      </c>
      <c r="E6" s="338"/>
      <c r="F6" s="338">
        <v>55.505649999999989</v>
      </c>
      <c r="G6" s="338">
        <v>57.292595756888005</v>
      </c>
      <c r="H6" s="338">
        <v>-1.7869457568880165</v>
      </c>
      <c r="I6" s="339">
        <v>0.96881017986214768</v>
      </c>
      <c r="J6" s="340" t="s">
        <v>1</v>
      </c>
    </row>
    <row r="7" spans="1:10" ht="14.4" customHeight="1" x14ac:dyDescent="0.3">
      <c r="A7" s="336" t="s">
        <v>323</v>
      </c>
      <c r="B7" s="337" t="s">
        <v>326</v>
      </c>
      <c r="C7" s="338">
        <v>76.347609999999989</v>
      </c>
      <c r="D7" s="338">
        <v>57.249229999999002</v>
      </c>
      <c r="E7" s="338"/>
      <c r="F7" s="338">
        <v>55.505649999999989</v>
      </c>
      <c r="G7" s="338">
        <v>57.292595756888005</v>
      </c>
      <c r="H7" s="338">
        <v>-1.7869457568880165</v>
      </c>
      <c r="I7" s="339">
        <v>0.96881017986214768</v>
      </c>
      <c r="J7" s="340" t="s">
        <v>327</v>
      </c>
    </row>
    <row r="9" spans="1:10" ht="14.4" customHeight="1" x14ac:dyDescent="0.3">
      <c r="A9" s="336" t="s">
        <v>323</v>
      </c>
      <c r="B9" s="337" t="s">
        <v>324</v>
      </c>
      <c r="C9" s="338" t="s">
        <v>325</v>
      </c>
      <c r="D9" s="338" t="s">
        <v>325</v>
      </c>
      <c r="E9" s="338"/>
      <c r="F9" s="338" t="s">
        <v>325</v>
      </c>
      <c r="G9" s="338" t="s">
        <v>325</v>
      </c>
      <c r="H9" s="338" t="s">
        <v>325</v>
      </c>
      <c r="I9" s="339" t="s">
        <v>325</v>
      </c>
      <c r="J9" s="340" t="s">
        <v>53</v>
      </c>
    </row>
    <row r="10" spans="1:10" ht="14.4" customHeight="1" x14ac:dyDescent="0.3">
      <c r="A10" s="336" t="s">
        <v>328</v>
      </c>
      <c r="B10" s="337" t="s">
        <v>329</v>
      </c>
      <c r="C10" s="338" t="s">
        <v>325</v>
      </c>
      <c r="D10" s="338" t="s">
        <v>325</v>
      </c>
      <c r="E10" s="338"/>
      <c r="F10" s="338" t="s">
        <v>325</v>
      </c>
      <c r="G10" s="338" t="s">
        <v>325</v>
      </c>
      <c r="H10" s="338" t="s">
        <v>325</v>
      </c>
      <c r="I10" s="339" t="s">
        <v>325</v>
      </c>
      <c r="J10" s="340" t="s">
        <v>0</v>
      </c>
    </row>
    <row r="11" spans="1:10" ht="14.4" customHeight="1" x14ac:dyDescent="0.3">
      <c r="A11" s="336" t="s">
        <v>328</v>
      </c>
      <c r="B11" s="337" t="s">
        <v>212</v>
      </c>
      <c r="C11" s="338">
        <v>64.602099999999993</v>
      </c>
      <c r="D11" s="338">
        <v>52.211979999999002</v>
      </c>
      <c r="E11" s="338"/>
      <c r="F11" s="338">
        <v>50.575589999999991</v>
      </c>
      <c r="G11" s="338">
        <v>52.251530087073007</v>
      </c>
      <c r="H11" s="338">
        <v>-1.6759400870730161</v>
      </c>
      <c r="I11" s="339">
        <v>0.9679255309025363</v>
      </c>
      <c r="J11" s="340" t="s">
        <v>1</v>
      </c>
    </row>
    <row r="12" spans="1:10" ht="14.4" customHeight="1" x14ac:dyDescent="0.3">
      <c r="A12" s="336" t="s">
        <v>328</v>
      </c>
      <c r="B12" s="337" t="s">
        <v>330</v>
      </c>
      <c r="C12" s="338">
        <v>64.602099999999993</v>
      </c>
      <c r="D12" s="338">
        <v>52.211979999999002</v>
      </c>
      <c r="E12" s="338"/>
      <c r="F12" s="338">
        <v>50.575589999999991</v>
      </c>
      <c r="G12" s="338">
        <v>52.251530087073007</v>
      </c>
      <c r="H12" s="338">
        <v>-1.6759400870730161</v>
      </c>
      <c r="I12" s="339">
        <v>0.9679255309025363</v>
      </c>
      <c r="J12" s="340" t="s">
        <v>331</v>
      </c>
    </row>
    <row r="13" spans="1:10" ht="14.4" customHeight="1" x14ac:dyDescent="0.3">
      <c r="A13" s="336" t="s">
        <v>325</v>
      </c>
      <c r="B13" s="337" t="s">
        <v>325</v>
      </c>
      <c r="C13" s="338" t="s">
        <v>325</v>
      </c>
      <c r="D13" s="338" t="s">
        <v>325</v>
      </c>
      <c r="E13" s="338"/>
      <c r="F13" s="338" t="s">
        <v>325</v>
      </c>
      <c r="G13" s="338" t="s">
        <v>325</v>
      </c>
      <c r="H13" s="338" t="s">
        <v>325</v>
      </c>
      <c r="I13" s="339" t="s">
        <v>325</v>
      </c>
      <c r="J13" s="340" t="s">
        <v>332</v>
      </c>
    </row>
    <row r="14" spans="1:10" ht="14.4" customHeight="1" x14ac:dyDescent="0.3">
      <c r="A14" s="336" t="s">
        <v>333</v>
      </c>
      <c r="B14" s="337" t="s">
        <v>334</v>
      </c>
      <c r="C14" s="338" t="s">
        <v>325</v>
      </c>
      <c r="D14" s="338" t="s">
        <v>325</v>
      </c>
      <c r="E14" s="338"/>
      <c r="F14" s="338" t="s">
        <v>325</v>
      </c>
      <c r="G14" s="338" t="s">
        <v>325</v>
      </c>
      <c r="H14" s="338" t="s">
        <v>325</v>
      </c>
      <c r="I14" s="339" t="s">
        <v>325</v>
      </c>
      <c r="J14" s="340" t="s">
        <v>0</v>
      </c>
    </row>
    <row r="15" spans="1:10" ht="14.4" customHeight="1" x14ac:dyDescent="0.3">
      <c r="A15" s="336" t="s">
        <v>333</v>
      </c>
      <c r="B15" s="337" t="s">
        <v>212</v>
      </c>
      <c r="C15" s="338">
        <v>6.0514299999999999</v>
      </c>
      <c r="D15" s="338">
        <v>5.0372500000000002</v>
      </c>
      <c r="E15" s="338"/>
      <c r="F15" s="338">
        <v>4.9300600000000001</v>
      </c>
      <c r="G15" s="338">
        <v>5.0410656698149996</v>
      </c>
      <c r="H15" s="338">
        <v>-0.11100566981499949</v>
      </c>
      <c r="I15" s="339">
        <v>0.97797972153394441</v>
      </c>
      <c r="J15" s="340" t="s">
        <v>1</v>
      </c>
    </row>
    <row r="16" spans="1:10" ht="14.4" customHeight="1" x14ac:dyDescent="0.3">
      <c r="A16" s="336" t="s">
        <v>333</v>
      </c>
      <c r="B16" s="337" t="s">
        <v>335</v>
      </c>
      <c r="C16" s="338">
        <v>6.0514299999999999</v>
      </c>
      <c r="D16" s="338">
        <v>5.0372500000000002</v>
      </c>
      <c r="E16" s="338"/>
      <c r="F16" s="338">
        <v>4.9300600000000001</v>
      </c>
      <c r="G16" s="338">
        <v>5.0410656698149996</v>
      </c>
      <c r="H16" s="338">
        <v>-0.11100566981499949</v>
      </c>
      <c r="I16" s="339">
        <v>0.97797972153394441</v>
      </c>
      <c r="J16" s="340" t="s">
        <v>331</v>
      </c>
    </row>
    <row r="17" spans="1:10" ht="14.4" customHeight="1" x14ac:dyDescent="0.3">
      <c r="A17" s="336" t="s">
        <v>325</v>
      </c>
      <c r="B17" s="337" t="s">
        <v>325</v>
      </c>
      <c r="C17" s="338" t="s">
        <v>325</v>
      </c>
      <c r="D17" s="338" t="s">
        <v>325</v>
      </c>
      <c r="E17" s="338"/>
      <c r="F17" s="338" t="s">
        <v>325</v>
      </c>
      <c r="G17" s="338" t="s">
        <v>325</v>
      </c>
      <c r="H17" s="338" t="s">
        <v>325</v>
      </c>
      <c r="I17" s="339" t="s">
        <v>325</v>
      </c>
      <c r="J17" s="340" t="s">
        <v>332</v>
      </c>
    </row>
    <row r="18" spans="1:10" ht="14.4" customHeight="1" x14ac:dyDescent="0.3">
      <c r="A18" s="336" t="s">
        <v>336</v>
      </c>
      <c r="B18" s="337" t="s">
        <v>337</v>
      </c>
      <c r="C18" s="338" t="s">
        <v>325</v>
      </c>
      <c r="D18" s="338" t="s">
        <v>325</v>
      </c>
      <c r="E18" s="338"/>
      <c r="F18" s="338" t="s">
        <v>325</v>
      </c>
      <c r="G18" s="338" t="s">
        <v>325</v>
      </c>
      <c r="H18" s="338" t="s">
        <v>325</v>
      </c>
      <c r="I18" s="339" t="s">
        <v>325</v>
      </c>
      <c r="J18" s="340" t="s">
        <v>0</v>
      </c>
    </row>
    <row r="19" spans="1:10" ht="14.4" customHeight="1" x14ac:dyDescent="0.3">
      <c r="A19" s="336" t="s">
        <v>336</v>
      </c>
      <c r="B19" s="337" t="s">
        <v>212</v>
      </c>
      <c r="C19" s="338">
        <v>5.6940799999999996</v>
      </c>
      <c r="D19" s="338">
        <v>0</v>
      </c>
      <c r="E19" s="338"/>
      <c r="F19" s="338" t="s">
        <v>325</v>
      </c>
      <c r="G19" s="338" t="s">
        <v>325</v>
      </c>
      <c r="H19" s="338" t="s">
        <v>325</v>
      </c>
      <c r="I19" s="339" t="s">
        <v>325</v>
      </c>
      <c r="J19" s="340" t="s">
        <v>1</v>
      </c>
    </row>
    <row r="20" spans="1:10" ht="14.4" customHeight="1" x14ac:dyDescent="0.3">
      <c r="A20" s="336" t="s">
        <v>336</v>
      </c>
      <c r="B20" s="337" t="s">
        <v>338</v>
      </c>
      <c r="C20" s="338">
        <v>5.6940799999999996</v>
      </c>
      <c r="D20" s="338">
        <v>0</v>
      </c>
      <c r="E20" s="338"/>
      <c r="F20" s="338" t="s">
        <v>325</v>
      </c>
      <c r="G20" s="338" t="s">
        <v>325</v>
      </c>
      <c r="H20" s="338" t="s">
        <v>325</v>
      </c>
      <c r="I20" s="339" t="s">
        <v>325</v>
      </c>
      <c r="J20" s="340" t="s">
        <v>331</v>
      </c>
    </row>
    <row r="21" spans="1:10" ht="14.4" customHeight="1" x14ac:dyDescent="0.3">
      <c r="A21" s="336" t="s">
        <v>325</v>
      </c>
      <c r="B21" s="337" t="s">
        <v>325</v>
      </c>
      <c r="C21" s="338" t="s">
        <v>325</v>
      </c>
      <c r="D21" s="338" t="s">
        <v>325</v>
      </c>
      <c r="E21" s="338"/>
      <c r="F21" s="338" t="s">
        <v>325</v>
      </c>
      <c r="G21" s="338" t="s">
        <v>325</v>
      </c>
      <c r="H21" s="338" t="s">
        <v>325</v>
      </c>
      <c r="I21" s="339" t="s">
        <v>325</v>
      </c>
      <c r="J21" s="340" t="s">
        <v>332</v>
      </c>
    </row>
    <row r="22" spans="1:10" ht="14.4" customHeight="1" x14ac:dyDescent="0.3">
      <c r="A22" s="336" t="s">
        <v>323</v>
      </c>
      <c r="B22" s="337" t="s">
        <v>326</v>
      </c>
      <c r="C22" s="338">
        <v>76.347609999999989</v>
      </c>
      <c r="D22" s="338">
        <v>57.249229999999002</v>
      </c>
      <c r="E22" s="338"/>
      <c r="F22" s="338">
        <v>55.505649999999989</v>
      </c>
      <c r="G22" s="338">
        <v>57.292595756888005</v>
      </c>
      <c r="H22" s="338">
        <v>-1.7869457568880165</v>
      </c>
      <c r="I22" s="339">
        <v>0.96881017986214768</v>
      </c>
      <c r="J22" s="340" t="s">
        <v>327</v>
      </c>
    </row>
  </sheetData>
  <mergeCells count="3">
    <mergeCell ref="F3:I3"/>
    <mergeCell ref="C4:D4"/>
    <mergeCell ref="A1:I1"/>
  </mergeCells>
  <conditionalFormatting sqref="F8 F23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22">
    <cfRule type="expression" dxfId="27" priority="5">
      <formula>$H9&gt;0</formula>
    </cfRule>
  </conditionalFormatting>
  <conditionalFormatting sqref="A9:A22">
    <cfRule type="expression" dxfId="26" priority="2">
      <formula>AND($J9&lt;&gt;"mezeraKL",$J9&lt;&gt;"")</formula>
    </cfRule>
  </conditionalFormatting>
  <conditionalFormatting sqref="I9:I22">
    <cfRule type="expression" dxfId="25" priority="6">
      <formula>$I9&gt;1</formula>
    </cfRule>
  </conditionalFormatting>
  <conditionalFormatting sqref="B9:B22">
    <cfRule type="expression" dxfId="24" priority="1">
      <formula>OR($J9="NS",$J9="SumaNS",$J9="Účet")</formula>
    </cfRule>
  </conditionalFormatting>
  <conditionalFormatting sqref="A9:D22 F9:I22">
    <cfRule type="expression" dxfId="23" priority="8">
      <formula>AND($J9&lt;&gt;"",$J9&lt;&gt;"mezeraKL")</formula>
    </cfRule>
  </conditionalFormatting>
  <conditionalFormatting sqref="B9:D22 F9:I22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107.77793100428011</v>
      </c>
      <c r="M3" s="71">
        <f>SUBTOTAL(9,M5:M1048576)</f>
        <v>515</v>
      </c>
      <c r="N3" s="72">
        <f>SUBTOTAL(9,N5:N1048576)</f>
        <v>55505.634467204254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323</v>
      </c>
      <c r="B5" s="347" t="s">
        <v>324</v>
      </c>
      <c r="C5" s="348" t="s">
        <v>328</v>
      </c>
      <c r="D5" s="349" t="s">
        <v>353</v>
      </c>
      <c r="E5" s="348" t="s">
        <v>339</v>
      </c>
      <c r="F5" s="349" t="s">
        <v>355</v>
      </c>
      <c r="G5" s="348" t="s">
        <v>340</v>
      </c>
      <c r="H5" s="348" t="s">
        <v>341</v>
      </c>
      <c r="I5" s="348" t="s">
        <v>117</v>
      </c>
      <c r="J5" s="348" t="s">
        <v>342</v>
      </c>
      <c r="K5" s="348"/>
      <c r="L5" s="350">
        <v>61.062648621802929</v>
      </c>
      <c r="M5" s="350">
        <v>227</v>
      </c>
      <c r="N5" s="351">
        <v>13861.221237149264</v>
      </c>
    </row>
    <row r="6" spans="1:14" ht="14.4" customHeight="1" x14ac:dyDescent="0.3">
      <c r="A6" s="352" t="s">
        <v>323</v>
      </c>
      <c r="B6" s="353" t="s">
        <v>324</v>
      </c>
      <c r="C6" s="354" t="s">
        <v>328</v>
      </c>
      <c r="D6" s="355" t="s">
        <v>353</v>
      </c>
      <c r="E6" s="354" t="s">
        <v>339</v>
      </c>
      <c r="F6" s="355" t="s">
        <v>355</v>
      </c>
      <c r="G6" s="354" t="s">
        <v>340</v>
      </c>
      <c r="H6" s="354" t="s">
        <v>343</v>
      </c>
      <c r="I6" s="354" t="s">
        <v>117</v>
      </c>
      <c r="J6" s="354" t="s">
        <v>344</v>
      </c>
      <c r="K6" s="354"/>
      <c r="L6" s="356">
        <v>103.03478421488552</v>
      </c>
      <c r="M6" s="356">
        <v>4</v>
      </c>
      <c r="N6" s="357">
        <v>412.13913685954208</v>
      </c>
    </row>
    <row r="7" spans="1:14" ht="14.4" customHeight="1" x14ac:dyDescent="0.3">
      <c r="A7" s="352" t="s">
        <v>323</v>
      </c>
      <c r="B7" s="353" t="s">
        <v>324</v>
      </c>
      <c r="C7" s="354" t="s">
        <v>328</v>
      </c>
      <c r="D7" s="355" t="s">
        <v>353</v>
      </c>
      <c r="E7" s="354" t="s">
        <v>339</v>
      </c>
      <c r="F7" s="355" t="s">
        <v>355</v>
      </c>
      <c r="G7" s="354" t="s">
        <v>340</v>
      </c>
      <c r="H7" s="354" t="s">
        <v>345</v>
      </c>
      <c r="I7" s="354" t="s">
        <v>117</v>
      </c>
      <c r="J7" s="354" t="s">
        <v>346</v>
      </c>
      <c r="K7" s="354" t="s">
        <v>347</v>
      </c>
      <c r="L7" s="356">
        <v>90.930970350032268</v>
      </c>
      <c r="M7" s="356">
        <v>5</v>
      </c>
      <c r="N7" s="357">
        <v>454.65485175016136</v>
      </c>
    </row>
    <row r="8" spans="1:14" ht="14.4" customHeight="1" x14ac:dyDescent="0.3">
      <c r="A8" s="352" t="s">
        <v>323</v>
      </c>
      <c r="B8" s="353" t="s">
        <v>324</v>
      </c>
      <c r="C8" s="354" t="s">
        <v>328</v>
      </c>
      <c r="D8" s="355" t="s">
        <v>353</v>
      </c>
      <c r="E8" s="354" t="s">
        <v>339</v>
      </c>
      <c r="F8" s="355" t="s">
        <v>355</v>
      </c>
      <c r="G8" s="354" t="s">
        <v>340</v>
      </c>
      <c r="H8" s="354" t="s">
        <v>348</v>
      </c>
      <c r="I8" s="354" t="s">
        <v>117</v>
      </c>
      <c r="J8" s="354" t="s">
        <v>349</v>
      </c>
      <c r="K8" s="354" t="s">
        <v>350</v>
      </c>
      <c r="L8" s="356">
        <v>78.27609984023249</v>
      </c>
      <c r="M8" s="356">
        <v>10</v>
      </c>
      <c r="N8" s="357">
        <v>782.76099840232496</v>
      </c>
    </row>
    <row r="9" spans="1:14" ht="14.4" customHeight="1" x14ac:dyDescent="0.3">
      <c r="A9" s="352" t="s">
        <v>323</v>
      </c>
      <c r="B9" s="353" t="s">
        <v>324</v>
      </c>
      <c r="C9" s="354" t="s">
        <v>328</v>
      </c>
      <c r="D9" s="355" t="s">
        <v>353</v>
      </c>
      <c r="E9" s="354" t="s">
        <v>339</v>
      </c>
      <c r="F9" s="355" t="s">
        <v>355</v>
      </c>
      <c r="G9" s="354" t="s">
        <v>340</v>
      </c>
      <c r="H9" s="354" t="s">
        <v>351</v>
      </c>
      <c r="I9" s="354" t="s">
        <v>117</v>
      </c>
      <c r="J9" s="354" t="s">
        <v>352</v>
      </c>
      <c r="K9" s="354"/>
      <c r="L9" s="356">
        <v>154.47047034798189</v>
      </c>
      <c r="M9" s="356">
        <v>227</v>
      </c>
      <c r="N9" s="357">
        <v>35064.796768991888</v>
      </c>
    </row>
    <row r="10" spans="1:14" ht="14.4" customHeight="1" x14ac:dyDescent="0.3">
      <c r="A10" s="352" t="s">
        <v>323</v>
      </c>
      <c r="B10" s="353" t="s">
        <v>324</v>
      </c>
      <c r="C10" s="354" t="s">
        <v>333</v>
      </c>
      <c r="D10" s="355" t="s">
        <v>354</v>
      </c>
      <c r="E10" s="354" t="s">
        <v>339</v>
      </c>
      <c r="F10" s="355" t="s">
        <v>355</v>
      </c>
      <c r="G10" s="354" t="s">
        <v>340</v>
      </c>
      <c r="H10" s="354" t="s">
        <v>341</v>
      </c>
      <c r="I10" s="354" t="s">
        <v>117</v>
      </c>
      <c r="J10" s="354" t="s">
        <v>342</v>
      </c>
      <c r="K10" s="354"/>
      <c r="L10" s="356">
        <v>59.920662573860703</v>
      </c>
      <c r="M10" s="356">
        <v>21</v>
      </c>
      <c r="N10" s="357">
        <v>1258.3339140510748</v>
      </c>
    </row>
    <row r="11" spans="1:14" ht="14.4" customHeight="1" thickBot="1" x14ac:dyDescent="0.35">
      <c r="A11" s="358" t="s">
        <v>323</v>
      </c>
      <c r="B11" s="359" t="s">
        <v>324</v>
      </c>
      <c r="C11" s="360" t="s">
        <v>333</v>
      </c>
      <c r="D11" s="361" t="s">
        <v>354</v>
      </c>
      <c r="E11" s="360" t="s">
        <v>339</v>
      </c>
      <c r="F11" s="361" t="s">
        <v>355</v>
      </c>
      <c r="G11" s="360" t="s">
        <v>340</v>
      </c>
      <c r="H11" s="360" t="s">
        <v>351</v>
      </c>
      <c r="I11" s="360" t="s">
        <v>117</v>
      </c>
      <c r="J11" s="360" t="s">
        <v>352</v>
      </c>
      <c r="K11" s="360"/>
      <c r="L11" s="362">
        <v>174.84416952380951</v>
      </c>
      <c r="M11" s="362">
        <v>21</v>
      </c>
      <c r="N11" s="363">
        <v>3671.7275599999998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193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77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25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195</v>
      </c>
      <c r="C4" s="303"/>
      <c r="D4" s="303"/>
      <c r="E4" s="304"/>
      <c r="F4" s="299" t="s">
        <v>200</v>
      </c>
      <c r="G4" s="300"/>
      <c r="H4" s="300"/>
      <c r="I4" s="301"/>
      <c r="J4" s="302" t="s">
        <v>201</v>
      </c>
      <c r="K4" s="303"/>
      <c r="L4" s="303"/>
      <c r="M4" s="304"/>
      <c r="N4" s="299" t="s">
        <v>202</v>
      </c>
      <c r="O4" s="300"/>
      <c r="P4" s="300"/>
      <c r="Q4" s="301"/>
    </row>
    <row r="5" spans="1:17" ht="14.4" customHeight="1" thickBot="1" x14ac:dyDescent="0.35">
      <c r="A5" s="364" t="s">
        <v>194</v>
      </c>
      <c r="B5" s="365" t="s">
        <v>196</v>
      </c>
      <c r="C5" s="365" t="s">
        <v>197</v>
      </c>
      <c r="D5" s="365" t="s">
        <v>198</v>
      </c>
      <c r="E5" s="366" t="s">
        <v>199</v>
      </c>
      <c r="F5" s="367" t="s">
        <v>196</v>
      </c>
      <c r="G5" s="368" t="s">
        <v>197</v>
      </c>
      <c r="H5" s="368" t="s">
        <v>198</v>
      </c>
      <c r="I5" s="369" t="s">
        <v>199</v>
      </c>
      <c r="J5" s="365" t="s">
        <v>196</v>
      </c>
      <c r="K5" s="365" t="s">
        <v>197</v>
      </c>
      <c r="L5" s="365" t="s">
        <v>198</v>
      </c>
      <c r="M5" s="366" t="s">
        <v>199</v>
      </c>
      <c r="N5" s="367" t="s">
        <v>196</v>
      </c>
      <c r="O5" s="368" t="s">
        <v>197</v>
      </c>
      <c r="P5" s="368" t="s">
        <v>198</v>
      </c>
      <c r="Q5" s="369" t="s">
        <v>199</v>
      </c>
    </row>
    <row r="6" spans="1:17" ht="14.4" customHeight="1" x14ac:dyDescent="0.3">
      <c r="A6" s="376" t="s">
        <v>356</v>
      </c>
      <c r="B6" s="382"/>
      <c r="C6" s="350"/>
      <c r="D6" s="350"/>
      <c r="E6" s="351"/>
      <c r="F6" s="379"/>
      <c r="G6" s="370"/>
      <c r="H6" s="370"/>
      <c r="I6" s="385"/>
      <c r="J6" s="382"/>
      <c r="K6" s="350"/>
      <c r="L6" s="350"/>
      <c r="M6" s="351"/>
      <c r="N6" s="379"/>
      <c r="O6" s="370"/>
      <c r="P6" s="370"/>
      <c r="Q6" s="371"/>
    </row>
    <row r="7" spans="1:17" ht="14.4" customHeight="1" x14ac:dyDescent="0.3">
      <c r="A7" s="377" t="s">
        <v>357</v>
      </c>
      <c r="B7" s="383">
        <v>75</v>
      </c>
      <c r="C7" s="356"/>
      <c r="D7" s="356"/>
      <c r="E7" s="357"/>
      <c r="F7" s="380">
        <v>1</v>
      </c>
      <c r="G7" s="372">
        <v>0</v>
      </c>
      <c r="H7" s="372">
        <v>0</v>
      </c>
      <c r="I7" s="386">
        <v>0</v>
      </c>
      <c r="J7" s="383">
        <v>24</v>
      </c>
      <c r="K7" s="356"/>
      <c r="L7" s="356"/>
      <c r="M7" s="357"/>
      <c r="N7" s="380">
        <v>1</v>
      </c>
      <c r="O7" s="372">
        <v>0</v>
      </c>
      <c r="P7" s="372">
        <v>0</v>
      </c>
      <c r="Q7" s="373">
        <v>0</v>
      </c>
    </row>
    <row r="8" spans="1:17" ht="14.4" customHeight="1" thickBot="1" x14ac:dyDescent="0.35">
      <c r="A8" s="378" t="s">
        <v>358</v>
      </c>
      <c r="B8" s="384">
        <v>2</v>
      </c>
      <c r="C8" s="362"/>
      <c r="D8" s="362"/>
      <c r="E8" s="363"/>
      <c r="F8" s="381">
        <v>1</v>
      </c>
      <c r="G8" s="374">
        <v>0</v>
      </c>
      <c r="H8" s="374">
        <v>0</v>
      </c>
      <c r="I8" s="387">
        <v>0</v>
      </c>
      <c r="J8" s="384">
        <v>1</v>
      </c>
      <c r="K8" s="362"/>
      <c r="L8" s="362"/>
      <c r="M8" s="363"/>
      <c r="N8" s="381">
        <v>1</v>
      </c>
      <c r="O8" s="374">
        <v>0</v>
      </c>
      <c r="P8" s="374">
        <v>0</v>
      </c>
      <c r="Q8" s="37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323</v>
      </c>
      <c r="B5" s="337" t="s">
        <v>324</v>
      </c>
      <c r="C5" s="338" t="s">
        <v>325</v>
      </c>
      <c r="D5" s="338" t="s">
        <v>325</v>
      </c>
      <c r="E5" s="338"/>
      <c r="F5" s="338" t="s">
        <v>325</v>
      </c>
      <c r="G5" s="338" t="s">
        <v>325</v>
      </c>
      <c r="H5" s="338" t="s">
        <v>325</v>
      </c>
      <c r="I5" s="339" t="s">
        <v>325</v>
      </c>
      <c r="J5" s="340" t="s">
        <v>53</v>
      </c>
    </row>
    <row r="6" spans="1:10" ht="14.4" customHeight="1" x14ac:dyDescent="0.3">
      <c r="A6" s="336" t="s">
        <v>323</v>
      </c>
      <c r="B6" s="337" t="s">
        <v>359</v>
      </c>
      <c r="C6" s="338">
        <v>0</v>
      </c>
      <c r="D6" s="338">
        <v>0</v>
      </c>
      <c r="E6" s="338"/>
      <c r="F6" s="338" t="s">
        <v>325</v>
      </c>
      <c r="G6" s="338" t="s">
        <v>325</v>
      </c>
      <c r="H6" s="338" t="s">
        <v>325</v>
      </c>
      <c r="I6" s="339" t="s">
        <v>325</v>
      </c>
      <c r="J6" s="340" t="s">
        <v>1</v>
      </c>
    </row>
    <row r="7" spans="1:10" ht="14.4" customHeight="1" x14ac:dyDescent="0.3">
      <c r="A7" s="336" t="s">
        <v>323</v>
      </c>
      <c r="B7" s="337" t="s">
        <v>214</v>
      </c>
      <c r="C7" s="338">
        <v>11.780000000000001</v>
      </c>
      <c r="D7" s="338">
        <v>10.939999999998999</v>
      </c>
      <c r="E7" s="338"/>
      <c r="F7" s="338">
        <v>10.222</v>
      </c>
      <c r="G7" s="338">
        <v>11.094806266407</v>
      </c>
      <c r="H7" s="338">
        <v>-0.87280626640700021</v>
      </c>
      <c r="I7" s="339">
        <v>0.92133199576006164</v>
      </c>
      <c r="J7" s="340" t="s">
        <v>1</v>
      </c>
    </row>
    <row r="8" spans="1:10" ht="14.4" customHeight="1" x14ac:dyDescent="0.3">
      <c r="A8" s="336" t="s">
        <v>323</v>
      </c>
      <c r="B8" s="337" t="s">
        <v>326</v>
      </c>
      <c r="C8" s="338">
        <v>11.780000000000001</v>
      </c>
      <c r="D8" s="338">
        <v>10.939999999998999</v>
      </c>
      <c r="E8" s="338"/>
      <c r="F8" s="338">
        <v>10.222</v>
      </c>
      <c r="G8" s="338">
        <v>11.094806266407</v>
      </c>
      <c r="H8" s="338">
        <v>-0.87280626640700021</v>
      </c>
      <c r="I8" s="339">
        <v>0.92133199576006164</v>
      </c>
      <c r="J8" s="340" t="s">
        <v>327</v>
      </c>
    </row>
    <row r="10" spans="1:10" ht="14.4" customHeight="1" x14ac:dyDescent="0.3">
      <c r="A10" s="336" t="s">
        <v>323</v>
      </c>
      <c r="B10" s="337" t="s">
        <v>324</v>
      </c>
      <c r="C10" s="338" t="s">
        <v>325</v>
      </c>
      <c r="D10" s="338" t="s">
        <v>325</v>
      </c>
      <c r="E10" s="338"/>
      <c r="F10" s="338" t="s">
        <v>325</v>
      </c>
      <c r="G10" s="338" t="s">
        <v>325</v>
      </c>
      <c r="H10" s="338" t="s">
        <v>325</v>
      </c>
      <c r="I10" s="339" t="s">
        <v>325</v>
      </c>
      <c r="J10" s="340" t="s">
        <v>53</v>
      </c>
    </row>
    <row r="11" spans="1:10" ht="14.4" customHeight="1" x14ac:dyDescent="0.3">
      <c r="A11" s="336" t="s">
        <v>328</v>
      </c>
      <c r="B11" s="337" t="s">
        <v>329</v>
      </c>
      <c r="C11" s="338" t="s">
        <v>325</v>
      </c>
      <c r="D11" s="338" t="s">
        <v>325</v>
      </c>
      <c r="E11" s="338"/>
      <c r="F11" s="338" t="s">
        <v>325</v>
      </c>
      <c r="G11" s="338" t="s">
        <v>325</v>
      </c>
      <c r="H11" s="338" t="s">
        <v>325</v>
      </c>
      <c r="I11" s="339" t="s">
        <v>325</v>
      </c>
      <c r="J11" s="340" t="s">
        <v>0</v>
      </c>
    </row>
    <row r="12" spans="1:10" ht="14.4" customHeight="1" x14ac:dyDescent="0.3">
      <c r="A12" s="336" t="s">
        <v>328</v>
      </c>
      <c r="B12" s="337" t="s">
        <v>359</v>
      </c>
      <c r="C12" s="338">
        <v>0</v>
      </c>
      <c r="D12" s="338">
        <v>0</v>
      </c>
      <c r="E12" s="338"/>
      <c r="F12" s="338" t="s">
        <v>325</v>
      </c>
      <c r="G12" s="338" t="s">
        <v>325</v>
      </c>
      <c r="H12" s="338" t="s">
        <v>325</v>
      </c>
      <c r="I12" s="339" t="s">
        <v>325</v>
      </c>
      <c r="J12" s="340" t="s">
        <v>1</v>
      </c>
    </row>
    <row r="13" spans="1:10" ht="14.4" customHeight="1" x14ac:dyDescent="0.3">
      <c r="A13" s="336" t="s">
        <v>328</v>
      </c>
      <c r="B13" s="337" t="s">
        <v>214</v>
      </c>
      <c r="C13" s="338">
        <v>7.48</v>
      </c>
      <c r="D13" s="338">
        <v>9.4799999999989986</v>
      </c>
      <c r="E13" s="338"/>
      <c r="F13" s="338">
        <v>9.9379999999999988</v>
      </c>
      <c r="G13" s="338">
        <v>9.6141465635780001</v>
      </c>
      <c r="H13" s="338">
        <v>0.32385343642199871</v>
      </c>
      <c r="I13" s="339">
        <v>1.0336850945926783</v>
      </c>
      <c r="J13" s="340" t="s">
        <v>1</v>
      </c>
    </row>
    <row r="14" spans="1:10" ht="14.4" customHeight="1" x14ac:dyDescent="0.3">
      <c r="A14" s="336" t="s">
        <v>328</v>
      </c>
      <c r="B14" s="337" t="s">
        <v>330</v>
      </c>
      <c r="C14" s="338">
        <v>7.48</v>
      </c>
      <c r="D14" s="338">
        <v>9.4799999999989986</v>
      </c>
      <c r="E14" s="338"/>
      <c r="F14" s="338">
        <v>9.9379999999999988</v>
      </c>
      <c r="G14" s="338">
        <v>9.6141465635780001</v>
      </c>
      <c r="H14" s="338">
        <v>0.32385343642199871</v>
      </c>
      <c r="I14" s="339">
        <v>1.0336850945926783</v>
      </c>
      <c r="J14" s="340" t="s">
        <v>331</v>
      </c>
    </row>
    <row r="15" spans="1:10" ht="14.4" customHeight="1" x14ac:dyDescent="0.3">
      <c r="A15" s="336" t="s">
        <v>325</v>
      </c>
      <c r="B15" s="337" t="s">
        <v>325</v>
      </c>
      <c r="C15" s="338" t="s">
        <v>325</v>
      </c>
      <c r="D15" s="338" t="s">
        <v>325</v>
      </c>
      <c r="E15" s="338"/>
      <c r="F15" s="338" t="s">
        <v>325</v>
      </c>
      <c r="G15" s="338" t="s">
        <v>325</v>
      </c>
      <c r="H15" s="338" t="s">
        <v>325</v>
      </c>
      <c r="I15" s="339" t="s">
        <v>325</v>
      </c>
      <c r="J15" s="340" t="s">
        <v>332</v>
      </c>
    </row>
    <row r="16" spans="1:10" ht="14.4" customHeight="1" x14ac:dyDescent="0.3">
      <c r="A16" s="336" t="s">
        <v>336</v>
      </c>
      <c r="B16" s="337" t="s">
        <v>337</v>
      </c>
      <c r="C16" s="338" t="s">
        <v>325</v>
      </c>
      <c r="D16" s="338" t="s">
        <v>325</v>
      </c>
      <c r="E16" s="338"/>
      <c r="F16" s="338" t="s">
        <v>325</v>
      </c>
      <c r="G16" s="338" t="s">
        <v>325</v>
      </c>
      <c r="H16" s="338" t="s">
        <v>325</v>
      </c>
      <c r="I16" s="339" t="s">
        <v>325</v>
      </c>
      <c r="J16" s="340" t="s">
        <v>0</v>
      </c>
    </row>
    <row r="17" spans="1:10" ht="14.4" customHeight="1" x14ac:dyDescent="0.3">
      <c r="A17" s="336" t="s">
        <v>336</v>
      </c>
      <c r="B17" s="337" t="s">
        <v>214</v>
      </c>
      <c r="C17" s="338">
        <v>1.72</v>
      </c>
      <c r="D17" s="338">
        <v>1.46</v>
      </c>
      <c r="E17" s="338"/>
      <c r="F17" s="338">
        <v>0.28399999999999997</v>
      </c>
      <c r="G17" s="338">
        <v>1.4806597028290001</v>
      </c>
      <c r="H17" s="338">
        <v>-1.196659702829</v>
      </c>
      <c r="I17" s="339">
        <v>0.19180639512062067</v>
      </c>
      <c r="J17" s="340" t="s">
        <v>1</v>
      </c>
    </row>
    <row r="18" spans="1:10" ht="14.4" customHeight="1" x14ac:dyDescent="0.3">
      <c r="A18" s="336" t="s">
        <v>336</v>
      </c>
      <c r="B18" s="337" t="s">
        <v>338</v>
      </c>
      <c r="C18" s="338">
        <v>1.72</v>
      </c>
      <c r="D18" s="338">
        <v>1.46</v>
      </c>
      <c r="E18" s="338"/>
      <c r="F18" s="338">
        <v>0.28399999999999997</v>
      </c>
      <c r="G18" s="338">
        <v>1.4806597028290001</v>
      </c>
      <c r="H18" s="338">
        <v>-1.196659702829</v>
      </c>
      <c r="I18" s="339">
        <v>0.19180639512062067</v>
      </c>
      <c r="J18" s="340" t="s">
        <v>331</v>
      </c>
    </row>
    <row r="19" spans="1:10" ht="14.4" customHeight="1" x14ac:dyDescent="0.3">
      <c r="A19" s="336" t="s">
        <v>325</v>
      </c>
      <c r="B19" s="337" t="s">
        <v>325</v>
      </c>
      <c r="C19" s="338" t="s">
        <v>325</v>
      </c>
      <c r="D19" s="338" t="s">
        <v>325</v>
      </c>
      <c r="E19" s="338"/>
      <c r="F19" s="338" t="s">
        <v>325</v>
      </c>
      <c r="G19" s="338" t="s">
        <v>325</v>
      </c>
      <c r="H19" s="338" t="s">
        <v>325</v>
      </c>
      <c r="I19" s="339" t="s">
        <v>325</v>
      </c>
      <c r="J19" s="340" t="s">
        <v>332</v>
      </c>
    </row>
    <row r="20" spans="1:10" ht="14.4" customHeight="1" x14ac:dyDescent="0.3">
      <c r="A20" s="336" t="s">
        <v>333</v>
      </c>
      <c r="B20" s="337" t="s">
        <v>334</v>
      </c>
      <c r="C20" s="338" t="s">
        <v>325</v>
      </c>
      <c r="D20" s="338" t="s">
        <v>325</v>
      </c>
      <c r="E20" s="338"/>
      <c r="F20" s="338" t="s">
        <v>325</v>
      </c>
      <c r="G20" s="338" t="s">
        <v>325</v>
      </c>
      <c r="H20" s="338" t="s">
        <v>325</v>
      </c>
      <c r="I20" s="339" t="s">
        <v>325</v>
      </c>
      <c r="J20" s="340" t="s">
        <v>0</v>
      </c>
    </row>
    <row r="21" spans="1:10" ht="14.4" customHeight="1" x14ac:dyDescent="0.3">
      <c r="A21" s="336" t="s">
        <v>333</v>
      </c>
      <c r="B21" s="337" t="s">
        <v>214</v>
      </c>
      <c r="C21" s="338">
        <v>2.58</v>
      </c>
      <c r="D21" s="338" t="s">
        <v>325</v>
      </c>
      <c r="E21" s="338"/>
      <c r="F21" s="338" t="s">
        <v>325</v>
      </c>
      <c r="G21" s="338" t="s">
        <v>325</v>
      </c>
      <c r="H21" s="338" t="s">
        <v>325</v>
      </c>
      <c r="I21" s="339" t="s">
        <v>325</v>
      </c>
      <c r="J21" s="340" t="s">
        <v>1</v>
      </c>
    </row>
    <row r="22" spans="1:10" ht="14.4" customHeight="1" x14ac:dyDescent="0.3">
      <c r="A22" s="336" t="s">
        <v>333</v>
      </c>
      <c r="B22" s="337" t="s">
        <v>335</v>
      </c>
      <c r="C22" s="338">
        <v>2.58</v>
      </c>
      <c r="D22" s="338" t="s">
        <v>325</v>
      </c>
      <c r="E22" s="338"/>
      <c r="F22" s="338" t="s">
        <v>325</v>
      </c>
      <c r="G22" s="338" t="s">
        <v>325</v>
      </c>
      <c r="H22" s="338" t="s">
        <v>325</v>
      </c>
      <c r="I22" s="339" t="s">
        <v>325</v>
      </c>
      <c r="J22" s="340" t="s">
        <v>331</v>
      </c>
    </row>
    <row r="23" spans="1:10" ht="14.4" customHeight="1" x14ac:dyDescent="0.3">
      <c r="A23" s="336" t="s">
        <v>325</v>
      </c>
      <c r="B23" s="337" t="s">
        <v>325</v>
      </c>
      <c r="C23" s="338" t="s">
        <v>325</v>
      </c>
      <c r="D23" s="338" t="s">
        <v>325</v>
      </c>
      <c r="E23" s="338"/>
      <c r="F23" s="338" t="s">
        <v>325</v>
      </c>
      <c r="G23" s="338" t="s">
        <v>325</v>
      </c>
      <c r="H23" s="338" t="s">
        <v>325</v>
      </c>
      <c r="I23" s="339" t="s">
        <v>325</v>
      </c>
      <c r="J23" s="340" t="s">
        <v>332</v>
      </c>
    </row>
    <row r="24" spans="1:10" ht="14.4" customHeight="1" x14ac:dyDescent="0.3">
      <c r="A24" s="336" t="s">
        <v>323</v>
      </c>
      <c r="B24" s="337" t="s">
        <v>326</v>
      </c>
      <c r="C24" s="338">
        <v>11.780000000000001</v>
      </c>
      <c r="D24" s="338">
        <v>10.939999999998999</v>
      </c>
      <c r="E24" s="338"/>
      <c r="F24" s="338">
        <v>10.222</v>
      </c>
      <c r="G24" s="338">
        <v>11.094806266407</v>
      </c>
      <c r="H24" s="338">
        <v>-0.87280626640700021</v>
      </c>
      <c r="I24" s="339">
        <v>0.92133199576006164</v>
      </c>
      <c r="J24" s="340" t="s">
        <v>327</v>
      </c>
    </row>
  </sheetData>
  <mergeCells count="3">
    <mergeCell ref="A1:I1"/>
    <mergeCell ref="F3:I3"/>
    <mergeCell ref="C4:D4"/>
  </mergeCells>
  <conditionalFormatting sqref="F9 F25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24">
    <cfRule type="expression" dxfId="10" priority="5">
      <formula>$H10&gt;0</formula>
    </cfRule>
  </conditionalFormatting>
  <conditionalFormatting sqref="A10:A24">
    <cfRule type="expression" dxfId="9" priority="2">
      <formula>AND($J10&lt;&gt;"mezeraKL",$J10&lt;&gt;"")</formula>
    </cfRule>
  </conditionalFormatting>
  <conditionalFormatting sqref="I10:I24">
    <cfRule type="expression" dxfId="8" priority="6">
      <formula>$I10&gt;1</formula>
    </cfRule>
  </conditionalFormatting>
  <conditionalFormatting sqref="B10:B24">
    <cfRule type="expression" dxfId="7" priority="1">
      <formula>OR($J10="NS",$J10="SumaNS",$J10="Účet")</formula>
    </cfRule>
  </conditionalFormatting>
  <conditionalFormatting sqref="A10:D24 F10:I24">
    <cfRule type="expression" dxfId="6" priority="8">
      <formula>AND($J10&lt;&gt;"",$J10&lt;&gt;"mezeraKL")</formula>
    </cfRule>
  </conditionalFormatting>
  <conditionalFormatting sqref="B10:D24 F10:I24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368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0.73014285714285709</v>
      </c>
      <c r="J3" s="71">
        <f>SUBTOTAL(9,J5:J1048576)</f>
        <v>14000</v>
      </c>
      <c r="K3" s="72">
        <f>SUBTOTAL(9,K5:K1048576)</f>
        <v>10222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323</v>
      </c>
      <c r="B5" s="347" t="s">
        <v>324</v>
      </c>
      <c r="C5" s="348" t="s">
        <v>328</v>
      </c>
      <c r="D5" s="349" t="s">
        <v>353</v>
      </c>
      <c r="E5" s="348" t="s">
        <v>365</v>
      </c>
      <c r="F5" s="349" t="s">
        <v>366</v>
      </c>
      <c r="G5" s="348" t="s">
        <v>360</v>
      </c>
      <c r="H5" s="348" t="s">
        <v>361</v>
      </c>
      <c r="I5" s="350">
        <v>0.77200000000000002</v>
      </c>
      <c r="J5" s="350">
        <v>4600</v>
      </c>
      <c r="K5" s="351">
        <v>3548</v>
      </c>
    </row>
    <row r="6" spans="1:11" ht="14.4" customHeight="1" x14ac:dyDescent="0.3">
      <c r="A6" s="352" t="s">
        <v>323</v>
      </c>
      <c r="B6" s="353" t="s">
        <v>324</v>
      </c>
      <c r="C6" s="354" t="s">
        <v>328</v>
      </c>
      <c r="D6" s="355" t="s">
        <v>353</v>
      </c>
      <c r="E6" s="354" t="s">
        <v>365</v>
      </c>
      <c r="F6" s="355" t="s">
        <v>366</v>
      </c>
      <c r="G6" s="354" t="s">
        <v>362</v>
      </c>
      <c r="H6" s="354" t="s">
        <v>363</v>
      </c>
      <c r="I6" s="356">
        <v>0.71</v>
      </c>
      <c r="J6" s="356">
        <v>2000</v>
      </c>
      <c r="K6" s="357">
        <v>1420</v>
      </c>
    </row>
    <row r="7" spans="1:11" ht="14.4" customHeight="1" x14ac:dyDescent="0.3">
      <c r="A7" s="352" t="s">
        <v>323</v>
      </c>
      <c r="B7" s="353" t="s">
        <v>324</v>
      </c>
      <c r="C7" s="354" t="s">
        <v>328</v>
      </c>
      <c r="D7" s="355" t="s">
        <v>353</v>
      </c>
      <c r="E7" s="354" t="s">
        <v>365</v>
      </c>
      <c r="F7" s="355" t="s">
        <v>366</v>
      </c>
      <c r="G7" s="354" t="s">
        <v>362</v>
      </c>
      <c r="H7" s="354" t="s">
        <v>364</v>
      </c>
      <c r="I7" s="356">
        <v>0.71</v>
      </c>
      <c r="J7" s="356">
        <v>7000</v>
      </c>
      <c r="K7" s="357">
        <v>4970</v>
      </c>
    </row>
    <row r="8" spans="1:11" ht="14.4" customHeight="1" thickBot="1" x14ac:dyDescent="0.35">
      <c r="A8" s="358" t="s">
        <v>323</v>
      </c>
      <c r="B8" s="359" t="s">
        <v>324</v>
      </c>
      <c r="C8" s="360" t="s">
        <v>336</v>
      </c>
      <c r="D8" s="361" t="s">
        <v>367</v>
      </c>
      <c r="E8" s="360" t="s">
        <v>365</v>
      </c>
      <c r="F8" s="361" t="s">
        <v>366</v>
      </c>
      <c r="G8" s="360" t="s">
        <v>362</v>
      </c>
      <c r="H8" s="360" t="s">
        <v>363</v>
      </c>
      <c r="I8" s="362">
        <v>0.71</v>
      </c>
      <c r="J8" s="362">
        <v>400</v>
      </c>
      <c r="K8" s="363">
        <v>284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6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7">
        <v>930</v>
      </c>
      <c r="AH3" s="413"/>
    </row>
    <row r="4" spans="1:34" ht="36.6" outlineLevel="1" thickBot="1" x14ac:dyDescent="0.35">
      <c r="A4" s="195">
        <v>2014</v>
      </c>
      <c r="B4" s="307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98" t="s">
        <v>155</v>
      </c>
      <c r="AH4" s="413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9"/>
      <c r="AH5" s="413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32.9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16.399999999999999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4.5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12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400">
        <f xml:space="preserve">
TRUNC(IF($A$4&lt;=12,SUMIFS('ON Data'!AM:AM,'ON Data'!$D:$D,$A$4,'ON Data'!$E:$E,1),SUMIFS('ON Data'!AM:AM,'ON Data'!$E:$E,1)/'ON Data'!$D$3),1)</f>
        <v>0</v>
      </c>
      <c r="AH6" s="413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400"/>
      <c r="AH7" s="413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400"/>
      <c r="AH8" s="413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401"/>
      <c r="AH9" s="413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402"/>
      <c r="AH10" s="413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53576.52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0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26793.270000000004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7016.25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19767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403">
        <f xml:space="preserve">
IF($A$4&lt;=12,SUMIFS('ON Data'!AM:AM,'ON Data'!$D:$D,$A$4,'ON Data'!$E:$E,2),SUMIFS('ON Data'!AM:AM,'ON Data'!$E:$E,2))</f>
        <v>0</v>
      </c>
      <c r="AH11" s="413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18.75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18.75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403">
        <f xml:space="preserve">
IF($A$4&lt;=12,SUMIFS('ON Data'!AM:AM,'ON Data'!$D:$D,$A$4,'ON Data'!$E:$E,3),SUMIFS('ON Data'!AM:AM,'ON Data'!$E:$E,3))</f>
        <v>0</v>
      </c>
      <c r="AH12" s="413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376.5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198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91.5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87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403">
        <f xml:space="preserve">
IF($A$4&lt;=12,SUMIFS('ON Data'!AM:AM,'ON Data'!$D:$D,$A$4,'ON Data'!$E:$E,4),SUMIFS('ON Data'!AM:AM,'ON Data'!$E:$E,4))</f>
        <v>0</v>
      </c>
      <c r="AH13" s="413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404">
        <f xml:space="preserve">
IF($A$4&lt;=12,SUMIFS('ON Data'!AM:AM,'ON Data'!$D:$D,$A$4,'ON Data'!$E:$E,5),SUMIFS('ON Data'!AM:AM,'ON Data'!$E:$E,5))</f>
        <v>0</v>
      </c>
      <c r="AH14" s="413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405"/>
      <c r="AH15" s="413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403">
        <f xml:space="preserve">
IF($A$4&lt;=12,SUMIFS('ON Data'!AM:AM,'ON Data'!$D:$D,$A$4,'ON Data'!$E:$E,7),SUMIFS('ON Data'!AM:AM,'ON Data'!$E:$E,7))</f>
        <v>0</v>
      </c>
      <c r="AH16" s="413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403">
        <f xml:space="preserve">
IF($A$4&lt;=12,SUMIFS('ON Data'!AM:AM,'ON Data'!$D:$D,$A$4,'ON Data'!$E:$E,8),SUMIFS('ON Data'!AM:AM,'ON Data'!$E:$E,8))</f>
        <v>0</v>
      </c>
      <c r="AH17" s="413"/>
    </row>
    <row r="18" spans="1:34" x14ac:dyDescent="0.3">
      <c r="A18" s="187" t="s">
        <v>145</v>
      </c>
      <c r="B18" s="202">
        <f xml:space="preserve">
B19-B16-B17</f>
        <v>728314</v>
      </c>
      <c r="C18" s="203">
        <f t="shared" ref="C18" si="0" xml:space="preserve">
C19-C16-C17</f>
        <v>0</v>
      </c>
      <c r="D18" s="204">
        <f t="shared" ref="D18:AG18" si="1" xml:space="preserve">
D19-D16-D17</f>
        <v>0</v>
      </c>
      <c r="E18" s="204">
        <f t="shared" si="1"/>
        <v>0</v>
      </c>
      <c r="F18" s="204">
        <f t="shared" si="1"/>
        <v>477954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75226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175134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403">
        <f t="shared" si="1"/>
        <v>0</v>
      </c>
      <c r="AH18" s="413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728314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477954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75226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175134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6">
        <f xml:space="preserve">
IF($A$4&lt;=12,SUMIFS('ON Data'!AM:AM,'ON Data'!$D:$D,$A$4,'ON Data'!$E:$E,9),SUMIFS('ON Data'!AM:AM,'ON Data'!$E:$E,9))</f>
        <v>0</v>
      </c>
      <c r="AH19" s="413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8736350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0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5426792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987066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2322492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407">
        <f xml:space="preserve">
IF($A$4&lt;=12,SUMIFS('ON Data'!AM:AM,'ON Data'!$D:$D,$A$4,'ON Data'!$E:$E,6),SUMIFS('ON Data'!AM:AM,'ON Data'!$E:$E,6))</f>
        <v>0</v>
      </c>
      <c r="AH20" s="413"/>
    </row>
    <row r="21" spans="1:34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403">
        <f xml:space="preserve">
IF($A$4&lt;=12,SUMIFS('ON Data'!AM:AM,'ON Data'!$D:$D,$A$4,'ON Data'!$E:$E,12),SUMIFS('ON Data'!AM:AM,'ON Data'!$E:$E,12))</f>
        <v>0</v>
      </c>
      <c r="AH21" s="413"/>
    </row>
    <row r="22" spans="1:34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8" t="str">
        <f t="shared" si="2"/>
        <v/>
      </c>
      <c r="AH22" s="413"/>
    </row>
    <row r="23" spans="1:34" ht="15" hidden="1" outlineLevel="1" thickBot="1" x14ac:dyDescent="0.35">
      <c r="A23" s="190" t="s">
        <v>52</v>
      </c>
      <c r="B23" s="205">
        <f xml:space="preserve">
IF(B21="","",B20-B21)</f>
        <v>8736350</v>
      </c>
      <c r="C23" s="206">
        <f t="shared" ref="C23:AG23" si="3" xml:space="preserve">
IF(C21="","",C20-C21)</f>
        <v>0</v>
      </c>
      <c r="D23" s="207">
        <f t="shared" si="3"/>
        <v>0</v>
      </c>
      <c r="E23" s="207">
        <f t="shared" si="3"/>
        <v>0</v>
      </c>
      <c r="F23" s="207">
        <f t="shared" si="3"/>
        <v>5426792</v>
      </c>
      <c r="G23" s="207">
        <f t="shared" si="3"/>
        <v>0</v>
      </c>
      <c r="H23" s="207">
        <f t="shared" si="3"/>
        <v>0</v>
      </c>
      <c r="I23" s="207">
        <f t="shared" si="3"/>
        <v>0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0</v>
      </c>
      <c r="X23" s="207">
        <f t="shared" si="3"/>
        <v>987066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2322492</v>
      </c>
      <c r="AD23" s="207">
        <f t="shared" si="3"/>
        <v>0</v>
      </c>
      <c r="AE23" s="207">
        <f t="shared" si="3"/>
        <v>0</v>
      </c>
      <c r="AF23" s="207">
        <f t="shared" si="3"/>
        <v>0</v>
      </c>
      <c r="AG23" s="404">
        <f t="shared" si="3"/>
        <v>0</v>
      </c>
      <c r="AH23" s="413"/>
    </row>
    <row r="24" spans="1:34" x14ac:dyDescent="0.3">
      <c r="A24" s="184" t="s">
        <v>147</v>
      </c>
      <c r="B24" s="231" t="s">
        <v>2</v>
      </c>
      <c r="C24" s="414" t="s">
        <v>158</v>
      </c>
      <c r="D24" s="388"/>
      <c r="E24" s="389"/>
      <c r="F24" s="389" t="s">
        <v>159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409" t="s">
        <v>160</v>
      </c>
      <c r="AH24" s="413"/>
    </row>
    <row r="25" spans="1:34" x14ac:dyDescent="0.3">
      <c r="A25" s="185" t="s">
        <v>55</v>
      </c>
      <c r="B25" s="202">
        <f xml:space="preserve">
SUM(C25:AG25)</f>
        <v>1150</v>
      </c>
      <c r="C25" s="415">
        <f xml:space="preserve">
IF($A$4&lt;=12,SUMIFS('ON Data'!H:H,'ON Data'!$D:$D,$A$4,'ON Data'!$E:$E,10),SUMIFS('ON Data'!H:H,'ON Data'!$E:$E,10))</f>
        <v>0</v>
      </c>
      <c r="D25" s="390"/>
      <c r="E25" s="391"/>
      <c r="F25" s="391">
        <f xml:space="preserve">
IF($A$4&lt;=12,SUMIFS('ON Data'!K:K,'ON Data'!$D:$D,$A$4,'ON Data'!$E:$E,10),SUMIFS('ON Data'!K:K,'ON Data'!$E:$E,10))</f>
        <v>1150</v>
      </c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410">
        <f xml:space="preserve">
IF($A$4&lt;=12,SUMIFS('ON Data'!AM:AM,'ON Data'!$D:$D,$A$4,'ON Data'!$E:$E,10),SUMIFS('ON Data'!AM:AM,'ON Data'!$E:$E,10))</f>
        <v>0</v>
      </c>
      <c r="AH25" s="413"/>
    </row>
    <row r="26" spans="1:34" x14ac:dyDescent="0.3">
      <c r="A26" s="191" t="s">
        <v>157</v>
      </c>
      <c r="B26" s="211">
        <f xml:space="preserve">
SUM(C26:AG26)</f>
        <v>0</v>
      </c>
      <c r="C26" s="415">
        <f xml:space="preserve">
IF($A$4&lt;=12,SUMIFS('ON Data'!H:H,'ON Data'!$D:$D,$A$4,'ON Data'!$E:$E,11),SUMIFS('ON Data'!H:H,'ON Data'!$E:$E,11))</f>
        <v>0</v>
      </c>
      <c r="D26" s="390"/>
      <c r="E26" s="391"/>
      <c r="F26" s="392">
        <f xml:space="preserve">
IF($A$4&lt;=12,SUMIFS('ON Data'!K:K,'ON Data'!$D:$D,$A$4,'ON Data'!$E:$E,11),SUMIFS('ON Data'!K:K,'ON Data'!$E:$E,11))</f>
        <v>0</v>
      </c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410">
        <f xml:space="preserve">
IF($A$4&lt;=12,SUMIFS('ON Data'!AM:AM,'ON Data'!$D:$D,$A$4,'ON Data'!$E:$E,11),SUMIFS('ON Data'!AM:AM,'ON Data'!$E:$E,11))</f>
        <v>0</v>
      </c>
      <c r="AH26" s="413"/>
    </row>
    <row r="27" spans="1:34" x14ac:dyDescent="0.3">
      <c r="A27" s="191" t="s">
        <v>57</v>
      </c>
      <c r="B27" s="232">
        <f xml:space="preserve">
IF(B26=0,0,B25/B26)</f>
        <v>0</v>
      </c>
      <c r="C27" s="416">
        <f xml:space="preserve">
IF(C26=0,0,C25/C26)</f>
        <v>0</v>
      </c>
      <c r="D27" s="393"/>
      <c r="E27" s="394"/>
      <c r="F27" s="394">
        <f xml:space="preserve">
IF(F26=0,0,F25/F26)</f>
        <v>0</v>
      </c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411">
        <f xml:space="preserve">
IF(AG26=0,0,AG25/AG26)</f>
        <v>0</v>
      </c>
      <c r="AH27" s="413"/>
    </row>
    <row r="28" spans="1:34" ht="15" thickBot="1" x14ac:dyDescent="0.35">
      <c r="A28" s="191" t="s">
        <v>156</v>
      </c>
      <c r="B28" s="211">
        <f xml:space="preserve">
SUM(C28:AG28)</f>
        <v>-1150</v>
      </c>
      <c r="C28" s="417">
        <f xml:space="preserve">
C26-C25</f>
        <v>0</v>
      </c>
      <c r="D28" s="395"/>
      <c r="E28" s="396"/>
      <c r="F28" s="396">
        <f xml:space="preserve">
F26-F25</f>
        <v>-1150</v>
      </c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412">
        <f xml:space="preserve">
AG26-AG25</f>
        <v>0</v>
      </c>
      <c r="AH28" s="413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369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12</v>
      </c>
      <c r="F3" s="172">
        <f>SUMIF($E5:$E1048576,"&lt;10",F5:F1048576)</f>
        <v>9519031.0200000014</v>
      </c>
      <c r="G3" s="172">
        <f t="shared" ref="G3:AN3" si="0">SUMIF($E5:$E1048576,"&lt;10",G5:G1048576)</f>
        <v>0</v>
      </c>
      <c r="H3" s="172">
        <f t="shared" si="0"/>
        <v>0</v>
      </c>
      <c r="I3" s="172">
        <f t="shared" si="0"/>
        <v>0</v>
      </c>
      <c r="J3" s="172">
        <f t="shared" si="0"/>
        <v>0</v>
      </c>
      <c r="K3" s="172">
        <f t="shared" si="0"/>
        <v>5931953.2699999996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1069453.75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2517624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56</v>
      </c>
      <c r="D5" s="171">
        <v>1</v>
      </c>
      <c r="E5" s="171">
        <v>1</v>
      </c>
      <c r="F5" s="171">
        <v>32.25</v>
      </c>
      <c r="G5" s="171">
        <v>0</v>
      </c>
      <c r="H5" s="171">
        <v>0</v>
      </c>
      <c r="I5" s="171">
        <v>0</v>
      </c>
      <c r="J5" s="171">
        <v>0</v>
      </c>
      <c r="K5" s="171">
        <v>16.25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4</v>
      </c>
      <c r="AD5" s="171">
        <v>0</v>
      </c>
      <c r="AE5" s="171">
        <v>0</v>
      </c>
      <c r="AF5" s="171">
        <v>0</v>
      </c>
      <c r="AG5" s="171">
        <v>0</v>
      </c>
      <c r="AH5" s="171">
        <v>12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56</v>
      </c>
      <c r="D6" s="171">
        <v>1</v>
      </c>
      <c r="E6" s="171">
        <v>2</v>
      </c>
      <c r="F6" s="171">
        <v>5216.88</v>
      </c>
      <c r="G6" s="171">
        <v>0</v>
      </c>
      <c r="H6" s="171">
        <v>0</v>
      </c>
      <c r="I6" s="171">
        <v>0</v>
      </c>
      <c r="J6" s="171">
        <v>0</v>
      </c>
      <c r="K6" s="171">
        <v>2590.13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690</v>
      </c>
      <c r="AD6" s="171">
        <v>0</v>
      </c>
      <c r="AE6" s="171">
        <v>0</v>
      </c>
      <c r="AF6" s="171">
        <v>0</v>
      </c>
      <c r="AG6" s="171">
        <v>0</v>
      </c>
      <c r="AH6" s="171">
        <v>1936.75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56</v>
      </c>
      <c r="D7" s="171">
        <v>1</v>
      </c>
      <c r="E7" s="171">
        <v>3</v>
      </c>
      <c r="F7" s="171">
        <v>0</v>
      </c>
      <c r="G7" s="171">
        <v>0</v>
      </c>
      <c r="H7" s="171">
        <v>0</v>
      </c>
      <c r="I7" s="171">
        <v>0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0</v>
      </c>
      <c r="AD7" s="171">
        <v>0</v>
      </c>
      <c r="AE7" s="171">
        <v>0</v>
      </c>
      <c r="AF7" s="171">
        <v>0</v>
      </c>
      <c r="AG7" s="171">
        <v>0</v>
      </c>
      <c r="AH7" s="171">
        <v>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56</v>
      </c>
      <c r="D8" s="171">
        <v>1</v>
      </c>
      <c r="E8" s="171">
        <v>4</v>
      </c>
      <c r="F8" s="171">
        <v>0</v>
      </c>
      <c r="G8" s="171">
        <v>0</v>
      </c>
      <c r="H8" s="171">
        <v>0</v>
      </c>
      <c r="I8" s="171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0</v>
      </c>
      <c r="AD8" s="171">
        <v>0</v>
      </c>
      <c r="AE8" s="171">
        <v>0</v>
      </c>
      <c r="AF8" s="171">
        <v>0</v>
      </c>
      <c r="AG8" s="171">
        <v>0</v>
      </c>
      <c r="AH8" s="171">
        <v>0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56</v>
      </c>
      <c r="D9" s="171">
        <v>1</v>
      </c>
      <c r="E9" s="171">
        <v>5</v>
      </c>
      <c r="F9" s="171">
        <v>0</v>
      </c>
      <c r="G9" s="171">
        <v>0</v>
      </c>
      <c r="H9" s="171">
        <v>0</v>
      </c>
      <c r="I9" s="171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0</v>
      </c>
      <c r="AD9" s="171">
        <v>0</v>
      </c>
      <c r="AE9" s="171">
        <v>0</v>
      </c>
      <c r="AF9" s="171">
        <v>0</v>
      </c>
      <c r="AG9" s="171">
        <v>0</v>
      </c>
      <c r="AH9" s="171">
        <v>0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56</v>
      </c>
      <c r="D10" s="171">
        <v>1</v>
      </c>
      <c r="E10" s="171">
        <v>6</v>
      </c>
      <c r="F10" s="171">
        <v>680614</v>
      </c>
      <c r="G10" s="171">
        <v>0</v>
      </c>
      <c r="H10" s="171">
        <v>0</v>
      </c>
      <c r="I10" s="171">
        <v>0</v>
      </c>
      <c r="J10" s="171">
        <v>0</v>
      </c>
      <c r="K10" s="171">
        <v>428820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67324</v>
      </c>
      <c r="AD10" s="171">
        <v>0</v>
      </c>
      <c r="AE10" s="171">
        <v>0</v>
      </c>
      <c r="AF10" s="171">
        <v>0</v>
      </c>
      <c r="AG10" s="171">
        <v>0</v>
      </c>
      <c r="AH10" s="171">
        <v>184470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56</v>
      </c>
      <c r="D11" s="171">
        <v>1</v>
      </c>
      <c r="E11" s="171">
        <v>7</v>
      </c>
      <c r="F11" s="171">
        <v>0</v>
      </c>
      <c r="G11" s="171">
        <v>0</v>
      </c>
      <c r="H11" s="171">
        <v>0</v>
      </c>
      <c r="I11" s="171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56</v>
      </c>
      <c r="D12" s="171">
        <v>1</v>
      </c>
      <c r="E12" s="171">
        <v>8</v>
      </c>
      <c r="F12" s="171">
        <v>0</v>
      </c>
      <c r="G12" s="171">
        <v>0</v>
      </c>
      <c r="H12" s="171">
        <v>0</v>
      </c>
      <c r="I12" s="171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0</v>
      </c>
      <c r="AD12" s="171">
        <v>0</v>
      </c>
      <c r="AE12" s="171">
        <v>0</v>
      </c>
      <c r="AF12" s="171">
        <v>0</v>
      </c>
      <c r="AG12" s="171">
        <v>0</v>
      </c>
      <c r="AH12" s="171">
        <v>0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56</v>
      </c>
      <c r="D13" s="171">
        <v>1</v>
      </c>
      <c r="E13" s="171">
        <v>9</v>
      </c>
      <c r="F13" s="171">
        <v>0</v>
      </c>
      <c r="G13" s="171">
        <v>0</v>
      </c>
      <c r="H13" s="171">
        <v>0</v>
      </c>
      <c r="I13" s="171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0</v>
      </c>
      <c r="AD13" s="171">
        <v>0</v>
      </c>
      <c r="AE13" s="171">
        <v>0</v>
      </c>
      <c r="AF13" s="171">
        <v>0</v>
      </c>
      <c r="AG13" s="171">
        <v>0</v>
      </c>
      <c r="AH13" s="171">
        <v>0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56</v>
      </c>
      <c r="D14" s="171">
        <v>1</v>
      </c>
      <c r="E14" s="171">
        <v>10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0</v>
      </c>
      <c r="AD14" s="171">
        <v>0</v>
      </c>
      <c r="AE14" s="171">
        <v>0</v>
      </c>
      <c r="AF14" s="171">
        <v>0</v>
      </c>
      <c r="AG14" s="171">
        <v>0</v>
      </c>
      <c r="AH14" s="171">
        <v>0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56</v>
      </c>
      <c r="D15" s="171">
        <v>1</v>
      </c>
      <c r="E15" s="171">
        <v>11</v>
      </c>
      <c r="F15" s="171">
        <v>0</v>
      </c>
      <c r="G15" s="171">
        <v>0</v>
      </c>
      <c r="H15" s="171">
        <v>0</v>
      </c>
      <c r="I15" s="171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0</v>
      </c>
      <c r="AD15" s="171">
        <v>0</v>
      </c>
      <c r="AE15" s="171">
        <v>0</v>
      </c>
      <c r="AF15" s="171">
        <v>0</v>
      </c>
      <c r="AG15" s="171">
        <v>0</v>
      </c>
      <c r="AH15" s="171">
        <v>0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56</v>
      </c>
      <c r="D16" s="171">
        <v>2</v>
      </c>
      <c r="E16" s="171">
        <v>1</v>
      </c>
      <c r="F16" s="171">
        <v>32.25</v>
      </c>
      <c r="G16" s="171">
        <v>0</v>
      </c>
      <c r="H16" s="171">
        <v>0</v>
      </c>
      <c r="I16" s="171">
        <v>0</v>
      </c>
      <c r="J16" s="171">
        <v>0</v>
      </c>
      <c r="K16" s="171">
        <v>16.25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4</v>
      </c>
      <c r="AD16" s="171">
        <v>0</v>
      </c>
      <c r="AE16" s="171">
        <v>0</v>
      </c>
      <c r="AF16" s="171">
        <v>0</v>
      </c>
      <c r="AG16" s="171">
        <v>0</v>
      </c>
      <c r="AH16" s="171">
        <v>12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56</v>
      </c>
      <c r="D17" s="171">
        <v>2</v>
      </c>
      <c r="E17" s="171">
        <v>2</v>
      </c>
      <c r="F17" s="171">
        <v>4360.25</v>
      </c>
      <c r="G17" s="171">
        <v>0</v>
      </c>
      <c r="H17" s="171">
        <v>0</v>
      </c>
      <c r="I17" s="171">
        <v>0</v>
      </c>
      <c r="J17" s="171">
        <v>0</v>
      </c>
      <c r="K17" s="171">
        <v>2186.5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555</v>
      </c>
      <c r="AD17" s="171">
        <v>0</v>
      </c>
      <c r="AE17" s="171">
        <v>0</v>
      </c>
      <c r="AF17" s="171">
        <v>0</v>
      </c>
      <c r="AG17" s="171">
        <v>0</v>
      </c>
      <c r="AH17" s="171">
        <v>1618.75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56</v>
      </c>
      <c r="D18" s="171">
        <v>2</v>
      </c>
      <c r="E18" s="171">
        <v>3</v>
      </c>
      <c r="F18" s="171">
        <v>0</v>
      </c>
      <c r="G18" s="171">
        <v>0</v>
      </c>
      <c r="H18" s="171">
        <v>0</v>
      </c>
      <c r="I18" s="171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0</v>
      </c>
      <c r="AD18" s="171">
        <v>0</v>
      </c>
      <c r="AE18" s="171">
        <v>0</v>
      </c>
      <c r="AF18" s="171">
        <v>0</v>
      </c>
      <c r="AG18" s="171">
        <v>0</v>
      </c>
      <c r="AH18" s="171">
        <v>0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56</v>
      </c>
      <c r="D19" s="171">
        <v>2</v>
      </c>
      <c r="E19" s="171">
        <v>4</v>
      </c>
      <c r="F19" s="171">
        <v>0</v>
      </c>
      <c r="G19" s="171">
        <v>0</v>
      </c>
      <c r="H19" s="171">
        <v>0</v>
      </c>
      <c r="I19" s="171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0</v>
      </c>
      <c r="AD19" s="171">
        <v>0</v>
      </c>
      <c r="AE19" s="171">
        <v>0</v>
      </c>
      <c r="AF19" s="171">
        <v>0</v>
      </c>
      <c r="AG19" s="171">
        <v>0</v>
      </c>
      <c r="AH19" s="171">
        <v>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56</v>
      </c>
      <c r="D20" s="171">
        <v>2</v>
      </c>
      <c r="E20" s="171">
        <v>5</v>
      </c>
      <c r="F20" s="171">
        <v>0</v>
      </c>
      <c r="G20" s="171">
        <v>0</v>
      </c>
      <c r="H20" s="171">
        <v>0</v>
      </c>
      <c r="I20" s="171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0</v>
      </c>
      <c r="AD20" s="171">
        <v>0</v>
      </c>
      <c r="AE20" s="171">
        <v>0</v>
      </c>
      <c r="AF20" s="171">
        <v>0</v>
      </c>
      <c r="AG20" s="171">
        <v>0</v>
      </c>
      <c r="AH20" s="171">
        <v>0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56</v>
      </c>
      <c r="D21" s="171">
        <v>2</v>
      </c>
      <c r="E21" s="171">
        <v>6</v>
      </c>
      <c r="F21" s="171">
        <v>661078</v>
      </c>
      <c r="G21" s="171">
        <v>0</v>
      </c>
      <c r="H21" s="171">
        <v>0</v>
      </c>
      <c r="I21" s="171">
        <v>0</v>
      </c>
      <c r="J21" s="171">
        <v>0</v>
      </c>
      <c r="K21" s="171">
        <v>411224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68927</v>
      </c>
      <c r="AD21" s="171">
        <v>0</v>
      </c>
      <c r="AE21" s="171">
        <v>0</v>
      </c>
      <c r="AF21" s="171">
        <v>0</v>
      </c>
      <c r="AG21" s="171">
        <v>0</v>
      </c>
      <c r="AH21" s="171">
        <v>180927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56</v>
      </c>
      <c r="D22" s="171">
        <v>2</v>
      </c>
      <c r="E22" s="171">
        <v>7</v>
      </c>
      <c r="F22" s="171">
        <v>0</v>
      </c>
      <c r="G22" s="171">
        <v>0</v>
      </c>
      <c r="H22" s="171">
        <v>0</v>
      </c>
      <c r="I22" s="171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0</v>
      </c>
      <c r="AD22" s="171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56</v>
      </c>
      <c r="D23" s="171">
        <v>2</v>
      </c>
      <c r="E23" s="171">
        <v>8</v>
      </c>
      <c r="F23" s="171">
        <v>0</v>
      </c>
      <c r="G23" s="171">
        <v>0</v>
      </c>
      <c r="H23" s="171">
        <v>0</v>
      </c>
      <c r="I23" s="171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0</v>
      </c>
      <c r="AD23" s="171">
        <v>0</v>
      </c>
      <c r="AE23" s="171">
        <v>0</v>
      </c>
      <c r="AF23" s="171">
        <v>0</v>
      </c>
      <c r="AG23" s="171">
        <v>0</v>
      </c>
      <c r="AH23" s="171">
        <v>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56</v>
      </c>
      <c r="D24" s="171">
        <v>2</v>
      </c>
      <c r="E24" s="171">
        <v>9</v>
      </c>
      <c r="F24" s="171">
        <v>7920</v>
      </c>
      <c r="G24" s="171">
        <v>0</v>
      </c>
      <c r="H24" s="171">
        <v>0</v>
      </c>
      <c r="I24" s="171">
        <v>0</v>
      </c>
      <c r="J24" s="171">
        <v>0</v>
      </c>
      <c r="K24" s="171">
        <v>4920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3000</v>
      </c>
      <c r="AD24" s="171">
        <v>0</v>
      </c>
      <c r="AE24" s="171">
        <v>0</v>
      </c>
      <c r="AF24" s="171">
        <v>0</v>
      </c>
      <c r="AG24" s="171">
        <v>0</v>
      </c>
      <c r="AH24" s="171">
        <v>0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56</v>
      </c>
      <c r="D25" s="171">
        <v>2</v>
      </c>
      <c r="E25" s="171">
        <v>10</v>
      </c>
      <c r="F25" s="171">
        <v>0</v>
      </c>
      <c r="G25" s="171">
        <v>0</v>
      </c>
      <c r="H25" s="171">
        <v>0</v>
      </c>
      <c r="I25" s="171">
        <v>0</v>
      </c>
      <c r="J25" s="171">
        <v>0</v>
      </c>
      <c r="K25" s="171">
        <v>0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0</v>
      </c>
      <c r="AD25" s="171">
        <v>0</v>
      </c>
      <c r="AE25" s="171">
        <v>0</v>
      </c>
      <c r="AF25" s="171">
        <v>0</v>
      </c>
      <c r="AG25" s="171">
        <v>0</v>
      </c>
      <c r="AH25" s="171">
        <v>0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56</v>
      </c>
      <c r="D26" s="171">
        <v>2</v>
      </c>
      <c r="E26" s="171">
        <v>11</v>
      </c>
      <c r="F26" s="171">
        <v>0</v>
      </c>
      <c r="G26" s="171">
        <v>0</v>
      </c>
      <c r="H26" s="171">
        <v>0</v>
      </c>
      <c r="I26" s="171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0</v>
      </c>
      <c r="AD26" s="171">
        <v>0</v>
      </c>
      <c r="AE26" s="171">
        <v>0</v>
      </c>
      <c r="AF26" s="171">
        <v>0</v>
      </c>
      <c r="AG26" s="171">
        <v>0</v>
      </c>
      <c r="AH26" s="171">
        <v>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56</v>
      </c>
      <c r="D27" s="171">
        <v>3</v>
      </c>
      <c r="E27" s="171">
        <v>1</v>
      </c>
      <c r="F27" s="171">
        <v>32.25</v>
      </c>
      <c r="G27" s="171">
        <v>0</v>
      </c>
      <c r="H27" s="171">
        <v>0</v>
      </c>
      <c r="I27" s="171">
        <v>0</v>
      </c>
      <c r="J27" s="171">
        <v>0</v>
      </c>
      <c r="K27" s="171">
        <v>16.25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4</v>
      </c>
      <c r="AD27" s="171">
        <v>0</v>
      </c>
      <c r="AE27" s="171">
        <v>0</v>
      </c>
      <c r="AF27" s="171">
        <v>0</v>
      </c>
      <c r="AG27" s="171">
        <v>0</v>
      </c>
      <c r="AH27" s="171">
        <v>12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56</v>
      </c>
      <c r="D28" s="171">
        <v>3</v>
      </c>
      <c r="E28" s="171">
        <v>2</v>
      </c>
      <c r="F28" s="171">
        <v>4426.63</v>
      </c>
      <c r="G28" s="171">
        <v>0</v>
      </c>
      <c r="H28" s="171">
        <v>0</v>
      </c>
      <c r="I28" s="171">
        <v>0</v>
      </c>
      <c r="J28" s="171">
        <v>0</v>
      </c>
      <c r="K28" s="171">
        <v>2130.88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622.5</v>
      </c>
      <c r="AD28" s="171">
        <v>0</v>
      </c>
      <c r="AE28" s="171">
        <v>0</v>
      </c>
      <c r="AF28" s="171">
        <v>0</v>
      </c>
      <c r="AG28" s="171">
        <v>0</v>
      </c>
      <c r="AH28" s="171">
        <v>1673.25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56</v>
      </c>
      <c r="D29" s="171">
        <v>3</v>
      </c>
      <c r="E29" s="171">
        <v>3</v>
      </c>
      <c r="F29" s="171">
        <v>0</v>
      </c>
      <c r="G29" s="171">
        <v>0</v>
      </c>
      <c r="H29" s="171">
        <v>0</v>
      </c>
      <c r="I29" s="171">
        <v>0</v>
      </c>
      <c r="J29" s="171">
        <v>0</v>
      </c>
      <c r="K29" s="171">
        <v>0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0</v>
      </c>
      <c r="AD29" s="171">
        <v>0</v>
      </c>
      <c r="AE29" s="171">
        <v>0</v>
      </c>
      <c r="AF29" s="171">
        <v>0</v>
      </c>
      <c r="AG29" s="171">
        <v>0</v>
      </c>
      <c r="AH29" s="171">
        <v>0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56</v>
      </c>
      <c r="D30" s="171">
        <v>3</v>
      </c>
      <c r="E30" s="171">
        <v>4</v>
      </c>
      <c r="F30" s="171">
        <v>0</v>
      </c>
      <c r="G30" s="171">
        <v>0</v>
      </c>
      <c r="H30" s="171">
        <v>0</v>
      </c>
      <c r="I30" s="171">
        <v>0</v>
      </c>
      <c r="J30" s="171">
        <v>0</v>
      </c>
      <c r="K30" s="171">
        <v>0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0</v>
      </c>
      <c r="AD30" s="171">
        <v>0</v>
      </c>
      <c r="AE30" s="171">
        <v>0</v>
      </c>
      <c r="AF30" s="171">
        <v>0</v>
      </c>
      <c r="AG30" s="171">
        <v>0</v>
      </c>
      <c r="AH30" s="171">
        <v>0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56</v>
      </c>
      <c r="D31" s="171">
        <v>3</v>
      </c>
      <c r="E31" s="171">
        <v>5</v>
      </c>
      <c r="F31" s="171">
        <v>0</v>
      </c>
      <c r="G31" s="171">
        <v>0</v>
      </c>
      <c r="H31" s="171">
        <v>0</v>
      </c>
      <c r="I31" s="171">
        <v>0</v>
      </c>
      <c r="J31" s="171">
        <v>0</v>
      </c>
      <c r="K31" s="171">
        <v>0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56</v>
      </c>
      <c r="D32" s="171">
        <v>3</v>
      </c>
      <c r="E32" s="171">
        <v>6</v>
      </c>
      <c r="F32" s="171">
        <v>640732</v>
      </c>
      <c r="G32" s="171">
        <v>0</v>
      </c>
      <c r="H32" s="171">
        <v>0</v>
      </c>
      <c r="I32" s="171">
        <v>0</v>
      </c>
      <c r="J32" s="171">
        <v>0</v>
      </c>
      <c r="K32" s="171">
        <v>395312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70057</v>
      </c>
      <c r="AD32" s="171">
        <v>0</v>
      </c>
      <c r="AE32" s="171">
        <v>0</v>
      </c>
      <c r="AF32" s="171">
        <v>0</v>
      </c>
      <c r="AG32" s="171">
        <v>0</v>
      </c>
      <c r="AH32" s="171">
        <v>175363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56</v>
      </c>
      <c r="D33" s="171">
        <v>3</v>
      </c>
      <c r="E33" s="171">
        <v>7</v>
      </c>
      <c r="F33" s="171">
        <v>0</v>
      </c>
      <c r="G33" s="171">
        <v>0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0</v>
      </c>
      <c r="AD33" s="171">
        <v>0</v>
      </c>
      <c r="AE33" s="171">
        <v>0</v>
      </c>
      <c r="AF33" s="171">
        <v>0</v>
      </c>
      <c r="AG33" s="171">
        <v>0</v>
      </c>
      <c r="AH33" s="171">
        <v>0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56</v>
      </c>
      <c r="D34" s="171">
        <v>3</v>
      </c>
      <c r="E34" s="171">
        <v>8</v>
      </c>
      <c r="F34" s="171">
        <v>0</v>
      </c>
      <c r="G34" s="171">
        <v>0</v>
      </c>
      <c r="H34" s="171">
        <v>0</v>
      </c>
      <c r="I34" s="171">
        <v>0</v>
      </c>
      <c r="J34" s="171">
        <v>0</v>
      </c>
      <c r="K34" s="171">
        <v>0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0</v>
      </c>
      <c r="AD34" s="171">
        <v>0</v>
      </c>
      <c r="AE34" s="171">
        <v>0</v>
      </c>
      <c r="AF34" s="171">
        <v>0</v>
      </c>
      <c r="AG34" s="171">
        <v>0</v>
      </c>
      <c r="AH34" s="171">
        <v>0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56</v>
      </c>
      <c r="D35" s="171">
        <v>3</v>
      </c>
      <c r="E35" s="171">
        <v>9</v>
      </c>
      <c r="F35" s="171">
        <v>22236</v>
      </c>
      <c r="G35" s="171">
        <v>0</v>
      </c>
      <c r="H35" s="171">
        <v>0</v>
      </c>
      <c r="I35" s="171">
        <v>0</v>
      </c>
      <c r="J35" s="171">
        <v>0</v>
      </c>
      <c r="K35" s="171">
        <v>15560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1500</v>
      </c>
      <c r="AD35" s="171">
        <v>0</v>
      </c>
      <c r="AE35" s="171">
        <v>0</v>
      </c>
      <c r="AF35" s="171">
        <v>0</v>
      </c>
      <c r="AG35" s="171">
        <v>0</v>
      </c>
      <c r="AH35" s="171">
        <v>5176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56</v>
      </c>
      <c r="D36" s="171">
        <v>3</v>
      </c>
      <c r="E36" s="171">
        <v>10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0</v>
      </c>
      <c r="AD36" s="171">
        <v>0</v>
      </c>
      <c r="AE36" s="171">
        <v>0</v>
      </c>
      <c r="AF36" s="171">
        <v>0</v>
      </c>
      <c r="AG36" s="171">
        <v>0</v>
      </c>
      <c r="AH36" s="171">
        <v>0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56</v>
      </c>
      <c r="D37" s="171">
        <v>3</v>
      </c>
      <c r="E37" s="171">
        <v>11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71">
        <v>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0</v>
      </c>
      <c r="AD37" s="171">
        <v>0</v>
      </c>
      <c r="AE37" s="171">
        <v>0</v>
      </c>
      <c r="AF37" s="171">
        <v>0</v>
      </c>
      <c r="AG37" s="171">
        <v>0</v>
      </c>
      <c r="AH37" s="171">
        <v>0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56</v>
      </c>
      <c r="D38" s="171">
        <v>4</v>
      </c>
      <c r="E38" s="171">
        <v>1</v>
      </c>
      <c r="F38" s="171">
        <v>33.25</v>
      </c>
      <c r="G38" s="171">
        <v>0</v>
      </c>
      <c r="H38" s="171">
        <v>0</v>
      </c>
      <c r="I38" s="171">
        <v>0</v>
      </c>
      <c r="J38" s="171">
        <v>0</v>
      </c>
      <c r="K38" s="171">
        <v>16.25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5</v>
      </c>
      <c r="AD38" s="171">
        <v>0</v>
      </c>
      <c r="AE38" s="171">
        <v>0</v>
      </c>
      <c r="AF38" s="171">
        <v>0</v>
      </c>
      <c r="AG38" s="171">
        <v>0</v>
      </c>
      <c r="AH38" s="171">
        <v>12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56</v>
      </c>
      <c r="D39" s="171">
        <v>4</v>
      </c>
      <c r="E39" s="171">
        <v>2</v>
      </c>
      <c r="F39" s="171">
        <v>4583.5</v>
      </c>
      <c r="G39" s="171">
        <v>0</v>
      </c>
      <c r="H39" s="171">
        <v>0</v>
      </c>
      <c r="I39" s="171">
        <v>0</v>
      </c>
      <c r="J39" s="171">
        <v>0</v>
      </c>
      <c r="K39" s="171">
        <v>2182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645</v>
      </c>
      <c r="AD39" s="171">
        <v>0</v>
      </c>
      <c r="AE39" s="171">
        <v>0</v>
      </c>
      <c r="AF39" s="171">
        <v>0</v>
      </c>
      <c r="AG39" s="171">
        <v>0</v>
      </c>
      <c r="AH39" s="171">
        <v>1756.5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56</v>
      </c>
      <c r="D40" s="171">
        <v>4</v>
      </c>
      <c r="E40" s="171">
        <v>3</v>
      </c>
      <c r="F40" s="171">
        <v>0</v>
      </c>
      <c r="G40" s="171">
        <v>0</v>
      </c>
      <c r="H40" s="171">
        <v>0</v>
      </c>
      <c r="I40" s="171">
        <v>0</v>
      </c>
      <c r="J40" s="171">
        <v>0</v>
      </c>
      <c r="K40" s="171">
        <v>0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0</v>
      </c>
      <c r="AD40" s="171">
        <v>0</v>
      </c>
      <c r="AE40" s="171">
        <v>0</v>
      </c>
      <c r="AF40" s="171">
        <v>0</v>
      </c>
      <c r="AG40" s="171">
        <v>0</v>
      </c>
      <c r="AH40" s="171">
        <v>0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56</v>
      </c>
      <c r="D41" s="171">
        <v>4</v>
      </c>
      <c r="E41" s="171">
        <v>4</v>
      </c>
      <c r="F41" s="171">
        <v>0</v>
      </c>
      <c r="G41" s="171">
        <v>0</v>
      </c>
      <c r="H41" s="171">
        <v>0</v>
      </c>
      <c r="I41" s="171">
        <v>0</v>
      </c>
      <c r="J41" s="171">
        <v>0</v>
      </c>
      <c r="K41" s="171">
        <v>0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0</v>
      </c>
      <c r="AD41" s="171">
        <v>0</v>
      </c>
      <c r="AE41" s="171">
        <v>0</v>
      </c>
      <c r="AF41" s="171">
        <v>0</v>
      </c>
      <c r="AG41" s="171">
        <v>0</v>
      </c>
      <c r="AH41" s="171">
        <v>0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56</v>
      </c>
      <c r="D42" s="171">
        <v>4</v>
      </c>
      <c r="E42" s="171">
        <v>5</v>
      </c>
      <c r="F42" s="171">
        <v>0</v>
      </c>
      <c r="G42" s="171">
        <v>0</v>
      </c>
      <c r="H42" s="171">
        <v>0</v>
      </c>
      <c r="I42" s="171">
        <v>0</v>
      </c>
      <c r="J42" s="171">
        <v>0</v>
      </c>
      <c r="K42" s="171">
        <v>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0</v>
      </c>
      <c r="AD42" s="171">
        <v>0</v>
      </c>
      <c r="AE42" s="171">
        <v>0</v>
      </c>
      <c r="AF42" s="171">
        <v>0</v>
      </c>
      <c r="AG42" s="171">
        <v>0</v>
      </c>
      <c r="AH42" s="171">
        <v>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56</v>
      </c>
      <c r="D43" s="171">
        <v>4</v>
      </c>
      <c r="E43" s="171">
        <v>6</v>
      </c>
      <c r="F43" s="171">
        <v>644083</v>
      </c>
      <c r="G43" s="171">
        <v>0</v>
      </c>
      <c r="H43" s="171">
        <v>0</v>
      </c>
      <c r="I43" s="171">
        <v>0</v>
      </c>
      <c r="J43" s="171">
        <v>0</v>
      </c>
      <c r="K43" s="171">
        <v>382554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86041</v>
      </c>
      <c r="AD43" s="171">
        <v>0</v>
      </c>
      <c r="AE43" s="171">
        <v>0</v>
      </c>
      <c r="AF43" s="171">
        <v>0</v>
      </c>
      <c r="AG43" s="171">
        <v>0</v>
      </c>
      <c r="AH43" s="171">
        <v>175488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56</v>
      </c>
      <c r="D44" s="171">
        <v>4</v>
      </c>
      <c r="E44" s="171">
        <v>7</v>
      </c>
      <c r="F44" s="171">
        <v>0</v>
      </c>
      <c r="G44" s="171">
        <v>0</v>
      </c>
      <c r="H44" s="171">
        <v>0</v>
      </c>
      <c r="I44" s="171">
        <v>0</v>
      </c>
      <c r="J44" s="171">
        <v>0</v>
      </c>
      <c r="K44" s="171">
        <v>0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0</v>
      </c>
      <c r="AD44" s="171">
        <v>0</v>
      </c>
      <c r="AE44" s="171">
        <v>0</v>
      </c>
      <c r="AF44" s="171">
        <v>0</v>
      </c>
      <c r="AG44" s="171">
        <v>0</v>
      </c>
      <c r="AH44" s="171">
        <v>0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56</v>
      </c>
      <c r="D45" s="171">
        <v>4</v>
      </c>
      <c r="E45" s="171">
        <v>8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0</v>
      </c>
      <c r="AD45" s="171">
        <v>0</v>
      </c>
      <c r="AE45" s="171">
        <v>0</v>
      </c>
      <c r="AF45" s="171">
        <v>0</v>
      </c>
      <c r="AG45" s="171">
        <v>0</v>
      </c>
      <c r="AH45" s="171">
        <v>0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56</v>
      </c>
      <c r="D46" s="171">
        <v>4</v>
      </c>
      <c r="E46" s="171">
        <v>9</v>
      </c>
      <c r="F46" s="171">
        <v>15743</v>
      </c>
      <c r="G46" s="171">
        <v>0</v>
      </c>
      <c r="H46" s="171">
        <v>0</v>
      </c>
      <c r="I46" s="171">
        <v>0</v>
      </c>
      <c r="J46" s="171">
        <v>0</v>
      </c>
      <c r="K46" s="171">
        <v>9000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2763</v>
      </c>
      <c r="AD46" s="171">
        <v>0</v>
      </c>
      <c r="AE46" s="171">
        <v>0</v>
      </c>
      <c r="AF46" s="171">
        <v>0</v>
      </c>
      <c r="AG46" s="171">
        <v>0</v>
      </c>
      <c r="AH46" s="171">
        <v>3980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56</v>
      </c>
      <c r="D47" s="171">
        <v>4</v>
      </c>
      <c r="E47" s="171">
        <v>10</v>
      </c>
      <c r="F47" s="171">
        <v>0</v>
      </c>
      <c r="G47" s="171">
        <v>0</v>
      </c>
      <c r="H47" s="171">
        <v>0</v>
      </c>
      <c r="I47" s="171">
        <v>0</v>
      </c>
      <c r="J47" s="171">
        <v>0</v>
      </c>
      <c r="K47" s="171">
        <v>0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0</v>
      </c>
      <c r="AD47" s="171">
        <v>0</v>
      </c>
      <c r="AE47" s="171">
        <v>0</v>
      </c>
      <c r="AF47" s="171">
        <v>0</v>
      </c>
      <c r="AG47" s="171">
        <v>0</v>
      </c>
      <c r="AH47" s="171">
        <v>0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56</v>
      </c>
      <c r="D48" s="171">
        <v>4</v>
      </c>
      <c r="E48" s="171">
        <v>11</v>
      </c>
      <c r="F48" s="171">
        <v>0</v>
      </c>
      <c r="G48" s="171">
        <v>0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0</v>
      </c>
      <c r="AD48" s="171">
        <v>0</v>
      </c>
      <c r="AE48" s="171">
        <v>0</v>
      </c>
      <c r="AF48" s="171">
        <v>0</v>
      </c>
      <c r="AG48" s="171">
        <v>0</v>
      </c>
      <c r="AH48" s="171">
        <v>0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56</v>
      </c>
      <c r="D49" s="171">
        <v>5</v>
      </c>
      <c r="E49" s="171">
        <v>1</v>
      </c>
      <c r="F49" s="171">
        <v>33.25</v>
      </c>
      <c r="G49" s="171">
        <v>0</v>
      </c>
      <c r="H49" s="171">
        <v>0</v>
      </c>
      <c r="I49" s="171">
        <v>0</v>
      </c>
      <c r="J49" s="171">
        <v>0</v>
      </c>
      <c r="K49" s="171">
        <v>16.25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5</v>
      </c>
      <c r="AD49" s="171">
        <v>0</v>
      </c>
      <c r="AE49" s="171">
        <v>0</v>
      </c>
      <c r="AF49" s="171">
        <v>0</v>
      </c>
      <c r="AG49" s="171">
        <v>0</v>
      </c>
      <c r="AH49" s="171">
        <v>12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56</v>
      </c>
      <c r="D50" s="171">
        <v>5</v>
      </c>
      <c r="E50" s="171">
        <v>2</v>
      </c>
      <c r="F50" s="171">
        <v>4513</v>
      </c>
      <c r="G50" s="171">
        <v>0</v>
      </c>
      <c r="H50" s="171">
        <v>0</v>
      </c>
      <c r="I50" s="171">
        <v>0</v>
      </c>
      <c r="J50" s="171">
        <v>0</v>
      </c>
      <c r="K50" s="171">
        <v>2111.75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0</v>
      </c>
      <c r="AC50" s="171">
        <v>637.5</v>
      </c>
      <c r="AD50" s="171">
        <v>0</v>
      </c>
      <c r="AE50" s="171">
        <v>0</v>
      </c>
      <c r="AF50" s="171">
        <v>0</v>
      </c>
      <c r="AG50" s="171">
        <v>0</v>
      </c>
      <c r="AH50" s="171">
        <v>1763.75</v>
      </c>
      <c r="AI50" s="171">
        <v>0</v>
      </c>
      <c r="AJ50" s="171">
        <v>0</v>
      </c>
      <c r="AK50" s="171">
        <v>0</v>
      </c>
      <c r="AL50" s="171">
        <v>0</v>
      </c>
      <c r="AM50" s="171">
        <v>0</v>
      </c>
      <c r="AN50" s="171">
        <v>0</v>
      </c>
    </row>
    <row r="51" spans="3:40" x14ac:dyDescent="0.3">
      <c r="C51" s="171">
        <v>56</v>
      </c>
      <c r="D51" s="171">
        <v>5</v>
      </c>
      <c r="E51" s="171">
        <v>3</v>
      </c>
      <c r="F51" s="171">
        <v>0</v>
      </c>
      <c r="G51" s="171">
        <v>0</v>
      </c>
      <c r="H51" s="171">
        <v>0</v>
      </c>
      <c r="I51" s="171">
        <v>0</v>
      </c>
      <c r="J51" s="171">
        <v>0</v>
      </c>
      <c r="K51" s="171">
        <v>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0</v>
      </c>
      <c r="AI51" s="171">
        <v>0</v>
      </c>
      <c r="AJ51" s="171">
        <v>0</v>
      </c>
      <c r="AK51" s="171">
        <v>0</v>
      </c>
      <c r="AL51" s="171">
        <v>0</v>
      </c>
      <c r="AM51" s="171">
        <v>0</v>
      </c>
      <c r="AN51" s="171">
        <v>0</v>
      </c>
    </row>
    <row r="52" spans="3:40" x14ac:dyDescent="0.3">
      <c r="C52" s="171">
        <v>56</v>
      </c>
      <c r="D52" s="171">
        <v>5</v>
      </c>
      <c r="E52" s="171">
        <v>4</v>
      </c>
      <c r="F52" s="171">
        <v>0</v>
      </c>
      <c r="G52" s="171">
        <v>0</v>
      </c>
      <c r="H52" s="171">
        <v>0</v>
      </c>
      <c r="I52" s="171">
        <v>0</v>
      </c>
      <c r="J52" s="171">
        <v>0</v>
      </c>
      <c r="K52" s="171">
        <v>0</v>
      </c>
      <c r="L52" s="171">
        <v>0</v>
      </c>
      <c r="M52" s="171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171">
        <v>0</v>
      </c>
      <c r="V52" s="171">
        <v>0</v>
      </c>
      <c r="W52" s="171">
        <v>0</v>
      </c>
      <c r="X52" s="171">
        <v>0</v>
      </c>
      <c r="Y52" s="171">
        <v>0</v>
      </c>
      <c r="Z52" s="171">
        <v>0</v>
      </c>
      <c r="AA52" s="171">
        <v>0</v>
      </c>
      <c r="AB52" s="171">
        <v>0</v>
      </c>
      <c r="AC52" s="171">
        <v>0</v>
      </c>
      <c r="AD52" s="171">
        <v>0</v>
      </c>
      <c r="AE52" s="171">
        <v>0</v>
      </c>
      <c r="AF52" s="171">
        <v>0</v>
      </c>
      <c r="AG52" s="171">
        <v>0</v>
      </c>
      <c r="AH52" s="171">
        <v>0</v>
      </c>
      <c r="AI52" s="171">
        <v>0</v>
      </c>
      <c r="AJ52" s="171">
        <v>0</v>
      </c>
      <c r="AK52" s="171">
        <v>0</v>
      </c>
      <c r="AL52" s="171">
        <v>0</v>
      </c>
      <c r="AM52" s="171">
        <v>0</v>
      </c>
      <c r="AN52" s="171">
        <v>0</v>
      </c>
    </row>
    <row r="53" spans="3:40" x14ac:dyDescent="0.3">
      <c r="C53" s="171">
        <v>56</v>
      </c>
      <c r="D53" s="171">
        <v>5</v>
      </c>
      <c r="E53" s="171">
        <v>5</v>
      </c>
      <c r="F53" s="171">
        <v>0</v>
      </c>
      <c r="G53" s="171">
        <v>0</v>
      </c>
      <c r="H53" s="171">
        <v>0</v>
      </c>
      <c r="I53" s="171">
        <v>0</v>
      </c>
      <c r="J53" s="171">
        <v>0</v>
      </c>
      <c r="K53" s="171">
        <v>0</v>
      </c>
      <c r="L53" s="171">
        <v>0</v>
      </c>
      <c r="M53" s="171">
        <v>0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171">
        <v>0</v>
      </c>
      <c r="V53" s="171">
        <v>0</v>
      </c>
      <c r="W53" s="171">
        <v>0</v>
      </c>
      <c r="X53" s="171">
        <v>0</v>
      </c>
      <c r="Y53" s="171">
        <v>0</v>
      </c>
      <c r="Z53" s="171">
        <v>0</v>
      </c>
      <c r="AA53" s="171">
        <v>0</v>
      </c>
      <c r="AB53" s="171">
        <v>0</v>
      </c>
      <c r="AC53" s="171">
        <v>0</v>
      </c>
      <c r="AD53" s="171">
        <v>0</v>
      </c>
      <c r="AE53" s="171">
        <v>0</v>
      </c>
      <c r="AF53" s="171">
        <v>0</v>
      </c>
      <c r="AG53" s="171">
        <v>0</v>
      </c>
      <c r="AH53" s="171">
        <v>0</v>
      </c>
      <c r="AI53" s="171">
        <v>0</v>
      </c>
      <c r="AJ53" s="171">
        <v>0</v>
      </c>
      <c r="AK53" s="171">
        <v>0</v>
      </c>
      <c r="AL53" s="171">
        <v>0</v>
      </c>
      <c r="AM53" s="171">
        <v>0</v>
      </c>
      <c r="AN53" s="171">
        <v>0</v>
      </c>
    </row>
    <row r="54" spans="3:40" x14ac:dyDescent="0.3">
      <c r="C54" s="171">
        <v>56</v>
      </c>
      <c r="D54" s="171">
        <v>5</v>
      </c>
      <c r="E54" s="171">
        <v>6</v>
      </c>
      <c r="F54" s="171">
        <v>654008</v>
      </c>
      <c r="G54" s="171">
        <v>0</v>
      </c>
      <c r="H54" s="171">
        <v>0</v>
      </c>
      <c r="I54" s="171">
        <v>0</v>
      </c>
      <c r="J54" s="171">
        <v>0</v>
      </c>
      <c r="K54" s="171">
        <v>380510</v>
      </c>
      <c r="L54" s="171">
        <v>0</v>
      </c>
      <c r="M54" s="171">
        <v>0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171">
        <v>0</v>
      </c>
      <c r="V54" s="171">
        <v>0</v>
      </c>
      <c r="W54" s="171">
        <v>0</v>
      </c>
      <c r="X54" s="171">
        <v>0</v>
      </c>
      <c r="Y54" s="171">
        <v>0</v>
      </c>
      <c r="Z54" s="171">
        <v>0</v>
      </c>
      <c r="AA54" s="171">
        <v>0</v>
      </c>
      <c r="AB54" s="171">
        <v>0</v>
      </c>
      <c r="AC54" s="171">
        <v>89533</v>
      </c>
      <c r="AD54" s="171">
        <v>0</v>
      </c>
      <c r="AE54" s="171">
        <v>0</v>
      </c>
      <c r="AF54" s="171">
        <v>0</v>
      </c>
      <c r="AG54" s="171">
        <v>0</v>
      </c>
      <c r="AH54" s="171">
        <v>183965</v>
      </c>
      <c r="AI54" s="171">
        <v>0</v>
      </c>
      <c r="AJ54" s="171">
        <v>0</v>
      </c>
      <c r="AK54" s="171">
        <v>0</v>
      </c>
      <c r="AL54" s="171">
        <v>0</v>
      </c>
      <c r="AM54" s="171">
        <v>0</v>
      </c>
      <c r="AN54" s="171">
        <v>0</v>
      </c>
    </row>
    <row r="55" spans="3:40" x14ac:dyDescent="0.3">
      <c r="C55" s="171">
        <v>56</v>
      </c>
      <c r="D55" s="171">
        <v>5</v>
      </c>
      <c r="E55" s="171">
        <v>7</v>
      </c>
      <c r="F55" s="171">
        <v>0</v>
      </c>
      <c r="G55" s="171">
        <v>0</v>
      </c>
      <c r="H55" s="171">
        <v>0</v>
      </c>
      <c r="I55" s="171">
        <v>0</v>
      </c>
      <c r="J55" s="171">
        <v>0</v>
      </c>
      <c r="K55" s="171">
        <v>0</v>
      </c>
      <c r="L55" s="171">
        <v>0</v>
      </c>
      <c r="M55" s="171">
        <v>0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171">
        <v>0</v>
      </c>
      <c r="V55" s="171">
        <v>0</v>
      </c>
      <c r="W55" s="171">
        <v>0</v>
      </c>
      <c r="X55" s="171">
        <v>0</v>
      </c>
      <c r="Y55" s="171">
        <v>0</v>
      </c>
      <c r="Z55" s="171">
        <v>0</v>
      </c>
      <c r="AA55" s="171">
        <v>0</v>
      </c>
      <c r="AB55" s="171">
        <v>0</v>
      </c>
      <c r="AC55" s="171">
        <v>0</v>
      </c>
      <c r="AD55" s="171">
        <v>0</v>
      </c>
      <c r="AE55" s="171">
        <v>0</v>
      </c>
      <c r="AF55" s="171">
        <v>0</v>
      </c>
      <c r="AG55" s="171">
        <v>0</v>
      </c>
      <c r="AH55" s="171">
        <v>0</v>
      </c>
      <c r="AI55" s="171">
        <v>0</v>
      </c>
      <c r="AJ55" s="171">
        <v>0</v>
      </c>
      <c r="AK55" s="171">
        <v>0</v>
      </c>
      <c r="AL55" s="171">
        <v>0</v>
      </c>
      <c r="AM55" s="171">
        <v>0</v>
      </c>
      <c r="AN55" s="171">
        <v>0</v>
      </c>
    </row>
    <row r="56" spans="3:40" x14ac:dyDescent="0.3">
      <c r="C56" s="171">
        <v>56</v>
      </c>
      <c r="D56" s="171">
        <v>5</v>
      </c>
      <c r="E56" s="171">
        <v>8</v>
      </c>
      <c r="F56" s="171">
        <v>0</v>
      </c>
      <c r="G56" s="171">
        <v>0</v>
      </c>
      <c r="H56" s="171">
        <v>0</v>
      </c>
      <c r="I56" s="171">
        <v>0</v>
      </c>
      <c r="J56" s="171">
        <v>0</v>
      </c>
      <c r="K56" s="171">
        <v>0</v>
      </c>
      <c r="L56" s="171">
        <v>0</v>
      </c>
      <c r="M56" s="171">
        <v>0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171">
        <v>0</v>
      </c>
      <c r="V56" s="171">
        <v>0</v>
      </c>
      <c r="W56" s="171">
        <v>0</v>
      </c>
      <c r="X56" s="171">
        <v>0</v>
      </c>
      <c r="Y56" s="171">
        <v>0</v>
      </c>
      <c r="Z56" s="171">
        <v>0</v>
      </c>
      <c r="AA56" s="171">
        <v>0</v>
      </c>
      <c r="AB56" s="171">
        <v>0</v>
      </c>
      <c r="AC56" s="171">
        <v>0</v>
      </c>
      <c r="AD56" s="171">
        <v>0</v>
      </c>
      <c r="AE56" s="171">
        <v>0</v>
      </c>
      <c r="AF56" s="171">
        <v>0</v>
      </c>
      <c r="AG56" s="171">
        <v>0</v>
      </c>
      <c r="AH56" s="171">
        <v>0</v>
      </c>
      <c r="AI56" s="171">
        <v>0</v>
      </c>
      <c r="AJ56" s="171">
        <v>0</v>
      </c>
      <c r="AK56" s="171">
        <v>0</v>
      </c>
      <c r="AL56" s="171">
        <v>0</v>
      </c>
      <c r="AM56" s="171">
        <v>0</v>
      </c>
      <c r="AN56" s="171">
        <v>0</v>
      </c>
    </row>
    <row r="57" spans="3:40" x14ac:dyDescent="0.3">
      <c r="C57" s="171">
        <v>56</v>
      </c>
      <c r="D57" s="171">
        <v>5</v>
      </c>
      <c r="E57" s="171">
        <v>9</v>
      </c>
      <c r="F57" s="171">
        <v>14316</v>
      </c>
      <c r="G57" s="171">
        <v>0</v>
      </c>
      <c r="H57" s="171">
        <v>0</v>
      </c>
      <c r="I57" s="171">
        <v>0</v>
      </c>
      <c r="J57" s="171">
        <v>0</v>
      </c>
      <c r="K57" s="171">
        <v>7256</v>
      </c>
      <c r="L57" s="171">
        <v>0</v>
      </c>
      <c r="M57" s="171">
        <v>0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171">
        <v>0</v>
      </c>
      <c r="V57" s="171">
        <v>0</v>
      </c>
      <c r="W57" s="171">
        <v>0</v>
      </c>
      <c r="X57" s="171">
        <v>0</v>
      </c>
      <c r="Y57" s="171">
        <v>0</v>
      </c>
      <c r="Z57" s="171">
        <v>0</v>
      </c>
      <c r="AA57" s="171">
        <v>0</v>
      </c>
      <c r="AB57" s="171">
        <v>0</v>
      </c>
      <c r="AC57" s="171">
        <v>2500</v>
      </c>
      <c r="AD57" s="171">
        <v>0</v>
      </c>
      <c r="AE57" s="171">
        <v>0</v>
      </c>
      <c r="AF57" s="171">
        <v>0</v>
      </c>
      <c r="AG57" s="171">
        <v>0</v>
      </c>
      <c r="AH57" s="171">
        <v>4560</v>
      </c>
      <c r="AI57" s="171">
        <v>0</v>
      </c>
      <c r="AJ57" s="171">
        <v>0</v>
      </c>
      <c r="AK57" s="171">
        <v>0</v>
      </c>
      <c r="AL57" s="171">
        <v>0</v>
      </c>
      <c r="AM57" s="171">
        <v>0</v>
      </c>
      <c r="AN57" s="171">
        <v>0</v>
      </c>
    </row>
    <row r="58" spans="3:40" x14ac:dyDescent="0.3">
      <c r="C58" s="171">
        <v>56</v>
      </c>
      <c r="D58" s="171">
        <v>5</v>
      </c>
      <c r="E58" s="171">
        <v>10</v>
      </c>
      <c r="F58" s="171">
        <v>0</v>
      </c>
      <c r="G58" s="171">
        <v>0</v>
      </c>
      <c r="H58" s="171">
        <v>0</v>
      </c>
      <c r="I58" s="171">
        <v>0</v>
      </c>
      <c r="J58" s="171">
        <v>0</v>
      </c>
      <c r="K58" s="171">
        <v>0</v>
      </c>
      <c r="L58" s="171">
        <v>0</v>
      </c>
      <c r="M58" s="171">
        <v>0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171">
        <v>0</v>
      </c>
      <c r="V58" s="171">
        <v>0</v>
      </c>
      <c r="W58" s="171">
        <v>0</v>
      </c>
      <c r="X58" s="171">
        <v>0</v>
      </c>
      <c r="Y58" s="171">
        <v>0</v>
      </c>
      <c r="Z58" s="171">
        <v>0</v>
      </c>
      <c r="AA58" s="171">
        <v>0</v>
      </c>
      <c r="AB58" s="171">
        <v>0</v>
      </c>
      <c r="AC58" s="171">
        <v>0</v>
      </c>
      <c r="AD58" s="171">
        <v>0</v>
      </c>
      <c r="AE58" s="171">
        <v>0</v>
      </c>
      <c r="AF58" s="171">
        <v>0</v>
      </c>
      <c r="AG58" s="171">
        <v>0</v>
      </c>
      <c r="AH58" s="171">
        <v>0</v>
      </c>
      <c r="AI58" s="171">
        <v>0</v>
      </c>
      <c r="AJ58" s="171">
        <v>0</v>
      </c>
      <c r="AK58" s="171">
        <v>0</v>
      </c>
      <c r="AL58" s="171">
        <v>0</v>
      </c>
      <c r="AM58" s="171">
        <v>0</v>
      </c>
      <c r="AN58" s="171">
        <v>0</v>
      </c>
    </row>
    <row r="59" spans="3:40" x14ac:dyDescent="0.3">
      <c r="C59" s="171">
        <v>56</v>
      </c>
      <c r="D59" s="171">
        <v>5</v>
      </c>
      <c r="E59" s="171">
        <v>11</v>
      </c>
      <c r="F59" s="171">
        <v>0</v>
      </c>
      <c r="G59" s="171">
        <v>0</v>
      </c>
      <c r="H59" s="171">
        <v>0</v>
      </c>
      <c r="I59" s="171">
        <v>0</v>
      </c>
      <c r="J59" s="171">
        <v>0</v>
      </c>
      <c r="K59" s="171">
        <v>0</v>
      </c>
      <c r="L59" s="171">
        <v>0</v>
      </c>
      <c r="M59" s="171">
        <v>0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171">
        <v>0</v>
      </c>
      <c r="V59" s="171">
        <v>0</v>
      </c>
      <c r="W59" s="171">
        <v>0</v>
      </c>
      <c r="X59" s="171">
        <v>0</v>
      </c>
      <c r="Y59" s="171">
        <v>0</v>
      </c>
      <c r="Z59" s="171">
        <v>0</v>
      </c>
      <c r="AA59" s="171">
        <v>0</v>
      </c>
      <c r="AB59" s="171">
        <v>0</v>
      </c>
      <c r="AC59" s="171">
        <v>0</v>
      </c>
      <c r="AD59" s="171">
        <v>0</v>
      </c>
      <c r="AE59" s="171">
        <v>0</v>
      </c>
      <c r="AF59" s="171">
        <v>0</v>
      </c>
      <c r="AG59" s="171">
        <v>0</v>
      </c>
      <c r="AH59" s="171">
        <v>0</v>
      </c>
      <c r="AI59" s="171">
        <v>0</v>
      </c>
      <c r="AJ59" s="171">
        <v>0</v>
      </c>
      <c r="AK59" s="171">
        <v>0</v>
      </c>
      <c r="AL59" s="171">
        <v>0</v>
      </c>
      <c r="AM59" s="171">
        <v>0</v>
      </c>
      <c r="AN59" s="171">
        <v>0</v>
      </c>
    </row>
    <row r="60" spans="3:40" x14ac:dyDescent="0.3">
      <c r="C60" s="171">
        <v>56</v>
      </c>
      <c r="D60" s="171">
        <v>6</v>
      </c>
      <c r="E60" s="171">
        <v>1</v>
      </c>
      <c r="F60" s="171">
        <v>32.25</v>
      </c>
      <c r="G60" s="171">
        <v>0</v>
      </c>
      <c r="H60" s="171">
        <v>0</v>
      </c>
      <c r="I60" s="171">
        <v>0</v>
      </c>
      <c r="J60" s="171">
        <v>0</v>
      </c>
      <c r="K60" s="171">
        <v>16.25</v>
      </c>
      <c r="L60" s="171">
        <v>0</v>
      </c>
      <c r="M60" s="171">
        <v>0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171">
        <v>0</v>
      </c>
      <c r="V60" s="171">
        <v>0</v>
      </c>
      <c r="W60" s="171">
        <v>0</v>
      </c>
      <c r="X60" s="171">
        <v>0</v>
      </c>
      <c r="Y60" s="171">
        <v>0</v>
      </c>
      <c r="Z60" s="171">
        <v>0</v>
      </c>
      <c r="AA60" s="171">
        <v>0</v>
      </c>
      <c r="AB60" s="171">
        <v>0</v>
      </c>
      <c r="AC60" s="171">
        <v>4</v>
      </c>
      <c r="AD60" s="171">
        <v>0</v>
      </c>
      <c r="AE60" s="171">
        <v>0</v>
      </c>
      <c r="AF60" s="171">
        <v>0</v>
      </c>
      <c r="AG60" s="171">
        <v>0</v>
      </c>
      <c r="AH60" s="171">
        <v>12</v>
      </c>
      <c r="AI60" s="171">
        <v>0</v>
      </c>
      <c r="AJ60" s="171">
        <v>0</v>
      </c>
      <c r="AK60" s="171">
        <v>0</v>
      </c>
      <c r="AL60" s="171">
        <v>0</v>
      </c>
      <c r="AM60" s="171">
        <v>0</v>
      </c>
      <c r="AN60" s="171">
        <v>0</v>
      </c>
    </row>
    <row r="61" spans="3:40" x14ac:dyDescent="0.3">
      <c r="C61" s="171">
        <v>56</v>
      </c>
      <c r="D61" s="171">
        <v>6</v>
      </c>
      <c r="E61" s="171">
        <v>2</v>
      </c>
      <c r="F61" s="171">
        <v>4256.75</v>
      </c>
      <c r="G61" s="171">
        <v>0</v>
      </c>
      <c r="H61" s="171">
        <v>0</v>
      </c>
      <c r="I61" s="171">
        <v>0</v>
      </c>
      <c r="J61" s="171">
        <v>0</v>
      </c>
      <c r="K61" s="171">
        <v>2116</v>
      </c>
      <c r="L61" s="171">
        <v>0</v>
      </c>
      <c r="M61" s="171">
        <v>0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171">
        <v>0</v>
      </c>
      <c r="V61" s="171">
        <v>0</v>
      </c>
      <c r="W61" s="171">
        <v>0</v>
      </c>
      <c r="X61" s="171">
        <v>0</v>
      </c>
      <c r="Y61" s="171">
        <v>0</v>
      </c>
      <c r="Z61" s="171">
        <v>0</v>
      </c>
      <c r="AA61" s="171">
        <v>0</v>
      </c>
      <c r="AB61" s="171">
        <v>0</v>
      </c>
      <c r="AC61" s="171">
        <v>397.5</v>
      </c>
      <c r="AD61" s="171">
        <v>0</v>
      </c>
      <c r="AE61" s="171">
        <v>0</v>
      </c>
      <c r="AF61" s="171">
        <v>0</v>
      </c>
      <c r="AG61" s="171">
        <v>0</v>
      </c>
      <c r="AH61" s="171">
        <v>1743.25</v>
      </c>
      <c r="AI61" s="171">
        <v>0</v>
      </c>
      <c r="AJ61" s="171">
        <v>0</v>
      </c>
      <c r="AK61" s="171">
        <v>0</v>
      </c>
      <c r="AL61" s="171">
        <v>0</v>
      </c>
      <c r="AM61" s="171">
        <v>0</v>
      </c>
      <c r="AN61" s="171">
        <v>0</v>
      </c>
    </row>
    <row r="62" spans="3:40" x14ac:dyDescent="0.3">
      <c r="C62" s="171">
        <v>56</v>
      </c>
      <c r="D62" s="171">
        <v>6</v>
      </c>
      <c r="E62" s="171">
        <v>3</v>
      </c>
      <c r="F62" s="171">
        <v>0</v>
      </c>
      <c r="G62" s="171">
        <v>0</v>
      </c>
      <c r="H62" s="171">
        <v>0</v>
      </c>
      <c r="I62" s="171">
        <v>0</v>
      </c>
      <c r="J62" s="171">
        <v>0</v>
      </c>
      <c r="K62" s="171">
        <v>0</v>
      </c>
      <c r="L62" s="171">
        <v>0</v>
      </c>
      <c r="M62" s="171">
        <v>0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171">
        <v>0</v>
      </c>
      <c r="V62" s="171">
        <v>0</v>
      </c>
      <c r="W62" s="171">
        <v>0</v>
      </c>
      <c r="X62" s="171">
        <v>0</v>
      </c>
      <c r="Y62" s="171">
        <v>0</v>
      </c>
      <c r="Z62" s="171">
        <v>0</v>
      </c>
      <c r="AA62" s="171">
        <v>0</v>
      </c>
      <c r="AB62" s="171">
        <v>0</v>
      </c>
      <c r="AC62" s="171">
        <v>0</v>
      </c>
      <c r="AD62" s="171">
        <v>0</v>
      </c>
      <c r="AE62" s="171">
        <v>0</v>
      </c>
      <c r="AF62" s="171">
        <v>0</v>
      </c>
      <c r="AG62" s="171">
        <v>0</v>
      </c>
      <c r="AH62" s="171">
        <v>0</v>
      </c>
      <c r="AI62" s="171">
        <v>0</v>
      </c>
      <c r="AJ62" s="171">
        <v>0</v>
      </c>
      <c r="AK62" s="171">
        <v>0</v>
      </c>
      <c r="AL62" s="171">
        <v>0</v>
      </c>
      <c r="AM62" s="171">
        <v>0</v>
      </c>
      <c r="AN62" s="171">
        <v>0</v>
      </c>
    </row>
    <row r="63" spans="3:40" x14ac:dyDescent="0.3">
      <c r="C63" s="171">
        <v>56</v>
      </c>
      <c r="D63" s="171">
        <v>6</v>
      </c>
      <c r="E63" s="171">
        <v>4</v>
      </c>
      <c r="F63" s="171">
        <v>82</v>
      </c>
      <c r="G63" s="171">
        <v>0</v>
      </c>
      <c r="H63" s="171">
        <v>0</v>
      </c>
      <c r="I63" s="171">
        <v>0</v>
      </c>
      <c r="J63" s="171">
        <v>0</v>
      </c>
      <c r="K63" s="171">
        <v>22</v>
      </c>
      <c r="L63" s="171">
        <v>0</v>
      </c>
      <c r="M63" s="171">
        <v>0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171">
        <v>0</v>
      </c>
      <c r="V63" s="171">
        <v>0</v>
      </c>
      <c r="W63" s="171">
        <v>0</v>
      </c>
      <c r="X63" s="171">
        <v>0</v>
      </c>
      <c r="Y63" s="171">
        <v>0</v>
      </c>
      <c r="Z63" s="171">
        <v>0</v>
      </c>
      <c r="AA63" s="171">
        <v>0</v>
      </c>
      <c r="AB63" s="171">
        <v>0</v>
      </c>
      <c r="AC63" s="171">
        <v>40</v>
      </c>
      <c r="AD63" s="171">
        <v>0</v>
      </c>
      <c r="AE63" s="171">
        <v>0</v>
      </c>
      <c r="AF63" s="171">
        <v>0</v>
      </c>
      <c r="AG63" s="171">
        <v>0</v>
      </c>
      <c r="AH63" s="171">
        <v>20</v>
      </c>
      <c r="AI63" s="171">
        <v>0</v>
      </c>
      <c r="AJ63" s="171">
        <v>0</v>
      </c>
      <c r="AK63" s="171">
        <v>0</v>
      </c>
      <c r="AL63" s="171">
        <v>0</v>
      </c>
      <c r="AM63" s="171">
        <v>0</v>
      </c>
      <c r="AN63" s="171">
        <v>0</v>
      </c>
    </row>
    <row r="64" spans="3:40" x14ac:dyDescent="0.3">
      <c r="C64" s="171">
        <v>56</v>
      </c>
      <c r="D64" s="171">
        <v>6</v>
      </c>
      <c r="E64" s="171">
        <v>5</v>
      </c>
      <c r="F64" s="171">
        <v>0</v>
      </c>
      <c r="G64" s="171">
        <v>0</v>
      </c>
      <c r="H64" s="171">
        <v>0</v>
      </c>
      <c r="I64" s="171">
        <v>0</v>
      </c>
      <c r="J64" s="171">
        <v>0</v>
      </c>
      <c r="K64" s="171">
        <v>0</v>
      </c>
      <c r="L64" s="171">
        <v>0</v>
      </c>
      <c r="M64" s="171">
        <v>0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171">
        <v>0</v>
      </c>
      <c r="V64" s="171">
        <v>0</v>
      </c>
      <c r="W64" s="171">
        <v>0</v>
      </c>
      <c r="X64" s="171">
        <v>0</v>
      </c>
      <c r="Y64" s="171">
        <v>0</v>
      </c>
      <c r="Z64" s="171">
        <v>0</v>
      </c>
      <c r="AA64" s="171">
        <v>0</v>
      </c>
      <c r="AB64" s="171">
        <v>0</v>
      </c>
      <c r="AC64" s="171">
        <v>0</v>
      </c>
      <c r="AD64" s="171">
        <v>0</v>
      </c>
      <c r="AE64" s="171">
        <v>0</v>
      </c>
      <c r="AF64" s="171">
        <v>0</v>
      </c>
      <c r="AG64" s="171">
        <v>0</v>
      </c>
      <c r="AH64" s="171">
        <v>0</v>
      </c>
      <c r="AI64" s="171">
        <v>0</v>
      </c>
      <c r="AJ64" s="171">
        <v>0</v>
      </c>
      <c r="AK64" s="171">
        <v>0</v>
      </c>
      <c r="AL64" s="171">
        <v>0</v>
      </c>
      <c r="AM64" s="171">
        <v>0</v>
      </c>
      <c r="AN64" s="171">
        <v>0</v>
      </c>
    </row>
    <row r="65" spans="3:40" x14ac:dyDescent="0.3">
      <c r="C65" s="171">
        <v>56</v>
      </c>
      <c r="D65" s="171">
        <v>6</v>
      </c>
      <c r="E65" s="171">
        <v>6</v>
      </c>
      <c r="F65" s="171">
        <v>658804</v>
      </c>
      <c r="G65" s="171">
        <v>0</v>
      </c>
      <c r="H65" s="171">
        <v>0</v>
      </c>
      <c r="I65" s="171">
        <v>0</v>
      </c>
      <c r="J65" s="171">
        <v>0</v>
      </c>
      <c r="K65" s="171">
        <v>403090</v>
      </c>
      <c r="L65" s="171">
        <v>0</v>
      </c>
      <c r="M65" s="171">
        <v>0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171">
        <v>0</v>
      </c>
      <c r="V65" s="171">
        <v>0</v>
      </c>
      <c r="W65" s="171">
        <v>0</v>
      </c>
      <c r="X65" s="171">
        <v>0</v>
      </c>
      <c r="Y65" s="171">
        <v>0</v>
      </c>
      <c r="Z65" s="171">
        <v>0</v>
      </c>
      <c r="AA65" s="171">
        <v>0</v>
      </c>
      <c r="AB65" s="171">
        <v>0</v>
      </c>
      <c r="AC65" s="171">
        <v>63316</v>
      </c>
      <c r="AD65" s="171">
        <v>0</v>
      </c>
      <c r="AE65" s="171">
        <v>0</v>
      </c>
      <c r="AF65" s="171">
        <v>0</v>
      </c>
      <c r="AG65" s="171">
        <v>0</v>
      </c>
      <c r="AH65" s="171">
        <v>192398</v>
      </c>
      <c r="AI65" s="171">
        <v>0</v>
      </c>
      <c r="AJ65" s="171">
        <v>0</v>
      </c>
      <c r="AK65" s="171">
        <v>0</v>
      </c>
      <c r="AL65" s="171">
        <v>0</v>
      </c>
      <c r="AM65" s="171">
        <v>0</v>
      </c>
      <c r="AN65" s="171">
        <v>0</v>
      </c>
    </row>
    <row r="66" spans="3:40" x14ac:dyDescent="0.3">
      <c r="C66" s="171">
        <v>56</v>
      </c>
      <c r="D66" s="171">
        <v>6</v>
      </c>
      <c r="E66" s="171">
        <v>7</v>
      </c>
      <c r="F66" s="171">
        <v>0</v>
      </c>
      <c r="G66" s="171">
        <v>0</v>
      </c>
      <c r="H66" s="171">
        <v>0</v>
      </c>
      <c r="I66" s="171">
        <v>0</v>
      </c>
      <c r="J66" s="171">
        <v>0</v>
      </c>
      <c r="K66" s="171">
        <v>0</v>
      </c>
      <c r="L66" s="171">
        <v>0</v>
      </c>
      <c r="M66" s="171">
        <v>0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171">
        <v>0</v>
      </c>
      <c r="V66" s="171">
        <v>0</v>
      </c>
      <c r="W66" s="171">
        <v>0</v>
      </c>
      <c r="X66" s="171">
        <v>0</v>
      </c>
      <c r="Y66" s="171">
        <v>0</v>
      </c>
      <c r="Z66" s="171">
        <v>0</v>
      </c>
      <c r="AA66" s="171">
        <v>0</v>
      </c>
      <c r="AB66" s="171">
        <v>0</v>
      </c>
      <c r="AC66" s="171">
        <v>0</v>
      </c>
      <c r="AD66" s="171">
        <v>0</v>
      </c>
      <c r="AE66" s="171">
        <v>0</v>
      </c>
      <c r="AF66" s="171">
        <v>0</v>
      </c>
      <c r="AG66" s="171">
        <v>0</v>
      </c>
      <c r="AH66" s="171">
        <v>0</v>
      </c>
      <c r="AI66" s="171">
        <v>0</v>
      </c>
      <c r="AJ66" s="171">
        <v>0</v>
      </c>
      <c r="AK66" s="171">
        <v>0</v>
      </c>
      <c r="AL66" s="171">
        <v>0</v>
      </c>
      <c r="AM66" s="171">
        <v>0</v>
      </c>
      <c r="AN66" s="171">
        <v>0</v>
      </c>
    </row>
    <row r="67" spans="3:40" x14ac:dyDescent="0.3">
      <c r="C67" s="171">
        <v>56</v>
      </c>
      <c r="D67" s="171">
        <v>6</v>
      </c>
      <c r="E67" s="171">
        <v>8</v>
      </c>
      <c r="F67" s="171">
        <v>0</v>
      </c>
      <c r="G67" s="171">
        <v>0</v>
      </c>
      <c r="H67" s="171">
        <v>0</v>
      </c>
      <c r="I67" s="171">
        <v>0</v>
      </c>
      <c r="J67" s="171">
        <v>0</v>
      </c>
      <c r="K67" s="171">
        <v>0</v>
      </c>
      <c r="L67" s="171">
        <v>0</v>
      </c>
      <c r="M67" s="171">
        <v>0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171">
        <v>0</v>
      </c>
      <c r="V67" s="171">
        <v>0</v>
      </c>
      <c r="W67" s="171">
        <v>0</v>
      </c>
      <c r="X67" s="171">
        <v>0</v>
      </c>
      <c r="Y67" s="171">
        <v>0</v>
      </c>
      <c r="Z67" s="171">
        <v>0</v>
      </c>
      <c r="AA67" s="171">
        <v>0</v>
      </c>
      <c r="AB67" s="171">
        <v>0</v>
      </c>
      <c r="AC67" s="171">
        <v>0</v>
      </c>
      <c r="AD67" s="171">
        <v>0</v>
      </c>
      <c r="AE67" s="171">
        <v>0</v>
      </c>
      <c r="AF67" s="171">
        <v>0</v>
      </c>
      <c r="AG67" s="171">
        <v>0</v>
      </c>
      <c r="AH67" s="171">
        <v>0</v>
      </c>
      <c r="AI67" s="171">
        <v>0</v>
      </c>
      <c r="AJ67" s="171">
        <v>0</v>
      </c>
      <c r="AK67" s="171">
        <v>0</v>
      </c>
      <c r="AL67" s="171">
        <v>0</v>
      </c>
      <c r="AM67" s="171">
        <v>0</v>
      </c>
      <c r="AN67" s="171">
        <v>0</v>
      </c>
    </row>
    <row r="68" spans="3:40" x14ac:dyDescent="0.3">
      <c r="C68" s="171">
        <v>56</v>
      </c>
      <c r="D68" s="171">
        <v>6</v>
      </c>
      <c r="E68" s="171">
        <v>9</v>
      </c>
      <c r="F68" s="171">
        <v>13408</v>
      </c>
      <c r="G68" s="171">
        <v>0</v>
      </c>
      <c r="H68" s="171">
        <v>0</v>
      </c>
      <c r="I68" s="171">
        <v>0</v>
      </c>
      <c r="J68" s="171">
        <v>0</v>
      </c>
      <c r="K68" s="171">
        <v>7500</v>
      </c>
      <c r="L68" s="171">
        <v>0</v>
      </c>
      <c r="M68" s="171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171">
        <v>0</v>
      </c>
      <c r="V68" s="171">
        <v>0</v>
      </c>
      <c r="W68" s="171">
        <v>0</v>
      </c>
      <c r="X68" s="171">
        <v>0</v>
      </c>
      <c r="Y68" s="171">
        <v>0</v>
      </c>
      <c r="Z68" s="171">
        <v>0</v>
      </c>
      <c r="AA68" s="171">
        <v>0</v>
      </c>
      <c r="AB68" s="171">
        <v>0</v>
      </c>
      <c r="AC68" s="171">
        <v>1000</v>
      </c>
      <c r="AD68" s="171">
        <v>0</v>
      </c>
      <c r="AE68" s="171">
        <v>0</v>
      </c>
      <c r="AF68" s="171">
        <v>0</v>
      </c>
      <c r="AG68" s="171">
        <v>0</v>
      </c>
      <c r="AH68" s="171">
        <v>4908</v>
      </c>
      <c r="AI68" s="171">
        <v>0</v>
      </c>
      <c r="AJ68" s="171">
        <v>0</v>
      </c>
      <c r="AK68" s="171">
        <v>0</v>
      </c>
      <c r="AL68" s="171">
        <v>0</v>
      </c>
      <c r="AM68" s="171">
        <v>0</v>
      </c>
      <c r="AN68" s="171">
        <v>0</v>
      </c>
    </row>
    <row r="69" spans="3:40" x14ac:dyDescent="0.3">
      <c r="C69" s="171">
        <v>56</v>
      </c>
      <c r="D69" s="171">
        <v>6</v>
      </c>
      <c r="E69" s="171">
        <v>10</v>
      </c>
      <c r="F69" s="171">
        <v>0</v>
      </c>
      <c r="G69" s="171">
        <v>0</v>
      </c>
      <c r="H69" s="171">
        <v>0</v>
      </c>
      <c r="I69" s="171">
        <v>0</v>
      </c>
      <c r="J69" s="171">
        <v>0</v>
      </c>
      <c r="K69" s="171">
        <v>0</v>
      </c>
      <c r="L69" s="171">
        <v>0</v>
      </c>
      <c r="M69" s="171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171">
        <v>0</v>
      </c>
      <c r="V69" s="171">
        <v>0</v>
      </c>
      <c r="W69" s="171">
        <v>0</v>
      </c>
      <c r="X69" s="171">
        <v>0</v>
      </c>
      <c r="Y69" s="171">
        <v>0</v>
      </c>
      <c r="Z69" s="171">
        <v>0</v>
      </c>
      <c r="AA69" s="171">
        <v>0</v>
      </c>
      <c r="AB69" s="171">
        <v>0</v>
      </c>
      <c r="AC69" s="171">
        <v>0</v>
      </c>
      <c r="AD69" s="171">
        <v>0</v>
      </c>
      <c r="AE69" s="171">
        <v>0</v>
      </c>
      <c r="AF69" s="171">
        <v>0</v>
      </c>
      <c r="AG69" s="171">
        <v>0</v>
      </c>
      <c r="AH69" s="171">
        <v>0</v>
      </c>
      <c r="AI69" s="171">
        <v>0</v>
      </c>
      <c r="AJ69" s="171">
        <v>0</v>
      </c>
      <c r="AK69" s="171">
        <v>0</v>
      </c>
      <c r="AL69" s="171">
        <v>0</v>
      </c>
      <c r="AM69" s="171">
        <v>0</v>
      </c>
      <c r="AN69" s="171">
        <v>0</v>
      </c>
    </row>
    <row r="70" spans="3:40" x14ac:dyDescent="0.3">
      <c r="C70" s="171">
        <v>56</v>
      </c>
      <c r="D70" s="171">
        <v>6</v>
      </c>
      <c r="E70" s="171">
        <v>11</v>
      </c>
      <c r="F70" s="171">
        <v>0</v>
      </c>
      <c r="G70" s="171">
        <v>0</v>
      </c>
      <c r="H70" s="171">
        <v>0</v>
      </c>
      <c r="I70" s="171">
        <v>0</v>
      </c>
      <c r="J70" s="171">
        <v>0</v>
      </c>
      <c r="K70" s="171">
        <v>0</v>
      </c>
      <c r="L70" s="171">
        <v>0</v>
      </c>
      <c r="M70" s="171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171">
        <v>0</v>
      </c>
      <c r="V70" s="171">
        <v>0</v>
      </c>
      <c r="W70" s="171">
        <v>0</v>
      </c>
      <c r="X70" s="171">
        <v>0</v>
      </c>
      <c r="Y70" s="171">
        <v>0</v>
      </c>
      <c r="Z70" s="171">
        <v>0</v>
      </c>
      <c r="AA70" s="171">
        <v>0</v>
      </c>
      <c r="AB70" s="171">
        <v>0</v>
      </c>
      <c r="AC70" s="171">
        <v>0</v>
      </c>
      <c r="AD70" s="171">
        <v>0</v>
      </c>
      <c r="AE70" s="171">
        <v>0</v>
      </c>
      <c r="AF70" s="171">
        <v>0</v>
      </c>
      <c r="AG70" s="171">
        <v>0</v>
      </c>
      <c r="AH70" s="171">
        <v>0</v>
      </c>
      <c r="AI70" s="171">
        <v>0</v>
      </c>
      <c r="AJ70" s="171">
        <v>0</v>
      </c>
      <c r="AK70" s="171">
        <v>0</v>
      </c>
      <c r="AL70" s="171">
        <v>0</v>
      </c>
      <c r="AM70" s="171">
        <v>0</v>
      </c>
      <c r="AN70" s="171">
        <v>0</v>
      </c>
    </row>
    <row r="71" spans="3:40" x14ac:dyDescent="0.3">
      <c r="C71" s="171">
        <v>56</v>
      </c>
      <c r="D71" s="171">
        <v>7</v>
      </c>
      <c r="E71" s="171">
        <v>1</v>
      </c>
      <c r="F71" s="171">
        <v>33.75</v>
      </c>
      <c r="G71" s="171">
        <v>0</v>
      </c>
      <c r="H71" s="171">
        <v>0</v>
      </c>
      <c r="I71" s="171">
        <v>0</v>
      </c>
      <c r="J71" s="171">
        <v>0</v>
      </c>
      <c r="K71" s="171">
        <v>16.75</v>
      </c>
      <c r="L71" s="171">
        <v>0</v>
      </c>
      <c r="M71" s="171">
        <v>0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171">
        <v>0</v>
      </c>
      <c r="V71" s="171">
        <v>0</v>
      </c>
      <c r="W71" s="171">
        <v>0</v>
      </c>
      <c r="X71" s="171">
        <v>0</v>
      </c>
      <c r="Y71" s="171">
        <v>0</v>
      </c>
      <c r="Z71" s="171">
        <v>0</v>
      </c>
      <c r="AA71" s="171">
        <v>0</v>
      </c>
      <c r="AB71" s="171">
        <v>0</v>
      </c>
      <c r="AC71" s="171">
        <v>5</v>
      </c>
      <c r="AD71" s="171">
        <v>0</v>
      </c>
      <c r="AE71" s="171">
        <v>0</v>
      </c>
      <c r="AF71" s="171">
        <v>0</v>
      </c>
      <c r="AG71" s="171">
        <v>0</v>
      </c>
      <c r="AH71" s="171">
        <v>12</v>
      </c>
      <c r="AI71" s="171">
        <v>0</v>
      </c>
      <c r="AJ71" s="171">
        <v>0</v>
      </c>
      <c r="AK71" s="171">
        <v>0</v>
      </c>
      <c r="AL71" s="171">
        <v>0</v>
      </c>
      <c r="AM71" s="171">
        <v>0</v>
      </c>
      <c r="AN71" s="171">
        <v>0</v>
      </c>
    </row>
    <row r="72" spans="3:40" x14ac:dyDescent="0.3">
      <c r="C72" s="171">
        <v>56</v>
      </c>
      <c r="D72" s="171">
        <v>7</v>
      </c>
      <c r="E72" s="171">
        <v>2</v>
      </c>
      <c r="F72" s="171">
        <v>3961.25</v>
      </c>
      <c r="G72" s="171">
        <v>0</v>
      </c>
      <c r="H72" s="171">
        <v>0</v>
      </c>
      <c r="I72" s="171">
        <v>0</v>
      </c>
      <c r="J72" s="171">
        <v>0</v>
      </c>
      <c r="K72" s="171">
        <v>2049.75</v>
      </c>
      <c r="L72" s="171">
        <v>0</v>
      </c>
      <c r="M72" s="171">
        <v>0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171">
        <v>0</v>
      </c>
      <c r="V72" s="171">
        <v>0</v>
      </c>
      <c r="W72" s="171">
        <v>0</v>
      </c>
      <c r="X72" s="171">
        <v>0</v>
      </c>
      <c r="Y72" s="171">
        <v>0</v>
      </c>
      <c r="Z72" s="171">
        <v>0</v>
      </c>
      <c r="AA72" s="171">
        <v>0</v>
      </c>
      <c r="AB72" s="171">
        <v>0</v>
      </c>
      <c r="AC72" s="171">
        <v>375</v>
      </c>
      <c r="AD72" s="171">
        <v>0</v>
      </c>
      <c r="AE72" s="171">
        <v>0</v>
      </c>
      <c r="AF72" s="171">
        <v>0</v>
      </c>
      <c r="AG72" s="171">
        <v>0</v>
      </c>
      <c r="AH72" s="171">
        <v>1536.5</v>
      </c>
      <c r="AI72" s="171">
        <v>0</v>
      </c>
      <c r="AJ72" s="171">
        <v>0</v>
      </c>
      <c r="AK72" s="171">
        <v>0</v>
      </c>
      <c r="AL72" s="171">
        <v>0</v>
      </c>
      <c r="AM72" s="171">
        <v>0</v>
      </c>
      <c r="AN72" s="171">
        <v>0</v>
      </c>
    </row>
    <row r="73" spans="3:40" x14ac:dyDescent="0.3">
      <c r="C73" s="171">
        <v>56</v>
      </c>
      <c r="D73" s="171">
        <v>7</v>
      </c>
      <c r="E73" s="171">
        <v>3</v>
      </c>
      <c r="F73" s="171">
        <v>15</v>
      </c>
      <c r="G73" s="171">
        <v>0</v>
      </c>
      <c r="H73" s="171">
        <v>0</v>
      </c>
      <c r="I73" s="171">
        <v>0</v>
      </c>
      <c r="J73" s="171">
        <v>0</v>
      </c>
      <c r="K73" s="171">
        <v>15</v>
      </c>
      <c r="L73" s="171">
        <v>0</v>
      </c>
      <c r="M73" s="171">
        <v>0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171">
        <v>0</v>
      </c>
      <c r="V73" s="171">
        <v>0</v>
      </c>
      <c r="W73" s="171">
        <v>0</v>
      </c>
      <c r="X73" s="171">
        <v>0</v>
      </c>
      <c r="Y73" s="171">
        <v>0</v>
      </c>
      <c r="Z73" s="171">
        <v>0</v>
      </c>
      <c r="AA73" s="171">
        <v>0</v>
      </c>
      <c r="AB73" s="171">
        <v>0</v>
      </c>
      <c r="AC73" s="171">
        <v>0</v>
      </c>
      <c r="AD73" s="171">
        <v>0</v>
      </c>
      <c r="AE73" s="171">
        <v>0</v>
      </c>
      <c r="AF73" s="171">
        <v>0</v>
      </c>
      <c r="AG73" s="171">
        <v>0</v>
      </c>
      <c r="AH73" s="171">
        <v>0</v>
      </c>
      <c r="AI73" s="171">
        <v>0</v>
      </c>
      <c r="AJ73" s="171">
        <v>0</v>
      </c>
      <c r="AK73" s="171">
        <v>0</v>
      </c>
      <c r="AL73" s="171">
        <v>0</v>
      </c>
      <c r="AM73" s="171">
        <v>0</v>
      </c>
      <c r="AN73" s="171">
        <v>0</v>
      </c>
    </row>
    <row r="74" spans="3:40" x14ac:dyDescent="0.3">
      <c r="C74" s="171">
        <v>56</v>
      </c>
      <c r="D74" s="171">
        <v>7</v>
      </c>
      <c r="E74" s="171">
        <v>4</v>
      </c>
      <c r="F74" s="171">
        <v>45</v>
      </c>
      <c r="G74" s="171">
        <v>0</v>
      </c>
      <c r="H74" s="171">
        <v>0</v>
      </c>
      <c r="I74" s="171">
        <v>0</v>
      </c>
      <c r="J74" s="171">
        <v>0</v>
      </c>
      <c r="K74" s="171">
        <v>30</v>
      </c>
      <c r="L74" s="171">
        <v>0</v>
      </c>
      <c r="M74" s="171">
        <v>0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171">
        <v>0</v>
      </c>
      <c r="V74" s="171">
        <v>0</v>
      </c>
      <c r="W74" s="171">
        <v>0</v>
      </c>
      <c r="X74" s="171">
        <v>0</v>
      </c>
      <c r="Y74" s="171">
        <v>0</v>
      </c>
      <c r="Z74" s="171">
        <v>0</v>
      </c>
      <c r="AA74" s="171">
        <v>0</v>
      </c>
      <c r="AB74" s="171">
        <v>0</v>
      </c>
      <c r="AC74" s="171">
        <v>15</v>
      </c>
      <c r="AD74" s="171">
        <v>0</v>
      </c>
      <c r="AE74" s="171">
        <v>0</v>
      </c>
      <c r="AF74" s="171">
        <v>0</v>
      </c>
      <c r="AG74" s="171">
        <v>0</v>
      </c>
      <c r="AH74" s="171">
        <v>0</v>
      </c>
      <c r="AI74" s="171">
        <v>0</v>
      </c>
      <c r="AJ74" s="171">
        <v>0</v>
      </c>
      <c r="AK74" s="171">
        <v>0</v>
      </c>
      <c r="AL74" s="171">
        <v>0</v>
      </c>
      <c r="AM74" s="171">
        <v>0</v>
      </c>
      <c r="AN74" s="171">
        <v>0</v>
      </c>
    </row>
    <row r="75" spans="3:40" x14ac:dyDescent="0.3">
      <c r="C75" s="171">
        <v>56</v>
      </c>
      <c r="D75" s="171">
        <v>7</v>
      </c>
      <c r="E75" s="171">
        <v>5</v>
      </c>
      <c r="F75" s="171">
        <v>0</v>
      </c>
      <c r="G75" s="171">
        <v>0</v>
      </c>
      <c r="H75" s="171">
        <v>0</v>
      </c>
      <c r="I75" s="171">
        <v>0</v>
      </c>
      <c r="J75" s="171">
        <v>0</v>
      </c>
      <c r="K75" s="171">
        <v>0</v>
      </c>
      <c r="L75" s="171">
        <v>0</v>
      </c>
      <c r="M75" s="171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171">
        <v>0</v>
      </c>
      <c r="V75" s="171">
        <v>0</v>
      </c>
      <c r="W75" s="171">
        <v>0</v>
      </c>
      <c r="X75" s="171">
        <v>0</v>
      </c>
      <c r="Y75" s="171">
        <v>0</v>
      </c>
      <c r="Z75" s="171">
        <v>0</v>
      </c>
      <c r="AA75" s="171">
        <v>0</v>
      </c>
      <c r="AB75" s="171">
        <v>0</v>
      </c>
      <c r="AC75" s="171">
        <v>0</v>
      </c>
      <c r="AD75" s="171">
        <v>0</v>
      </c>
      <c r="AE75" s="171">
        <v>0</v>
      </c>
      <c r="AF75" s="171">
        <v>0</v>
      </c>
      <c r="AG75" s="171">
        <v>0</v>
      </c>
      <c r="AH75" s="171">
        <v>0</v>
      </c>
      <c r="AI75" s="171">
        <v>0</v>
      </c>
      <c r="AJ75" s="171">
        <v>0</v>
      </c>
      <c r="AK75" s="171">
        <v>0</v>
      </c>
      <c r="AL75" s="171">
        <v>0</v>
      </c>
      <c r="AM75" s="171">
        <v>0</v>
      </c>
      <c r="AN75" s="171">
        <v>0</v>
      </c>
    </row>
    <row r="76" spans="3:40" x14ac:dyDescent="0.3">
      <c r="C76" s="171">
        <v>56</v>
      </c>
      <c r="D76" s="171">
        <v>7</v>
      </c>
      <c r="E76" s="171">
        <v>6</v>
      </c>
      <c r="F76" s="171">
        <v>982582</v>
      </c>
      <c r="G76" s="171">
        <v>0</v>
      </c>
      <c r="H76" s="171">
        <v>0</v>
      </c>
      <c r="I76" s="171">
        <v>0</v>
      </c>
      <c r="J76" s="171">
        <v>0</v>
      </c>
      <c r="K76" s="171">
        <v>617858</v>
      </c>
      <c r="L76" s="171">
        <v>0</v>
      </c>
      <c r="M76" s="171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1">
        <v>0</v>
      </c>
      <c r="W76" s="171">
        <v>0</v>
      </c>
      <c r="X76" s="171">
        <v>0</v>
      </c>
      <c r="Y76" s="171">
        <v>0</v>
      </c>
      <c r="Z76" s="171">
        <v>0</v>
      </c>
      <c r="AA76" s="171">
        <v>0</v>
      </c>
      <c r="AB76" s="171">
        <v>0</v>
      </c>
      <c r="AC76" s="171">
        <v>99948</v>
      </c>
      <c r="AD76" s="171">
        <v>0</v>
      </c>
      <c r="AE76" s="171">
        <v>0</v>
      </c>
      <c r="AF76" s="171">
        <v>0</v>
      </c>
      <c r="AG76" s="171">
        <v>0</v>
      </c>
      <c r="AH76" s="171">
        <v>264776</v>
      </c>
      <c r="AI76" s="171">
        <v>0</v>
      </c>
      <c r="AJ76" s="171">
        <v>0</v>
      </c>
      <c r="AK76" s="171">
        <v>0</v>
      </c>
      <c r="AL76" s="171">
        <v>0</v>
      </c>
      <c r="AM76" s="171">
        <v>0</v>
      </c>
      <c r="AN76" s="171">
        <v>0</v>
      </c>
    </row>
    <row r="77" spans="3:40" x14ac:dyDescent="0.3">
      <c r="C77" s="171">
        <v>56</v>
      </c>
      <c r="D77" s="171">
        <v>7</v>
      </c>
      <c r="E77" s="171">
        <v>7</v>
      </c>
      <c r="F77" s="171">
        <v>0</v>
      </c>
      <c r="G77" s="171">
        <v>0</v>
      </c>
      <c r="H77" s="171">
        <v>0</v>
      </c>
      <c r="I77" s="171">
        <v>0</v>
      </c>
      <c r="J77" s="171">
        <v>0</v>
      </c>
      <c r="K77" s="171">
        <v>0</v>
      </c>
      <c r="L77" s="171">
        <v>0</v>
      </c>
      <c r="M77" s="171">
        <v>0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171">
        <v>0</v>
      </c>
      <c r="V77" s="171">
        <v>0</v>
      </c>
      <c r="W77" s="171">
        <v>0</v>
      </c>
      <c r="X77" s="171">
        <v>0</v>
      </c>
      <c r="Y77" s="171">
        <v>0</v>
      </c>
      <c r="Z77" s="171">
        <v>0</v>
      </c>
      <c r="AA77" s="171">
        <v>0</v>
      </c>
      <c r="AB77" s="171">
        <v>0</v>
      </c>
      <c r="AC77" s="171">
        <v>0</v>
      </c>
      <c r="AD77" s="171">
        <v>0</v>
      </c>
      <c r="AE77" s="171">
        <v>0</v>
      </c>
      <c r="AF77" s="171">
        <v>0</v>
      </c>
      <c r="AG77" s="171">
        <v>0</v>
      </c>
      <c r="AH77" s="171">
        <v>0</v>
      </c>
      <c r="AI77" s="171">
        <v>0</v>
      </c>
      <c r="AJ77" s="171">
        <v>0</v>
      </c>
      <c r="AK77" s="171">
        <v>0</v>
      </c>
      <c r="AL77" s="171">
        <v>0</v>
      </c>
      <c r="AM77" s="171">
        <v>0</v>
      </c>
      <c r="AN77" s="171">
        <v>0</v>
      </c>
    </row>
    <row r="78" spans="3:40" x14ac:dyDescent="0.3">
      <c r="C78" s="171">
        <v>56</v>
      </c>
      <c r="D78" s="171">
        <v>7</v>
      </c>
      <c r="E78" s="171">
        <v>8</v>
      </c>
      <c r="F78" s="171">
        <v>0</v>
      </c>
      <c r="G78" s="171">
        <v>0</v>
      </c>
      <c r="H78" s="171">
        <v>0</v>
      </c>
      <c r="I78" s="171">
        <v>0</v>
      </c>
      <c r="J78" s="171">
        <v>0</v>
      </c>
      <c r="K78" s="171">
        <v>0</v>
      </c>
      <c r="L78" s="171">
        <v>0</v>
      </c>
      <c r="M78" s="171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0</v>
      </c>
      <c r="V78" s="171">
        <v>0</v>
      </c>
      <c r="W78" s="171">
        <v>0</v>
      </c>
      <c r="X78" s="171">
        <v>0</v>
      </c>
      <c r="Y78" s="171">
        <v>0</v>
      </c>
      <c r="Z78" s="171">
        <v>0</v>
      </c>
      <c r="AA78" s="171">
        <v>0</v>
      </c>
      <c r="AB78" s="171">
        <v>0</v>
      </c>
      <c r="AC78" s="171">
        <v>0</v>
      </c>
      <c r="AD78" s="171">
        <v>0</v>
      </c>
      <c r="AE78" s="171">
        <v>0</v>
      </c>
      <c r="AF78" s="171">
        <v>0</v>
      </c>
      <c r="AG78" s="171">
        <v>0</v>
      </c>
      <c r="AH78" s="171">
        <v>0</v>
      </c>
      <c r="AI78" s="171">
        <v>0</v>
      </c>
      <c r="AJ78" s="171">
        <v>0</v>
      </c>
      <c r="AK78" s="171">
        <v>0</v>
      </c>
      <c r="AL78" s="171">
        <v>0</v>
      </c>
      <c r="AM78" s="171">
        <v>0</v>
      </c>
      <c r="AN78" s="171">
        <v>0</v>
      </c>
    </row>
    <row r="79" spans="3:40" x14ac:dyDescent="0.3">
      <c r="C79" s="171">
        <v>56</v>
      </c>
      <c r="D79" s="171">
        <v>7</v>
      </c>
      <c r="E79" s="171">
        <v>9</v>
      </c>
      <c r="F79" s="171">
        <v>293045</v>
      </c>
      <c r="G79" s="171">
        <v>0</v>
      </c>
      <c r="H79" s="171">
        <v>0</v>
      </c>
      <c r="I79" s="171">
        <v>0</v>
      </c>
      <c r="J79" s="171">
        <v>0</v>
      </c>
      <c r="K79" s="171">
        <v>194127</v>
      </c>
      <c r="L79" s="171">
        <v>0</v>
      </c>
      <c r="M79" s="171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0</v>
      </c>
      <c r="V79" s="171">
        <v>0</v>
      </c>
      <c r="W79" s="171">
        <v>0</v>
      </c>
      <c r="X79" s="171">
        <v>0</v>
      </c>
      <c r="Y79" s="171">
        <v>0</v>
      </c>
      <c r="Z79" s="171">
        <v>0</v>
      </c>
      <c r="AA79" s="171">
        <v>0</v>
      </c>
      <c r="AB79" s="171">
        <v>0</v>
      </c>
      <c r="AC79" s="171">
        <v>26246</v>
      </c>
      <c r="AD79" s="171">
        <v>0</v>
      </c>
      <c r="AE79" s="171">
        <v>0</v>
      </c>
      <c r="AF79" s="171">
        <v>0</v>
      </c>
      <c r="AG79" s="171">
        <v>0</v>
      </c>
      <c r="AH79" s="171">
        <v>72672</v>
      </c>
      <c r="AI79" s="171">
        <v>0</v>
      </c>
      <c r="AJ79" s="171">
        <v>0</v>
      </c>
      <c r="AK79" s="171">
        <v>0</v>
      </c>
      <c r="AL79" s="171">
        <v>0</v>
      </c>
      <c r="AM79" s="171">
        <v>0</v>
      </c>
      <c r="AN79" s="171">
        <v>0</v>
      </c>
    </row>
    <row r="80" spans="3:40" x14ac:dyDescent="0.3">
      <c r="C80" s="171">
        <v>56</v>
      </c>
      <c r="D80" s="171">
        <v>7</v>
      </c>
      <c r="E80" s="171">
        <v>10</v>
      </c>
      <c r="F80" s="171">
        <v>0</v>
      </c>
      <c r="G80" s="171">
        <v>0</v>
      </c>
      <c r="H80" s="171">
        <v>0</v>
      </c>
      <c r="I80" s="171">
        <v>0</v>
      </c>
      <c r="J80" s="171">
        <v>0</v>
      </c>
      <c r="K80" s="171">
        <v>0</v>
      </c>
      <c r="L80" s="171">
        <v>0</v>
      </c>
      <c r="M80" s="171">
        <v>0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171">
        <v>0</v>
      </c>
      <c r="V80" s="171">
        <v>0</v>
      </c>
      <c r="W80" s="171">
        <v>0</v>
      </c>
      <c r="X80" s="171">
        <v>0</v>
      </c>
      <c r="Y80" s="171">
        <v>0</v>
      </c>
      <c r="Z80" s="171">
        <v>0</v>
      </c>
      <c r="AA80" s="171">
        <v>0</v>
      </c>
      <c r="AB80" s="171">
        <v>0</v>
      </c>
      <c r="AC80" s="171">
        <v>0</v>
      </c>
      <c r="AD80" s="171">
        <v>0</v>
      </c>
      <c r="AE80" s="171">
        <v>0</v>
      </c>
      <c r="AF80" s="171">
        <v>0</v>
      </c>
      <c r="AG80" s="171">
        <v>0</v>
      </c>
      <c r="AH80" s="171">
        <v>0</v>
      </c>
      <c r="AI80" s="171">
        <v>0</v>
      </c>
      <c r="AJ80" s="171">
        <v>0</v>
      </c>
      <c r="AK80" s="171">
        <v>0</v>
      </c>
      <c r="AL80" s="171">
        <v>0</v>
      </c>
      <c r="AM80" s="171">
        <v>0</v>
      </c>
      <c r="AN80" s="171">
        <v>0</v>
      </c>
    </row>
    <row r="81" spans="3:40" x14ac:dyDescent="0.3">
      <c r="C81" s="171">
        <v>56</v>
      </c>
      <c r="D81" s="171">
        <v>7</v>
      </c>
      <c r="E81" s="171">
        <v>11</v>
      </c>
      <c r="F81" s="171">
        <v>0</v>
      </c>
      <c r="G81" s="171">
        <v>0</v>
      </c>
      <c r="H81" s="171">
        <v>0</v>
      </c>
      <c r="I81" s="171">
        <v>0</v>
      </c>
      <c r="J81" s="171">
        <v>0</v>
      </c>
      <c r="K81" s="171">
        <v>0</v>
      </c>
      <c r="L81" s="171">
        <v>0</v>
      </c>
      <c r="M81" s="171">
        <v>0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171">
        <v>0</v>
      </c>
      <c r="V81" s="171">
        <v>0</v>
      </c>
      <c r="W81" s="171">
        <v>0</v>
      </c>
      <c r="X81" s="171">
        <v>0</v>
      </c>
      <c r="Y81" s="171">
        <v>0</v>
      </c>
      <c r="Z81" s="171">
        <v>0</v>
      </c>
      <c r="AA81" s="171">
        <v>0</v>
      </c>
      <c r="AB81" s="171">
        <v>0</v>
      </c>
      <c r="AC81" s="171">
        <v>0</v>
      </c>
      <c r="AD81" s="171">
        <v>0</v>
      </c>
      <c r="AE81" s="171">
        <v>0</v>
      </c>
      <c r="AF81" s="171">
        <v>0</v>
      </c>
      <c r="AG81" s="171">
        <v>0</v>
      </c>
      <c r="AH81" s="171">
        <v>0</v>
      </c>
      <c r="AI81" s="171">
        <v>0</v>
      </c>
      <c r="AJ81" s="171">
        <v>0</v>
      </c>
      <c r="AK81" s="171">
        <v>0</v>
      </c>
      <c r="AL81" s="171">
        <v>0</v>
      </c>
      <c r="AM81" s="171">
        <v>0</v>
      </c>
      <c r="AN81" s="171">
        <v>0</v>
      </c>
    </row>
    <row r="82" spans="3:40" x14ac:dyDescent="0.3">
      <c r="C82" s="171">
        <v>56</v>
      </c>
      <c r="D82" s="171">
        <v>8</v>
      </c>
      <c r="E82" s="171">
        <v>1</v>
      </c>
      <c r="F82" s="171">
        <v>33.75</v>
      </c>
      <c r="G82" s="171">
        <v>0</v>
      </c>
      <c r="H82" s="171">
        <v>0</v>
      </c>
      <c r="I82" s="171">
        <v>0</v>
      </c>
      <c r="J82" s="171">
        <v>0</v>
      </c>
      <c r="K82" s="171">
        <v>17.75</v>
      </c>
      <c r="L82" s="171">
        <v>0</v>
      </c>
      <c r="M82" s="171">
        <v>0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171">
        <v>0</v>
      </c>
      <c r="V82" s="171">
        <v>0</v>
      </c>
      <c r="W82" s="171">
        <v>0</v>
      </c>
      <c r="X82" s="171">
        <v>0</v>
      </c>
      <c r="Y82" s="171">
        <v>0</v>
      </c>
      <c r="Z82" s="171">
        <v>0</v>
      </c>
      <c r="AA82" s="171">
        <v>0</v>
      </c>
      <c r="AB82" s="171">
        <v>0</v>
      </c>
      <c r="AC82" s="171">
        <v>4</v>
      </c>
      <c r="AD82" s="171">
        <v>0</v>
      </c>
      <c r="AE82" s="171">
        <v>0</v>
      </c>
      <c r="AF82" s="171">
        <v>0</v>
      </c>
      <c r="AG82" s="171">
        <v>0</v>
      </c>
      <c r="AH82" s="171">
        <v>12</v>
      </c>
      <c r="AI82" s="171">
        <v>0</v>
      </c>
      <c r="AJ82" s="171">
        <v>0</v>
      </c>
      <c r="AK82" s="171">
        <v>0</v>
      </c>
      <c r="AL82" s="171">
        <v>0</v>
      </c>
      <c r="AM82" s="171">
        <v>0</v>
      </c>
      <c r="AN82" s="171">
        <v>0</v>
      </c>
    </row>
    <row r="83" spans="3:40" x14ac:dyDescent="0.3">
      <c r="C83" s="171">
        <v>56</v>
      </c>
      <c r="D83" s="171">
        <v>8</v>
      </c>
      <c r="E83" s="171">
        <v>2</v>
      </c>
      <c r="F83" s="171">
        <v>3601.25</v>
      </c>
      <c r="G83" s="171">
        <v>0</v>
      </c>
      <c r="H83" s="171">
        <v>0</v>
      </c>
      <c r="I83" s="171">
        <v>0</v>
      </c>
      <c r="J83" s="171">
        <v>0</v>
      </c>
      <c r="K83" s="171">
        <v>1860.75</v>
      </c>
      <c r="L83" s="171">
        <v>0</v>
      </c>
      <c r="M83" s="171">
        <v>0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171">
        <v>0</v>
      </c>
      <c r="V83" s="171">
        <v>0</v>
      </c>
      <c r="W83" s="171">
        <v>0</v>
      </c>
      <c r="X83" s="171">
        <v>0</v>
      </c>
      <c r="Y83" s="171">
        <v>0</v>
      </c>
      <c r="Z83" s="171">
        <v>0</v>
      </c>
      <c r="AA83" s="171">
        <v>0</v>
      </c>
      <c r="AB83" s="171">
        <v>0</v>
      </c>
      <c r="AC83" s="171">
        <v>367.5</v>
      </c>
      <c r="AD83" s="171">
        <v>0</v>
      </c>
      <c r="AE83" s="171">
        <v>0</v>
      </c>
      <c r="AF83" s="171">
        <v>0</v>
      </c>
      <c r="AG83" s="171">
        <v>0</v>
      </c>
      <c r="AH83" s="171">
        <v>1373</v>
      </c>
      <c r="AI83" s="171">
        <v>0</v>
      </c>
      <c r="AJ83" s="171">
        <v>0</v>
      </c>
      <c r="AK83" s="171">
        <v>0</v>
      </c>
      <c r="AL83" s="171">
        <v>0</v>
      </c>
      <c r="AM83" s="171">
        <v>0</v>
      </c>
      <c r="AN83" s="171">
        <v>0</v>
      </c>
    </row>
    <row r="84" spans="3:40" x14ac:dyDescent="0.3">
      <c r="C84" s="171">
        <v>56</v>
      </c>
      <c r="D84" s="171">
        <v>8</v>
      </c>
      <c r="E84" s="171">
        <v>3</v>
      </c>
      <c r="F84" s="171">
        <v>0</v>
      </c>
      <c r="G84" s="171">
        <v>0</v>
      </c>
      <c r="H84" s="171">
        <v>0</v>
      </c>
      <c r="I84" s="171">
        <v>0</v>
      </c>
      <c r="J84" s="171">
        <v>0</v>
      </c>
      <c r="K84" s="171">
        <v>0</v>
      </c>
      <c r="L84" s="171">
        <v>0</v>
      </c>
      <c r="M84" s="171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171">
        <v>0</v>
      </c>
      <c r="V84" s="171">
        <v>0</v>
      </c>
      <c r="W84" s="171">
        <v>0</v>
      </c>
      <c r="X84" s="171">
        <v>0</v>
      </c>
      <c r="Y84" s="171">
        <v>0</v>
      </c>
      <c r="Z84" s="171">
        <v>0</v>
      </c>
      <c r="AA84" s="171">
        <v>0</v>
      </c>
      <c r="AB84" s="171">
        <v>0</v>
      </c>
      <c r="AC84" s="171">
        <v>0</v>
      </c>
      <c r="AD84" s="171">
        <v>0</v>
      </c>
      <c r="AE84" s="171">
        <v>0</v>
      </c>
      <c r="AF84" s="171">
        <v>0</v>
      </c>
      <c r="AG84" s="171">
        <v>0</v>
      </c>
      <c r="AH84" s="171">
        <v>0</v>
      </c>
      <c r="AI84" s="171">
        <v>0</v>
      </c>
      <c r="AJ84" s="171">
        <v>0</v>
      </c>
      <c r="AK84" s="171">
        <v>0</v>
      </c>
      <c r="AL84" s="171">
        <v>0</v>
      </c>
      <c r="AM84" s="171">
        <v>0</v>
      </c>
      <c r="AN84" s="171">
        <v>0</v>
      </c>
    </row>
    <row r="85" spans="3:40" x14ac:dyDescent="0.3">
      <c r="C85" s="171">
        <v>56</v>
      </c>
      <c r="D85" s="171">
        <v>8</v>
      </c>
      <c r="E85" s="171">
        <v>4</v>
      </c>
      <c r="F85" s="171">
        <v>175</v>
      </c>
      <c r="G85" s="171">
        <v>0</v>
      </c>
      <c r="H85" s="171">
        <v>0</v>
      </c>
      <c r="I85" s="171">
        <v>0</v>
      </c>
      <c r="J85" s="171">
        <v>0</v>
      </c>
      <c r="K85" s="171">
        <v>120</v>
      </c>
      <c r="L85" s="171">
        <v>0</v>
      </c>
      <c r="M85" s="171">
        <v>0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171">
        <v>0</v>
      </c>
      <c r="V85" s="171">
        <v>0</v>
      </c>
      <c r="W85" s="171">
        <v>0</v>
      </c>
      <c r="X85" s="171">
        <v>0</v>
      </c>
      <c r="Y85" s="171">
        <v>0</v>
      </c>
      <c r="Z85" s="171">
        <v>0</v>
      </c>
      <c r="AA85" s="171">
        <v>0</v>
      </c>
      <c r="AB85" s="171">
        <v>0</v>
      </c>
      <c r="AC85" s="171">
        <v>20</v>
      </c>
      <c r="AD85" s="171">
        <v>0</v>
      </c>
      <c r="AE85" s="171">
        <v>0</v>
      </c>
      <c r="AF85" s="171">
        <v>0</v>
      </c>
      <c r="AG85" s="171">
        <v>0</v>
      </c>
      <c r="AH85" s="171">
        <v>35</v>
      </c>
      <c r="AI85" s="171">
        <v>0</v>
      </c>
      <c r="AJ85" s="171">
        <v>0</v>
      </c>
      <c r="AK85" s="171">
        <v>0</v>
      </c>
      <c r="AL85" s="171">
        <v>0</v>
      </c>
      <c r="AM85" s="171">
        <v>0</v>
      </c>
      <c r="AN85" s="171">
        <v>0</v>
      </c>
    </row>
    <row r="86" spans="3:40" x14ac:dyDescent="0.3">
      <c r="C86" s="171">
        <v>56</v>
      </c>
      <c r="D86" s="171">
        <v>8</v>
      </c>
      <c r="E86" s="171">
        <v>5</v>
      </c>
      <c r="F86" s="171">
        <v>0</v>
      </c>
      <c r="G86" s="171">
        <v>0</v>
      </c>
      <c r="H86" s="171">
        <v>0</v>
      </c>
      <c r="I86" s="171">
        <v>0</v>
      </c>
      <c r="J86" s="171">
        <v>0</v>
      </c>
      <c r="K86" s="171">
        <v>0</v>
      </c>
      <c r="L86" s="171">
        <v>0</v>
      </c>
      <c r="M86" s="171">
        <v>0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171">
        <v>0</v>
      </c>
      <c r="V86" s="171">
        <v>0</v>
      </c>
      <c r="W86" s="171">
        <v>0</v>
      </c>
      <c r="X86" s="171">
        <v>0</v>
      </c>
      <c r="Y86" s="171">
        <v>0</v>
      </c>
      <c r="Z86" s="171">
        <v>0</v>
      </c>
      <c r="AA86" s="171">
        <v>0</v>
      </c>
      <c r="AB86" s="171">
        <v>0</v>
      </c>
      <c r="AC86" s="171">
        <v>0</v>
      </c>
      <c r="AD86" s="171">
        <v>0</v>
      </c>
      <c r="AE86" s="171">
        <v>0</v>
      </c>
      <c r="AF86" s="171">
        <v>0</v>
      </c>
      <c r="AG86" s="171">
        <v>0</v>
      </c>
      <c r="AH86" s="171">
        <v>0</v>
      </c>
      <c r="AI86" s="171">
        <v>0</v>
      </c>
      <c r="AJ86" s="171">
        <v>0</v>
      </c>
      <c r="AK86" s="171">
        <v>0</v>
      </c>
      <c r="AL86" s="171">
        <v>0</v>
      </c>
      <c r="AM86" s="171">
        <v>0</v>
      </c>
      <c r="AN86" s="171">
        <v>0</v>
      </c>
    </row>
    <row r="87" spans="3:40" x14ac:dyDescent="0.3">
      <c r="C87" s="171">
        <v>56</v>
      </c>
      <c r="D87" s="171">
        <v>8</v>
      </c>
      <c r="E87" s="171">
        <v>6</v>
      </c>
      <c r="F87" s="171">
        <v>700243</v>
      </c>
      <c r="G87" s="171">
        <v>0</v>
      </c>
      <c r="H87" s="171">
        <v>0</v>
      </c>
      <c r="I87" s="171">
        <v>0</v>
      </c>
      <c r="J87" s="171">
        <v>0</v>
      </c>
      <c r="K87" s="171">
        <v>453247</v>
      </c>
      <c r="L87" s="171">
        <v>0</v>
      </c>
      <c r="M87" s="171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171">
        <v>0</v>
      </c>
      <c r="V87" s="171">
        <v>0</v>
      </c>
      <c r="W87" s="171">
        <v>0</v>
      </c>
      <c r="X87" s="171">
        <v>0</v>
      </c>
      <c r="Y87" s="171">
        <v>0</v>
      </c>
      <c r="Z87" s="171">
        <v>0</v>
      </c>
      <c r="AA87" s="171">
        <v>0</v>
      </c>
      <c r="AB87" s="171">
        <v>0</v>
      </c>
      <c r="AC87" s="171">
        <v>70452</v>
      </c>
      <c r="AD87" s="171">
        <v>0</v>
      </c>
      <c r="AE87" s="171">
        <v>0</v>
      </c>
      <c r="AF87" s="171">
        <v>0</v>
      </c>
      <c r="AG87" s="171">
        <v>0</v>
      </c>
      <c r="AH87" s="171">
        <v>176544</v>
      </c>
      <c r="AI87" s="171">
        <v>0</v>
      </c>
      <c r="AJ87" s="171">
        <v>0</v>
      </c>
      <c r="AK87" s="171">
        <v>0</v>
      </c>
      <c r="AL87" s="171">
        <v>0</v>
      </c>
      <c r="AM87" s="171">
        <v>0</v>
      </c>
      <c r="AN87" s="171">
        <v>0</v>
      </c>
    </row>
    <row r="88" spans="3:40" x14ac:dyDescent="0.3">
      <c r="C88" s="171">
        <v>56</v>
      </c>
      <c r="D88" s="171">
        <v>8</v>
      </c>
      <c r="E88" s="171">
        <v>7</v>
      </c>
      <c r="F88" s="171">
        <v>0</v>
      </c>
      <c r="G88" s="171">
        <v>0</v>
      </c>
      <c r="H88" s="171">
        <v>0</v>
      </c>
      <c r="I88" s="171">
        <v>0</v>
      </c>
      <c r="J88" s="171">
        <v>0</v>
      </c>
      <c r="K88" s="171">
        <v>0</v>
      </c>
      <c r="L88" s="171">
        <v>0</v>
      </c>
      <c r="M88" s="171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171">
        <v>0</v>
      </c>
      <c r="V88" s="171">
        <v>0</v>
      </c>
      <c r="W88" s="171">
        <v>0</v>
      </c>
      <c r="X88" s="171">
        <v>0</v>
      </c>
      <c r="Y88" s="171">
        <v>0</v>
      </c>
      <c r="Z88" s="171">
        <v>0</v>
      </c>
      <c r="AA88" s="171">
        <v>0</v>
      </c>
      <c r="AB88" s="171">
        <v>0</v>
      </c>
      <c r="AC88" s="171">
        <v>0</v>
      </c>
      <c r="AD88" s="171">
        <v>0</v>
      </c>
      <c r="AE88" s="171">
        <v>0</v>
      </c>
      <c r="AF88" s="171">
        <v>0</v>
      </c>
      <c r="AG88" s="171">
        <v>0</v>
      </c>
      <c r="AH88" s="171">
        <v>0</v>
      </c>
      <c r="AI88" s="171">
        <v>0</v>
      </c>
      <c r="AJ88" s="171">
        <v>0</v>
      </c>
      <c r="AK88" s="171">
        <v>0</v>
      </c>
      <c r="AL88" s="171">
        <v>0</v>
      </c>
      <c r="AM88" s="171">
        <v>0</v>
      </c>
      <c r="AN88" s="171">
        <v>0</v>
      </c>
    </row>
    <row r="89" spans="3:40" x14ac:dyDescent="0.3">
      <c r="C89" s="171">
        <v>56</v>
      </c>
      <c r="D89" s="171">
        <v>8</v>
      </c>
      <c r="E89" s="171">
        <v>8</v>
      </c>
      <c r="F89" s="171">
        <v>0</v>
      </c>
      <c r="G89" s="171">
        <v>0</v>
      </c>
      <c r="H89" s="171">
        <v>0</v>
      </c>
      <c r="I89" s="171">
        <v>0</v>
      </c>
      <c r="J89" s="171">
        <v>0</v>
      </c>
      <c r="K89" s="171">
        <v>0</v>
      </c>
      <c r="L89" s="171">
        <v>0</v>
      </c>
      <c r="M89" s="171">
        <v>0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171">
        <v>0</v>
      </c>
      <c r="V89" s="171">
        <v>0</v>
      </c>
      <c r="W89" s="171">
        <v>0</v>
      </c>
      <c r="X89" s="171">
        <v>0</v>
      </c>
      <c r="Y89" s="171">
        <v>0</v>
      </c>
      <c r="Z89" s="171">
        <v>0</v>
      </c>
      <c r="AA89" s="171">
        <v>0</v>
      </c>
      <c r="AB89" s="171">
        <v>0</v>
      </c>
      <c r="AC89" s="171">
        <v>0</v>
      </c>
      <c r="AD89" s="171">
        <v>0</v>
      </c>
      <c r="AE89" s="171">
        <v>0</v>
      </c>
      <c r="AF89" s="171">
        <v>0</v>
      </c>
      <c r="AG89" s="171">
        <v>0</v>
      </c>
      <c r="AH89" s="171">
        <v>0</v>
      </c>
      <c r="AI89" s="171">
        <v>0</v>
      </c>
      <c r="AJ89" s="171">
        <v>0</v>
      </c>
      <c r="AK89" s="171">
        <v>0</v>
      </c>
      <c r="AL89" s="171">
        <v>0</v>
      </c>
      <c r="AM89" s="171">
        <v>0</v>
      </c>
      <c r="AN89" s="171">
        <v>0</v>
      </c>
    </row>
    <row r="90" spans="3:40" x14ac:dyDescent="0.3">
      <c r="C90" s="171">
        <v>56</v>
      </c>
      <c r="D90" s="171">
        <v>8</v>
      </c>
      <c r="E90" s="171">
        <v>9</v>
      </c>
      <c r="F90" s="171">
        <v>0</v>
      </c>
      <c r="G90" s="171">
        <v>0</v>
      </c>
      <c r="H90" s="171">
        <v>0</v>
      </c>
      <c r="I90" s="171">
        <v>0</v>
      </c>
      <c r="J90" s="171">
        <v>0</v>
      </c>
      <c r="K90" s="171">
        <v>0</v>
      </c>
      <c r="L90" s="171">
        <v>0</v>
      </c>
      <c r="M90" s="171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171">
        <v>0</v>
      </c>
      <c r="V90" s="171">
        <v>0</v>
      </c>
      <c r="W90" s="171">
        <v>0</v>
      </c>
      <c r="X90" s="171">
        <v>0</v>
      </c>
      <c r="Y90" s="171">
        <v>0</v>
      </c>
      <c r="Z90" s="171">
        <v>0</v>
      </c>
      <c r="AA90" s="171">
        <v>0</v>
      </c>
      <c r="AB90" s="171">
        <v>0</v>
      </c>
      <c r="AC90" s="171">
        <v>0</v>
      </c>
      <c r="AD90" s="171">
        <v>0</v>
      </c>
      <c r="AE90" s="171">
        <v>0</v>
      </c>
      <c r="AF90" s="171">
        <v>0</v>
      </c>
      <c r="AG90" s="171">
        <v>0</v>
      </c>
      <c r="AH90" s="171">
        <v>0</v>
      </c>
      <c r="AI90" s="171">
        <v>0</v>
      </c>
      <c r="AJ90" s="171">
        <v>0</v>
      </c>
      <c r="AK90" s="171">
        <v>0</v>
      </c>
      <c r="AL90" s="171">
        <v>0</v>
      </c>
      <c r="AM90" s="171">
        <v>0</v>
      </c>
      <c r="AN90" s="171">
        <v>0</v>
      </c>
    </row>
    <row r="91" spans="3:40" x14ac:dyDescent="0.3">
      <c r="C91" s="171">
        <v>56</v>
      </c>
      <c r="D91" s="171">
        <v>8</v>
      </c>
      <c r="E91" s="171">
        <v>10</v>
      </c>
      <c r="F91" s="171">
        <v>0</v>
      </c>
      <c r="G91" s="171">
        <v>0</v>
      </c>
      <c r="H91" s="171">
        <v>0</v>
      </c>
      <c r="I91" s="171">
        <v>0</v>
      </c>
      <c r="J91" s="171">
        <v>0</v>
      </c>
      <c r="K91" s="171">
        <v>0</v>
      </c>
      <c r="L91" s="171">
        <v>0</v>
      </c>
      <c r="M91" s="171">
        <v>0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171">
        <v>0</v>
      </c>
      <c r="V91" s="171">
        <v>0</v>
      </c>
      <c r="W91" s="171">
        <v>0</v>
      </c>
      <c r="X91" s="171">
        <v>0</v>
      </c>
      <c r="Y91" s="171">
        <v>0</v>
      </c>
      <c r="Z91" s="171">
        <v>0</v>
      </c>
      <c r="AA91" s="171">
        <v>0</v>
      </c>
      <c r="AB91" s="171">
        <v>0</v>
      </c>
      <c r="AC91" s="171">
        <v>0</v>
      </c>
      <c r="AD91" s="171">
        <v>0</v>
      </c>
      <c r="AE91" s="171">
        <v>0</v>
      </c>
      <c r="AF91" s="171">
        <v>0</v>
      </c>
      <c r="AG91" s="171">
        <v>0</v>
      </c>
      <c r="AH91" s="171">
        <v>0</v>
      </c>
      <c r="AI91" s="171">
        <v>0</v>
      </c>
      <c r="AJ91" s="171">
        <v>0</v>
      </c>
      <c r="AK91" s="171">
        <v>0</v>
      </c>
      <c r="AL91" s="171">
        <v>0</v>
      </c>
      <c r="AM91" s="171">
        <v>0</v>
      </c>
      <c r="AN91" s="171">
        <v>0</v>
      </c>
    </row>
    <row r="92" spans="3:40" x14ac:dyDescent="0.3">
      <c r="C92" s="171">
        <v>56</v>
      </c>
      <c r="D92" s="171">
        <v>8</v>
      </c>
      <c r="E92" s="171">
        <v>11</v>
      </c>
      <c r="F92" s="171">
        <v>0</v>
      </c>
      <c r="G92" s="171">
        <v>0</v>
      </c>
      <c r="H92" s="171">
        <v>0</v>
      </c>
      <c r="I92" s="171">
        <v>0</v>
      </c>
      <c r="J92" s="171">
        <v>0</v>
      </c>
      <c r="K92" s="171">
        <v>0</v>
      </c>
      <c r="L92" s="171">
        <v>0</v>
      </c>
      <c r="M92" s="171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171">
        <v>0</v>
      </c>
      <c r="V92" s="171">
        <v>0</v>
      </c>
      <c r="W92" s="171">
        <v>0</v>
      </c>
      <c r="X92" s="171">
        <v>0</v>
      </c>
      <c r="Y92" s="171">
        <v>0</v>
      </c>
      <c r="Z92" s="171">
        <v>0</v>
      </c>
      <c r="AA92" s="171">
        <v>0</v>
      </c>
      <c r="AB92" s="171">
        <v>0</v>
      </c>
      <c r="AC92" s="171">
        <v>0</v>
      </c>
      <c r="AD92" s="171">
        <v>0</v>
      </c>
      <c r="AE92" s="171">
        <v>0</v>
      </c>
      <c r="AF92" s="171">
        <v>0</v>
      </c>
      <c r="AG92" s="171">
        <v>0</v>
      </c>
      <c r="AH92" s="171">
        <v>0</v>
      </c>
      <c r="AI92" s="171">
        <v>0</v>
      </c>
      <c r="AJ92" s="171">
        <v>0</v>
      </c>
      <c r="AK92" s="171">
        <v>0</v>
      </c>
      <c r="AL92" s="171">
        <v>0</v>
      </c>
      <c r="AM92" s="171">
        <v>0</v>
      </c>
      <c r="AN92" s="171">
        <v>0</v>
      </c>
    </row>
    <row r="93" spans="3:40" x14ac:dyDescent="0.3">
      <c r="C93" s="171">
        <v>56</v>
      </c>
      <c r="D93" s="171">
        <v>9</v>
      </c>
      <c r="E93" s="171">
        <v>1</v>
      </c>
      <c r="F93" s="171">
        <v>33</v>
      </c>
      <c r="G93" s="171">
        <v>0</v>
      </c>
      <c r="H93" s="171">
        <v>0</v>
      </c>
      <c r="I93" s="171">
        <v>0</v>
      </c>
      <c r="J93" s="171">
        <v>0</v>
      </c>
      <c r="K93" s="171">
        <v>17</v>
      </c>
      <c r="L93" s="171">
        <v>0</v>
      </c>
      <c r="M93" s="171">
        <v>0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171">
        <v>0</v>
      </c>
      <c r="V93" s="171">
        <v>0</v>
      </c>
      <c r="W93" s="171">
        <v>0</v>
      </c>
      <c r="X93" s="171">
        <v>0</v>
      </c>
      <c r="Y93" s="171">
        <v>0</v>
      </c>
      <c r="Z93" s="171">
        <v>0</v>
      </c>
      <c r="AA93" s="171">
        <v>0</v>
      </c>
      <c r="AB93" s="171">
        <v>0</v>
      </c>
      <c r="AC93" s="171">
        <v>4</v>
      </c>
      <c r="AD93" s="171">
        <v>0</v>
      </c>
      <c r="AE93" s="171">
        <v>0</v>
      </c>
      <c r="AF93" s="171">
        <v>0</v>
      </c>
      <c r="AG93" s="171">
        <v>0</v>
      </c>
      <c r="AH93" s="171">
        <v>12</v>
      </c>
      <c r="AI93" s="171">
        <v>0</v>
      </c>
      <c r="AJ93" s="171">
        <v>0</v>
      </c>
      <c r="AK93" s="171">
        <v>0</v>
      </c>
      <c r="AL93" s="171">
        <v>0</v>
      </c>
      <c r="AM93" s="171">
        <v>0</v>
      </c>
      <c r="AN93" s="171">
        <v>0</v>
      </c>
    </row>
    <row r="94" spans="3:40" x14ac:dyDescent="0.3">
      <c r="C94" s="171">
        <v>56</v>
      </c>
      <c r="D94" s="171">
        <v>9</v>
      </c>
      <c r="E94" s="171">
        <v>2</v>
      </c>
      <c r="F94" s="171">
        <v>4441.5</v>
      </c>
      <c r="G94" s="171">
        <v>0</v>
      </c>
      <c r="H94" s="171">
        <v>0</v>
      </c>
      <c r="I94" s="171">
        <v>0</v>
      </c>
      <c r="J94" s="171">
        <v>0</v>
      </c>
      <c r="K94" s="171">
        <v>2346.75</v>
      </c>
      <c r="L94" s="171">
        <v>0</v>
      </c>
      <c r="M94" s="171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171">
        <v>0</v>
      </c>
      <c r="V94" s="171">
        <v>0</v>
      </c>
      <c r="W94" s="171">
        <v>0</v>
      </c>
      <c r="X94" s="171">
        <v>0</v>
      </c>
      <c r="Y94" s="171">
        <v>0</v>
      </c>
      <c r="Z94" s="171">
        <v>0</v>
      </c>
      <c r="AA94" s="171">
        <v>0</v>
      </c>
      <c r="AB94" s="171">
        <v>0</v>
      </c>
      <c r="AC94" s="171">
        <v>581.25</v>
      </c>
      <c r="AD94" s="171">
        <v>0</v>
      </c>
      <c r="AE94" s="171">
        <v>0</v>
      </c>
      <c r="AF94" s="171">
        <v>0</v>
      </c>
      <c r="AG94" s="171">
        <v>0</v>
      </c>
      <c r="AH94" s="171">
        <v>1513.5</v>
      </c>
      <c r="AI94" s="171">
        <v>0</v>
      </c>
      <c r="AJ94" s="171">
        <v>0</v>
      </c>
      <c r="AK94" s="171">
        <v>0</v>
      </c>
      <c r="AL94" s="171">
        <v>0</v>
      </c>
      <c r="AM94" s="171">
        <v>0</v>
      </c>
      <c r="AN94" s="171">
        <v>0</v>
      </c>
    </row>
    <row r="95" spans="3:40" x14ac:dyDescent="0.3">
      <c r="C95" s="171">
        <v>56</v>
      </c>
      <c r="D95" s="171">
        <v>9</v>
      </c>
      <c r="E95" s="171">
        <v>3</v>
      </c>
      <c r="F95" s="171">
        <v>0</v>
      </c>
      <c r="G95" s="171">
        <v>0</v>
      </c>
      <c r="H95" s="171">
        <v>0</v>
      </c>
      <c r="I95" s="171">
        <v>0</v>
      </c>
      <c r="J95" s="171">
        <v>0</v>
      </c>
      <c r="K95" s="171">
        <v>0</v>
      </c>
      <c r="L95" s="171">
        <v>0</v>
      </c>
      <c r="M95" s="171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171">
        <v>0</v>
      </c>
      <c r="V95" s="171">
        <v>0</v>
      </c>
      <c r="W95" s="171">
        <v>0</v>
      </c>
      <c r="X95" s="171">
        <v>0</v>
      </c>
      <c r="Y95" s="171">
        <v>0</v>
      </c>
      <c r="Z95" s="171">
        <v>0</v>
      </c>
      <c r="AA95" s="171">
        <v>0</v>
      </c>
      <c r="AB95" s="171">
        <v>0</v>
      </c>
      <c r="AC95" s="171">
        <v>0</v>
      </c>
      <c r="AD95" s="171">
        <v>0</v>
      </c>
      <c r="AE95" s="171">
        <v>0</v>
      </c>
      <c r="AF95" s="171">
        <v>0</v>
      </c>
      <c r="AG95" s="171">
        <v>0</v>
      </c>
      <c r="AH95" s="171">
        <v>0</v>
      </c>
      <c r="AI95" s="171">
        <v>0</v>
      </c>
      <c r="AJ95" s="171">
        <v>0</v>
      </c>
      <c r="AK95" s="171">
        <v>0</v>
      </c>
      <c r="AL95" s="171">
        <v>0</v>
      </c>
      <c r="AM95" s="171">
        <v>0</v>
      </c>
      <c r="AN95" s="171">
        <v>0</v>
      </c>
    </row>
    <row r="96" spans="3:40" x14ac:dyDescent="0.3">
      <c r="C96" s="171">
        <v>56</v>
      </c>
      <c r="D96" s="171">
        <v>9</v>
      </c>
      <c r="E96" s="171">
        <v>4</v>
      </c>
      <c r="F96" s="171">
        <v>0</v>
      </c>
      <c r="G96" s="171">
        <v>0</v>
      </c>
      <c r="H96" s="171">
        <v>0</v>
      </c>
      <c r="I96" s="171">
        <v>0</v>
      </c>
      <c r="J96" s="171">
        <v>0</v>
      </c>
      <c r="K96" s="171">
        <v>0</v>
      </c>
      <c r="L96" s="171">
        <v>0</v>
      </c>
      <c r="M96" s="171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171">
        <v>0</v>
      </c>
      <c r="V96" s="171">
        <v>0</v>
      </c>
      <c r="W96" s="171">
        <v>0</v>
      </c>
      <c r="X96" s="171">
        <v>0</v>
      </c>
      <c r="Y96" s="171">
        <v>0</v>
      </c>
      <c r="Z96" s="171">
        <v>0</v>
      </c>
      <c r="AA96" s="171">
        <v>0</v>
      </c>
      <c r="AB96" s="171">
        <v>0</v>
      </c>
      <c r="AC96" s="171">
        <v>0</v>
      </c>
      <c r="AD96" s="171">
        <v>0</v>
      </c>
      <c r="AE96" s="171">
        <v>0</v>
      </c>
      <c r="AF96" s="171">
        <v>0</v>
      </c>
      <c r="AG96" s="171">
        <v>0</v>
      </c>
      <c r="AH96" s="171">
        <v>0</v>
      </c>
      <c r="AI96" s="171">
        <v>0</v>
      </c>
      <c r="AJ96" s="171">
        <v>0</v>
      </c>
      <c r="AK96" s="171">
        <v>0</v>
      </c>
      <c r="AL96" s="171">
        <v>0</v>
      </c>
      <c r="AM96" s="171">
        <v>0</v>
      </c>
      <c r="AN96" s="171">
        <v>0</v>
      </c>
    </row>
    <row r="97" spans="3:40" x14ac:dyDescent="0.3">
      <c r="C97" s="171">
        <v>56</v>
      </c>
      <c r="D97" s="171">
        <v>9</v>
      </c>
      <c r="E97" s="171">
        <v>5</v>
      </c>
      <c r="F97" s="171">
        <v>0</v>
      </c>
      <c r="G97" s="171">
        <v>0</v>
      </c>
      <c r="H97" s="171">
        <v>0</v>
      </c>
      <c r="I97" s="171">
        <v>0</v>
      </c>
      <c r="J97" s="171">
        <v>0</v>
      </c>
      <c r="K97" s="171">
        <v>0</v>
      </c>
      <c r="L97" s="171">
        <v>0</v>
      </c>
      <c r="M97" s="171">
        <v>0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171">
        <v>0</v>
      </c>
      <c r="V97" s="171">
        <v>0</v>
      </c>
      <c r="W97" s="171">
        <v>0</v>
      </c>
      <c r="X97" s="171">
        <v>0</v>
      </c>
      <c r="Y97" s="171">
        <v>0</v>
      </c>
      <c r="Z97" s="171">
        <v>0</v>
      </c>
      <c r="AA97" s="171">
        <v>0</v>
      </c>
      <c r="AB97" s="171">
        <v>0</v>
      </c>
      <c r="AC97" s="171">
        <v>0</v>
      </c>
      <c r="AD97" s="171">
        <v>0</v>
      </c>
      <c r="AE97" s="171">
        <v>0</v>
      </c>
      <c r="AF97" s="171">
        <v>0</v>
      </c>
      <c r="AG97" s="171">
        <v>0</v>
      </c>
      <c r="AH97" s="171">
        <v>0</v>
      </c>
      <c r="AI97" s="171">
        <v>0</v>
      </c>
      <c r="AJ97" s="171">
        <v>0</v>
      </c>
      <c r="AK97" s="171">
        <v>0</v>
      </c>
      <c r="AL97" s="171">
        <v>0</v>
      </c>
      <c r="AM97" s="171">
        <v>0</v>
      </c>
      <c r="AN97" s="171">
        <v>0</v>
      </c>
    </row>
    <row r="98" spans="3:40" x14ac:dyDescent="0.3">
      <c r="C98" s="171">
        <v>56</v>
      </c>
      <c r="D98" s="171">
        <v>9</v>
      </c>
      <c r="E98" s="171">
        <v>6</v>
      </c>
      <c r="F98" s="171">
        <v>691136</v>
      </c>
      <c r="G98" s="171">
        <v>0</v>
      </c>
      <c r="H98" s="171">
        <v>0</v>
      </c>
      <c r="I98" s="171">
        <v>0</v>
      </c>
      <c r="J98" s="171">
        <v>0</v>
      </c>
      <c r="K98" s="171">
        <v>443691</v>
      </c>
      <c r="L98" s="171">
        <v>0</v>
      </c>
      <c r="M98" s="171">
        <v>0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171">
        <v>0</v>
      </c>
      <c r="V98" s="171">
        <v>0</v>
      </c>
      <c r="W98" s="171">
        <v>0</v>
      </c>
      <c r="X98" s="171">
        <v>0</v>
      </c>
      <c r="Y98" s="171">
        <v>0</v>
      </c>
      <c r="Z98" s="171">
        <v>0</v>
      </c>
      <c r="AA98" s="171">
        <v>0</v>
      </c>
      <c r="AB98" s="171">
        <v>0</v>
      </c>
      <c r="AC98" s="171">
        <v>70860</v>
      </c>
      <c r="AD98" s="171">
        <v>0</v>
      </c>
      <c r="AE98" s="171">
        <v>0</v>
      </c>
      <c r="AF98" s="171">
        <v>0</v>
      </c>
      <c r="AG98" s="171">
        <v>0</v>
      </c>
      <c r="AH98" s="171">
        <v>176585</v>
      </c>
      <c r="AI98" s="171">
        <v>0</v>
      </c>
      <c r="AJ98" s="171">
        <v>0</v>
      </c>
      <c r="AK98" s="171">
        <v>0</v>
      </c>
      <c r="AL98" s="171">
        <v>0</v>
      </c>
      <c r="AM98" s="171">
        <v>0</v>
      </c>
      <c r="AN98" s="171">
        <v>0</v>
      </c>
    </row>
    <row r="99" spans="3:40" x14ac:dyDescent="0.3">
      <c r="C99" s="171">
        <v>56</v>
      </c>
      <c r="D99" s="171">
        <v>9</v>
      </c>
      <c r="E99" s="171">
        <v>7</v>
      </c>
      <c r="F99" s="171">
        <v>0</v>
      </c>
      <c r="G99" s="171">
        <v>0</v>
      </c>
      <c r="H99" s="171">
        <v>0</v>
      </c>
      <c r="I99" s="171">
        <v>0</v>
      </c>
      <c r="J99" s="171">
        <v>0</v>
      </c>
      <c r="K99" s="171">
        <v>0</v>
      </c>
      <c r="L99" s="171">
        <v>0</v>
      </c>
      <c r="M99" s="171">
        <v>0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171">
        <v>0</v>
      </c>
      <c r="V99" s="171">
        <v>0</v>
      </c>
      <c r="W99" s="171">
        <v>0</v>
      </c>
      <c r="X99" s="171">
        <v>0</v>
      </c>
      <c r="Y99" s="171">
        <v>0</v>
      </c>
      <c r="Z99" s="171">
        <v>0</v>
      </c>
      <c r="AA99" s="171">
        <v>0</v>
      </c>
      <c r="AB99" s="171">
        <v>0</v>
      </c>
      <c r="AC99" s="171">
        <v>0</v>
      </c>
      <c r="AD99" s="171">
        <v>0</v>
      </c>
      <c r="AE99" s="171">
        <v>0</v>
      </c>
      <c r="AF99" s="171">
        <v>0</v>
      </c>
      <c r="AG99" s="171">
        <v>0</v>
      </c>
      <c r="AH99" s="171">
        <v>0</v>
      </c>
      <c r="AI99" s="171">
        <v>0</v>
      </c>
      <c r="AJ99" s="171">
        <v>0</v>
      </c>
      <c r="AK99" s="171">
        <v>0</v>
      </c>
      <c r="AL99" s="171">
        <v>0</v>
      </c>
      <c r="AM99" s="171">
        <v>0</v>
      </c>
      <c r="AN99" s="171">
        <v>0</v>
      </c>
    </row>
    <row r="100" spans="3:40" x14ac:dyDescent="0.3">
      <c r="C100" s="171">
        <v>56</v>
      </c>
      <c r="D100" s="171">
        <v>9</v>
      </c>
      <c r="E100" s="171">
        <v>8</v>
      </c>
      <c r="F100" s="171">
        <v>0</v>
      </c>
      <c r="G100" s="171">
        <v>0</v>
      </c>
      <c r="H100" s="171">
        <v>0</v>
      </c>
      <c r="I100" s="171">
        <v>0</v>
      </c>
      <c r="J100" s="171">
        <v>0</v>
      </c>
      <c r="K100" s="171">
        <v>0</v>
      </c>
      <c r="L100" s="171">
        <v>0</v>
      </c>
      <c r="M100" s="171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171">
        <v>0</v>
      </c>
      <c r="V100" s="171">
        <v>0</v>
      </c>
      <c r="W100" s="171">
        <v>0</v>
      </c>
      <c r="X100" s="171">
        <v>0</v>
      </c>
      <c r="Y100" s="171">
        <v>0</v>
      </c>
      <c r="Z100" s="171">
        <v>0</v>
      </c>
      <c r="AA100" s="171">
        <v>0</v>
      </c>
      <c r="AB100" s="171">
        <v>0</v>
      </c>
      <c r="AC100" s="171">
        <v>0</v>
      </c>
      <c r="AD100" s="171">
        <v>0</v>
      </c>
      <c r="AE100" s="171">
        <v>0</v>
      </c>
      <c r="AF100" s="171">
        <v>0</v>
      </c>
      <c r="AG100" s="171">
        <v>0</v>
      </c>
      <c r="AH100" s="171">
        <v>0</v>
      </c>
      <c r="AI100" s="171">
        <v>0</v>
      </c>
      <c r="AJ100" s="171">
        <v>0</v>
      </c>
      <c r="AK100" s="171">
        <v>0</v>
      </c>
      <c r="AL100" s="171">
        <v>0</v>
      </c>
      <c r="AM100" s="171">
        <v>0</v>
      </c>
      <c r="AN100" s="171">
        <v>0</v>
      </c>
    </row>
    <row r="101" spans="3:40" x14ac:dyDescent="0.3">
      <c r="C101" s="171">
        <v>56</v>
      </c>
      <c r="D101" s="171">
        <v>9</v>
      </c>
      <c r="E101" s="171">
        <v>9</v>
      </c>
      <c r="F101" s="171">
        <v>18100</v>
      </c>
      <c r="G101" s="171">
        <v>0</v>
      </c>
      <c r="H101" s="171">
        <v>0</v>
      </c>
      <c r="I101" s="171">
        <v>0</v>
      </c>
      <c r="J101" s="171">
        <v>0</v>
      </c>
      <c r="K101" s="171">
        <v>12100</v>
      </c>
      <c r="L101" s="171">
        <v>0</v>
      </c>
      <c r="M101" s="171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171">
        <v>0</v>
      </c>
      <c r="V101" s="171">
        <v>0</v>
      </c>
      <c r="W101" s="171">
        <v>0</v>
      </c>
      <c r="X101" s="171">
        <v>0</v>
      </c>
      <c r="Y101" s="171">
        <v>0</v>
      </c>
      <c r="Z101" s="171">
        <v>0</v>
      </c>
      <c r="AA101" s="171">
        <v>0</v>
      </c>
      <c r="AB101" s="171">
        <v>0</v>
      </c>
      <c r="AC101" s="171">
        <v>3000</v>
      </c>
      <c r="AD101" s="171">
        <v>0</v>
      </c>
      <c r="AE101" s="171">
        <v>0</v>
      </c>
      <c r="AF101" s="171">
        <v>0</v>
      </c>
      <c r="AG101" s="171">
        <v>0</v>
      </c>
      <c r="AH101" s="171">
        <v>3000</v>
      </c>
      <c r="AI101" s="171">
        <v>0</v>
      </c>
      <c r="AJ101" s="171">
        <v>0</v>
      </c>
      <c r="AK101" s="171">
        <v>0</v>
      </c>
      <c r="AL101" s="171">
        <v>0</v>
      </c>
      <c r="AM101" s="171">
        <v>0</v>
      </c>
      <c r="AN101" s="171">
        <v>0</v>
      </c>
    </row>
    <row r="102" spans="3:40" x14ac:dyDescent="0.3">
      <c r="C102" s="171">
        <v>56</v>
      </c>
      <c r="D102" s="171">
        <v>9</v>
      </c>
      <c r="E102" s="171">
        <v>10</v>
      </c>
      <c r="F102" s="171">
        <v>0</v>
      </c>
      <c r="G102" s="171">
        <v>0</v>
      </c>
      <c r="H102" s="171">
        <v>0</v>
      </c>
      <c r="I102" s="171">
        <v>0</v>
      </c>
      <c r="J102" s="171">
        <v>0</v>
      </c>
      <c r="K102" s="171">
        <v>0</v>
      </c>
      <c r="L102" s="171">
        <v>0</v>
      </c>
      <c r="M102" s="171">
        <v>0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171">
        <v>0</v>
      </c>
      <c r="V102" s="171">
        <v>0</v>
      </c>
      <c r="W102" s="171">
        <v>0</v>
      </c>
      <c r="X102" s="171">
        <v>0</v>
      </c>
      <c r="Y102" s="171">
        <v>0</v>
      </c>
      <c r="Z102" s="171">
        <v>0</v>
      </c>
      <c r="AA102" s="171">
        <v>0</v>
      </c>
      <c r="AB102" s="171">
        <v>0</v>
      </c>
      <c r="AC102" s="171">
        <v>0</v>
      </c>
      <c r="AD102" s="171">
        <v>0</v>
      </c>
      <c r="AE102" s="171">
        <v>0</v>
      </c>
      <c r="AF102" s="171">
        <v>0</v>
      </c>
      <c r="AG102" s="171">
        <v>0</v>
      </c>
      <c r="AH102" s="171">
        <v>0</v>
      </c>
      <c r="AI102" s="171">
        <v>0</v>
      </c>
      <c r="AJ102" s="171">
        <v>0</v>
      </c>
      <c r="AK102" s="171">
        <v>0</v>
      </c>
      <c r="AL102" s="171">
        <v>0</v>
      </c>
      <c r="AM102" s="171">
        <v>0</v>
      </c>
      <c r="AN102" s="171">
        <v>0</v>
      </c>
    </row>
    <row r="103" spans="3:40" x14ac:dyDescent="0.3">
      <c r="C103" s="171">
        <v>56</v>
      </c>
      <c r="D103" s="171">
        <v>9</v>
      </c>
      <c r="E103" s="171">
        <v>11</v>
      </c>
      <c r="F103" s="171">
        <v>0</v>
      </c>
      <c r="G103" s="171">
        <v>0</v>
      </c>
      <c r="H103" s="171">
        <v>0</v>
      </c>
      <c r="I103" s="171">
        <v>0</v>
      </c>
      <c r="J103" s="171">
        <v>0</v>
      </c>
      <c r="K103" s="171">
        <v>0</v>
      </c>
      <c r="L103" s="171">
        <v>0</v>
      </c>
      <c r="M103" s="171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171">
        <v>0</v>
      </c>
      <c r="V103" s="171">
        <v>0</v>
      </c>
      <c r="W103" s="171">
        <v>0</v>
      </c>
      <c r="X103" s="171">
        <v>0</v>
      </c>
      <c r="Y103" s="171">
        <v>0</v>
      </c>
      <c r="Z103" s="171">
        <v>0</v>
      </c>
      <c r="AA103" s="171">
        <v>0</v>
      </c>
      <c r="AB103" s="171">
        <v>0</v>
      </c>
      <c r="AC103" s="171">
        <v>0</v>
      </c>
      <c r="AD103" s="171">
        <v>0</v>
      </c>
      <c r="AE103" s="171">
        <v>0</v>
      </c>
      <c r="AF103" s="171">
        <v>0</v>
      </c>
      <c r="AG103" s="171">
        <v>0</v>
      </c>
      <c r="AH103" s="171">
        <v>0</v>
      </c>
      <c r="AI103" s="171">
        <v>0</v>
      </c>
      <c r="AJ103" s="171">
        <v>0</v>
      </c>
      <c r="AK103" s="171">
        <v>0</v>
      </c>
      <c r="AL103" s="171">
        <v>0</v>
      </c>
      <c r="AM103" s="171">
        <v>0</v>
      </c>
      <c r="AN103" s="171">
        <v>0</v>
      </c>
    </row>
    <row r="104" spans="3:40" x14ac:dyDescent="0.3">
      <c r="C104" s="171">
        <v>56</v>
      </c>
      <c r="D104" s="171">
        <v>10</v>
      </c>
      <c r="E104" s="171">
        <v>1</v>
      </c>
      <c r="F104" s="171">
        <v>33.75</v>
      </c>
      <c r="G104" s="171">
        <v>0</v>
      </c>
      <c r="H104" s="171">
        <v>0</v>
      </c>
      <c r="I104" s="171">
        <v>0</v>
      </c>
      <c r="J104" s="171">
        <v>0</v>
      </c>
      <c r="K104" s="171">
        <v>16.75</v>
      </c>
      <c r="L104" s="171">
        <v>0</v>
      </c>
      <c r="M104" s="171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171">
        <v>0</v>
      </c>
      <c r="V104" s="171">
        <v>0</v>
      </c>
      <c r="W104" s="171">
        <v>0</v>
      </c>
      <c r="X104" s="171">
        <v>0</v>
      </c>
      <c r="Y104" s="171">
        <v>0</v>
      </c>
      <c r="Z104" s="171">
        <v>0</v>
      </c>
      <c r="AA104" s="171">
        <v>0</v>
      </c>
      <c r="AB104" s="171">
        <v>0</v>
      </c>
      <c r="AC104" s="171">
        <v>5</v>
      </c>
      <c r="AD104" s="171">
        <v>0</v>
      </c>
      <c r="AE104" s="171">
        <v>0</v>
      </c>
      <c r="AF104" s="171">
        <v>0</v>
      </c>
      <c r="AG104" s="171">
        <v>0</v>
      </c>
      <c r="AH104" s="171">
        <v>12</v>
      </c>
      <c r="AI104" s="171">
        <v>0</v>
      </c>
      <c r="AJ104" s="171">
        <v>0</v>
      </c>
      <c r="AK104" s="171">
        <v>0</v>
      </c>
      <c r="AL104" s="171">
        <v>0</v>
      </c>
      <c r="AM104" s="171">
        <v>0</v>
      </c>
      <c r="AN104" s="171">
        <v>0</v>
      </c>
    </row>
    <row r="105" spans="3:40" x14ac:dyDescent="0.3">
      <c r="C105" s="171">
        <v>56</v>
      </c>
      <c r="D105" s="171">
        <v>10</v>
      </c>
      <c r="E105" s="171">
        <v>2</v>
      </c>
      <c r="F105" s="171">
        <v>5074.88</v>
      </c>
      <c r="G105" s="171">
        <v>0</v>
      </c>
      <c r="H105" s="171">
        <v>0</v>
      </c>
      <c r="I105" s="171">
        <v>0</v>
      </c>
      <c r="J105" s="171">
        <v>0</v>
      </c>
      <c r="K105" s="171">
        <v>2587.13</v>
      </c>
      <c r="L105" s="171">
        <v>0</v>
      </c>
      <c r="M105" s="171">
        <v>0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171">
        <v>0</v>
      </c>
      <c r="V105" s="171">
        <v>0</v>
      </c>
      <c r="W105" s="171">
        <v>0</v>
      </c>
      <c r="X105" s="171">
        <v>0</v>
      </c>
      <c r="Y105" s="171">
        <v>0</v>
      </c>
      <c r="Z105" s="171">
        <v>0</v>
      </c>
      <c r="AA105" s="171">
        <v>0</v>
      </c>
      <c r="AB105" s="171">
        <v>0</v>
      </c>
      <c r="AC105" s="171">
        <v>765</v>
      </c>
      <c r="AD105" s="171">
        <v>0</v>
      </c>
      <c r="AE105" s="171">
        <v>0</v>
      </c>
      <c r="AF105" s="171">
        <v>0</v>
      </c>
      <c r="AG105" s="171">
        <v>0</v>
      </c>
      <c r="AH105" s="171">
        <v>1722.75</v>
      </c>
      <c r="AI105" s="171">
        <v>0</v>
      </c>
      <c r="AJ105" s="171">
        <v>0</v>
      </c>
      <c r="AK105" s="171">
        <v>0</v>
      </c>
      <c r="AL105" s="171">
        <v>0</v>
      </c>
      <c r="AM105" s="171">
        <v>0</v>
      </c>
      <c r="AN105" s="171">
        <v>0</v>
      </c>
    </row>
    <row r="106" spans="3:40" x14ac:dyDescent="0.3">
      <c r="C106" s="171">
        <v>56</v>
      </c>
      <c r="D106" s="171">
        <v>10</v>
      </c>
      <c r="E106" s="171">
        <v>3</v>
      </c>
      <c r="F106" s="171">
        <v>0</v>
      </c>
      <c r="G106" s="171">
        <v>0</v>
      </c>
      <c r="H106" s="171">
        <v>0</v>
      </c>
      <c r="I106" s="171">
        <v>0</v>
      </c>
      <c r="J106" s="171">
        <v>0</v>
      </c>
      <c r="K106" s="171">
        <v>0</v>
      </c>
      <c r="L106" s="171">
        <v>0</v>
      </c>
      <c r="M106" s="171">
        <v>0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171">
        <v>0</v>
      </c>
      <c r="V106" s="171">
        <v>0</v>
      </c>
      <c r="W106" s="171">
        <v>0</v>
      </c>
      <c r="X106" s="171">
        <v>0</v>
      </c>
      <c r="Y106" s="171">
        <v>0</v>
      </c>
      <c r="Z106" s="171">
        <v>0</v>
      </c>
      <c r="AA106" s="171">
        <v>0</v>
      </c>
      <c r="AB106" s="171">
        <v>0</v>
      </c>
      <c r="AC106" s="171">
        <v>0</v>
      </c>
      <c r="AD106" s="171">
        <v>0</v>
      </c>
      <c r="AE106" s="171">
        <v>0</v>
      </c>
      <c r="AF106" s="171">
        <v>0</v>
      </c>
      <c r="AG106" s="171">
        <v>0</v>
      </c>
      <c r="AH106" s="171">
        <v>0</v>
      </c>
      <c r="AI106" s="171">
        <v>0</v>
      </c>
      <c r="AJ106" s="171">
        <v>0</v>
      </c>
      <c r="AK106" s="171">
        <v>0</v>
      </c>
      <c r="AL106" s="171">
        <v>0</v>
      </c>
      <c r="AM106" s="171">
        <v>0</v>
      </c>
      <c r="AN106" s="171">
        <v>0</v>
      </c>
    </row>
    <row r="107" spans="3:40" x14ac:dyDescent="0.3">
      <c r="C107" s="171">
        <v>56</v>
      </c>
      <c r="D107" s="171">
        <v>10</v>
      </c>
      <c r="E107" s="171">
        <v>4</v>
      </c>
      <c r="F107" s="171">
        <v>0</v>
      </c>
      <c r="G107" s="171">
        <v>0</v>
      </c>
      <c r="H107" s="171">
        <v>0</v>
      </c>
      <c r="I107" s="171">
        <v>0</v>
      </c>
      <c r="J107" s="171">
        <v>0</v>
      </c>
      <c r="K107" s="171">
        <v>0</v>
      </c>
      <c r="L107" s="171">
        <v>0</v>
      </c>
      <c r="M107" s="171">
        <v>0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171">
        <v>0</v>
      </c>
      <c r="V107" s="171">
        <v>0</v>
      </c>
      <c r="W107" s="171">
        <v>0</v>
      </c>
      <c r="X107" s="171">
        <v>0</v>
      </c>
      <c r="Y107" s="171">
        <v>0</v>
      </c>
      <c r="Z107" s="171">
        <v>0</v>
      </c>
      <c r="AA107" s="171">
        <v>0</v>
      </c>
      <c r="AB107" s="171">
        <v>0</v>
      </c>
      <c r="AC107" s="171">
        <v>0</v>
      </c>
      <c r="AD107" s="171">
        <v>0</v>
      </c>
      <c r="AE107" s="171">
        <v>0</v>
      </c>
      <c r="AF107" s="171">
        <v>0</v>
      </c>
      <c r="AG107" s="171">
        <v>0</v>
      </c>
      <c r="AH107" s="171">
        <v>0</v>
      </c>
      <c r="AI107" s="171">
        <v>0</v>
      </c>
      <c r="AJ107" s="171">
        <v>0</v>
      </c>
      <c r="AK107" s="171">
        <v>0</v>
      </c>
      <c r="AL107" s="171">
        <v>0</v>
      </c>
      <c r="AM107" s="171">
        <v>0</v>
      </c>
      <c r="AN107" s="171">
        <v>0</v>
      </c>
    </row>
    <row r="108" spans="3:40" x14ac:dyDescent="0.3">
      <c r="C108" s="171">
        <v>56</v>
      </c>
      <c r="D108" s="171">
        <v>10</v>
      </c>
      <c r="E108" s="171">
        <v>5</v>
      </c>
      <c r="F108" s="171">
        <v>0</v>
      </c>
      <c r="G108" s="171">
        <v>0</v>
      </c>
      <c r="H108" s="171">
        <v>0</v>
      </c>
      <c r="I108" s="171">
        <v>0</v>
      </c>
      <c r="J108" s="171">
        <v>0</v>
      </c>
      <c r="K108" s="171">
        <v>0</v>
      </c>
      <c r="L108" s="171">
        <v>0</v>
      </c>
      <c r="M108" s="171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171">
        <v>0</v>
      </c>
      <c r="V108" s="171">
        <v>0</v>
      </c>
      <c r="W108" s="171">
        <v>0</v>
      </c>
      <c r="X108" s="171">
        <v>0</v>
      </c>
      <c r="Y108" s="171">
        <v>0</v>
      </c>
      <c r="Z108" s="171">
        <v>0</v>
      </c>
      <c r="AA108" s="171">
        <v>0</v>
      </c>
      <c r="AB108" s="171">
        <v>0</v>
      </c>
      <c r="AC108" s="171">
        <v>0</v>
      </c>
      <c r="AD108" s="171">
        <v>0</v>
      </c>
      <c r="AE108" s="171">
        <v>0</v>
      </c>
      <c r="AF108" s="171">
        <v>0</v>
      </c>
      <c r="AG108" s="171">
        <v>0</v>
      </c>
      <c r="AH108" s="171">
        <v>0</v>
      </c>
      <c r="AI108" s="171">
        <v>0</v>
      </c>
      <c r="AJ108" s="171">
        <v>0</v>
      </c>
      <c r="AK108" s="171">
        <v>0</v>
      </c>
      <c r="AL108" s="171">
        <v>0</v>
      </c>
      <c r="AM108" s="171">
        <v>0</v>
      </c>
      <c r="AN108" s="171">
        <v>0</v>
      </c>
    </row>
    <row r="109" spans="3:40" x14ac:dyDescent="0.3">
      <c r="C109" s="171">
        <v>56</v>
      </c>
      <c r="D109" s="171">
        <v>10</v>
      </c>
      <c r="E109" s="171">
        <v>6</v>
      </c>
      <c r="F109" s="171">
        <v>694854</v>
      </c>
      <c r="G109" s="171">
        <v>0</v>
      </c>
      <c r="H109" s="171">
        <v>0</v>
      </c>
      <c r="I109" s="171">
        <v>0</v>
      </c>
      <c r="J109" s="171">
        <v>0</v>
      </c>
      <c r="K109" s="171">
        <v>431967</v>
      </c>
      <c r="L109" s="171">
        <v>0</v>
      </c>
      <c r="M109" s="171">
        <v>0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171">
        <v>0</v>
      </c>
      <c r="V109" s="171">
        <v>0</v>
      </c>
      <c r="W109" s="171">
        <v>0</v>
      </c>
      <c r="X109" s="171">
        <v>0</v>
      </c>
      <c r="Y109" s="171">
        <v>0</v>
      </c>
      <c r="Z109" s="171">
        <v>0</v>
      </c>
      <c r="AA109" s="171">
        <v>0</v>
      </c>
      <c r="AB109" s="171">
        <v>0</v>
      </c>
      <c r="AC109" s="171">
        <v>85911</v>
      </c>
      <c r="AD109" s="171">
        <v>0</v>
      </c>
      <c r="AE109" s="171">
        <v>0</v>
      </c>
      <c r="AF109" s="171">
        <v>0</v>
      </c>
      <c r="AG109" s="171">
        <v>0</v>
      </c>
      <c r="AH109" s="171">
        <v>176976</v>
      </c>
      <c r="AI109" s="171">
        <v>0</v>
      </c>
      <c r="AJ109" s="171">
        <v>0</v>
      </c>
      <c r="AK109" s="171">
        <v>0</v>
      </c>
      <c r="AL109" s="171">
        <v>0</v>
      </c>
      <c r="AM109" s="171">
        <v>0</v>
      </c>
      <c r="AN109" s="171">
        <v>0</v>
      </c>
    </row>
    <row r="110" spans="3:40" x14ac:dyDescent="0.3">
      <c r="C110" s="171">
        <v>56</v>
      </c>
      <c r="D110" s="171">
        <v>10</v>
      </c>
      <c r="E110" s="171">
        <v>7</v>
      </c>
      <c r="F110" s="171">
        <v>0</v>
      </c>
      <c r="G110" s="171">
        <v>0</v>
      </c>
      <c r="H110" s="171">
        <v>0</v>
      </c>
      <c r="I110" s="171">
        <v>0</v>
      </c>
      <c r="J110" s="171">
        <v>0</v>
      </c>
      <c r="K110" s="171">
        <v>0</v>
      </c>
      <c r="L110" s="171">
        <v>0</v>
      </c>
      <c r="M110" s="171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171">
        <v>0</v>
      </c>
      <c r="V110" s="171">
        <v>0</v>
      </c>
      <c r="W110" s="171">
        <v>0</v>
      </c>
      <c r="X110" s="171">
        <v>0</v>
      </c>
      <c r="Y110" s="171">
        <v>0</v>
      </c>
      <c r="Z110" s="171">
        <v>0</v>
      </c>
      <c r="AA110" s="171">
        <v>0</v>
      </c>
      <c r="AB110" s="171">
        <v>0</v>
      </c>
      <c r="AC110" s="171">
        <v>0</v>
      </c>
      <c r="AD110" s="171">
        <v>0</v>
      </c>
      <c r="AE110" s="171">
        <v>0</v>
      </c>
      <c r="AF110" s="171">
        <v>0</v>
      </c>
      <c r="AG110" s="171">
        <v>0</v>
      </c>
      <c r="AH110" s="171">
        <v>0</v>
      </c>
      <c r="AI110" s="171">
        <v>0</v>
      </c>
      <c r="AJ110" s="171">
        <v>0</v>
      </c>
      <c r="AK110" s="171">
        <v>0</v>
      </c>
      <c r="AL110" s="171">
        <v>0</v>
      </c>
      <c r="AM110" s="171">
        <v>0</v>
      </c>
      <c r="AN110" s="171">
        <v>0</v>
      </c>
    </row>
    <row r="111" spans="3:40" x14ac:dyDescent="0.3">
      <c r="C111" s="171">
        <v>56</v>
      </c>
      <c r="D111" s="171">
        <v>10</v>
      </c>
      <c r="E111" s="171">
        <v>8</v>
      </c>
      <c r="F111" s="171">
        <v>0</v>
      </c>
      <c r="G111" s="171">
        <v>0</v>
      </c>
      <c r="H111" s="171">
        <v>0</v>
      </c>
      <c r="I111" s="171">
        <v>0</v>
      </c>
      <c r="J111" s="171">
        <v>0</v>
      </c>
      <c r="K111" s="171">
        <v>0</v>
      </c>
      <c r="L111" s="171">
        <v>0</v>
      </c>
      <c r="M111" s="171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171">
        <v>0</v>
      </c>
      <c r="V111" s="171">
        <v>0</v>
      </c>
      <c r="W111" s="171">
        <v>0</v>
      </c>
      <c r="X111" s="171">
        <v>0</v>
      </c>
      <c r="Y111" s="171">
        <v>0</v>
      </c>
      <c r="Z111" s="171">
        <v>0</v>
      </c>
      <c r="AA111" s="171">
        <v>0</v>
      </c>
      <c r="AB111" s="171">
        <v>0</v>
      </c>
      <c r="AC111" s="171">
        <v>0</v>
      </c>
      <c r="AD111" s="171">
        <v>0</v>
      </c>
      <c r="AE111" s="171">
        <v>0</v>
      </c>
      <c r="AF111" s="171">
        <v>0</v>
      </c>
      <c r="AG111" s="171">
        <v>0</v>
      </c>
      <c r="AH111" s="171">
        <v>0</v>
      </c>
      <c r="AI111" s="171">
        <v>0</v>
      </c>
      <c r="AJ111" s="171">
        <v>0</v>
      </c>
      <c r="AK111" s="171">
        <v>0</v>
      </c>
      <c r="AL111" s="171">
        <v>0</v>
      </c>
      <c r="AM111" s="171">
        <v>0</v>
      </c>
      <c r="AN111" s="171">
        <v>0</v>
      </c>
    </row>
    <row r="112" spans="3:40" x14ac:dyDescent="0.3">
      <c r="C112" s="171">
        <v>56</v>
      </c>
      <c r="D112" s="171">
        <v>10</v>
      </c>
      <c r="E112" s="171">
        <v>9</v>
      </c>
      <c r="F112" s="171">
        <v>1500</v>
      </c>
      <c r="G112" s="171">
        <v>0</v>
      </c>
      <c r="H112" s="171">
        <v>0</v>
      </c>
      <c r="I112" s="171">
        <v>0</v>
      </c>
      <c r="J112" s="171">
        <v>0</v>
      </c>
      <c r="K112" s="171">
        <v>1500</v>
      </c>
      <c r="L112" s="171">
        <v>0</v>
      </c>
      <c r="M112" s="171">
        <v>0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171">
        <v>0</v>
      </c>
      <c r="V112" s="171">
        <v>0</v>
      </c>
      <c r="W112" s="171">
        <v>0</v>
      </c>
      <c r="X112" s="171">
        <v>0</v>
      </c>
      <c r="Y112" s="171">
        <v>0</v>
      </c>
      <c r="Z112" s="171">
        <v>0</v>
      </c>
      <c r="AA112" s="171">
        <v>0</v>
      </c>
      <c r="AB112" s="171">
        <v>0</v>
      </c>
      <c r="AC112" s="171">
        <v>0</v>
      </c>
      <c r="AD112" s="171">
        <v>0</v>
      </c>
      <c r="AE112" s="171">
        <v>0</v>
      </c>
      <c r="AF112" s="171">
        <v>0</v>
      </c>
      <c r="AG112" s="171">
        <v>0</v>
      </c>
      <c r="AH112" s="171">
        <v>0</v>
      </c>
      <c r="AI112" s="171">
        <v>0</v>
      </c>
      <c r="AJ112" s="171">
        <v>0</v>
      </c>
      <c r="AK112" s="171">
        <v>0</v>
      </c>
      <c r="AL112" s="171">
        <v>0</v>
      </c>
      <c r="AM112" s="171">
        <v>0</v>
      </c>
      <c r="AN112" s="171">
        <v>0</v>
      </c>
    </row>
    <row r="113" spans="3:40" x14ac:dyDescent="0.3">
      <c r="C113" s="171">
        <v>56</v>
      </c>
      <c r="D113" s="171">
        <v>10</v>
      </c>
      <c r="E113" s="171">
        <v>10</v>
      </c>
      <c r="F113" s="171">
        <v>0</v>
      </c>
      <c r="G113" s="171">
        <v>0</v>
      </c>
      <c r="H113" s="171">
        <v>0</v>
      </c>
      <c r="I113" s="171">
        <v>0</v>
      </c>
      <c r="J113" s="171">
        <v>0</v>
      </c>
      <c r="K113" s="171">
        <v>0</v>
      </c>
      <c r="L113" s="171">
        <v>0</v>
      </c>
      <c r="M113" s="171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171">
        <v>0</v>
      </c>
      <c r="V113" s="171">
        <v>0</v>
      </c>
      <c r="W113" s="171">
        <v>0</v>
      </c>
      <c r="X113" s="171">
        <v>0</v>
      </c>
      <c r="Y113" s="171">
        <v>0</v>
      </c>
      <c r="Z113" s="171">
        <v>0</v>
      </c>
      <c r="AA113" s="171">
        <v>0</v>
      </c>
      <c r="AB113" s="171">
        <v>0</v>
      </c>
      <c r="AC113" s="171">
        <v>0</v>
      </c>
      <c r="AD113" s="171">
        <v>0</v>
      </c>
      <c r="AE113" s="171">
        <v>0</v>
      </c>
      <c r="AF113" s="171">
        <v>0</v>
      </c>
      <c r="AG113" s="171">
        <v>0</v>
      </c>
      <c r="AH113" s="171">
        <v>0</v>
      </c>
      <c r="AI113" s="171">
        <v>0</v>
      </c>
      <c r="AJ113" s="171">
        <v>0</v>
      </c>
      <c r="AK113" s="171">
        <v>0</v>
      </c>
      <c r="AL113" s="171">
        <v>0</v>
      </c>
      <c r="AM113" s="171">
        <v>0</v>
      </c>
      <c r="AN113" s="171">
        <v>0</v>
      </c>
    </row>
    <row r="114" spans="3:40" x14ac:dyDescent="0.3">
      <c r="C114" s="171">
        <v>56</v>
      </c>
      <c r="D114" s="171">
        <v>10</v>
      </c>
      <c r="E114" s="171">
        <v>11</v>
      </c>
      <c r="F114" s="171">
        <v>0</v>
      </c>
      <c r="G114" s="171">
        <v>0</v>
      </c>
      <c r="H114" s="171">
        <v>0</v>
      </c>
      <c r="I114" s="171">
        <v>0</v>
      </c>
      <c r="J114" s="171">
        <v>0</v>
      </c>
      <c r="K114" s="171">
        <v>0</v>
      </c>
      <c r="L114" s="171">
        <v>0</v>
      </c>
      <c r="M114" s="171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171">
        <v>0</v>
      </c>
      <c r="V114" s="171">
        <v>0</v>
      </c>
      <c r="W114" s="171">
        <v>0</v>
      </c>
      <c r="X114" s="171">
        <v>0</v>
      </c>
      <c r="Y114" s="171">
        <v>0</v>
      </c>
      <c r="Z114" s="171">
        <v>0</v>
      </c>
      <c r="AA114" s="171">
        <v>0</v>
      </c>
      <c r="AB114" s="171">
        <v>0</v>
      </c>
      <c r="AC114" s="171">
        <v>0</v>
      </c>
      <c r="AD114" s="171">
        <v>0</v>
      </c>
      <c r="AE114" s="171">
        <v>0</v>
      </c>
      <c r="AF114" s="171">
        <v>0</v>
      </c>
      <c r="AG114" s="171">
        <v>0</v>
      </c>
      <c r="AH114" s="171">
        <v>0</v>
      </c>
      <c r="AI114" s="171">
        <v>0</v>
      </c>
      <c r="AJ114" s="171">
        <v>0</v>
      </c>
      <c r="AK114" s="171">
        <v>0</v>
      </c>
      <c r="AL114" s="171">
        <v>0</v>
      </c>
      <c r="AM114" s="171">
        <v>0</v>
      </c>
      <c r="AN114" s="171">
        <v>0</v>
      </c>
    </row>
    <row r="115" spans="3:40" x14ac:dyDescent="0.3">
      <c r="C115" s="171">
        <v>56</v>
      </c>
      <c r="D115" s="171">
        <v>11</v>
      </c>
      <c r="E115" s="171">
        <v>1</v>
      </c>
      <c r="F115" s="171">
        <v>32.75</v>
      </c>
      <c r="G115" s="171">
        <v>0</v>
      </c>
      <c r="H115" s="171">
        <v>0</v>
      </c>
      <c r="I115" s="171">
        <v>0</v>
      </c>
      <c r="J115" s="171">
        <v>0</v>
      </c>
      <c r="K115" s="171">
        <v>15.75</v>
      </c>
      <c r="L115" s="171">
        <v>0</v>
      </c>
      <c r="M115" s="171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171">
        <v>0</v>
      </c>
      <c r="V115" s="171">
        <v>0</v>
      </c>
      <c r="W115" s="171">
        <v>0</v>
      </c>
      <c r="X115" s="171">
        <v>0</v>
      </c>
      <c r="Y115" s="171">
        <v>0</v>
      </c>
      <c r="Z115" s="171">
        <v>0</v>
      </c>
      <c r="AA115" s="171">
        <v>0</v>
      </c>
      <c r="AB115" s="171">
        <v>0</v>
      </c>
      <c r="AC115" s="171">
        <v>5</v>
      </c>
      <c r="AD115" s="171">
        <v>0</v>
      </c>
      <c r="AE115" s="171">
        <v>0</v>
      </c>
      <c r="AF115" s="171">
        <v>0</v>
      </c>
      <c r="AG115" s="171">
        <v>0</v>
      </c>
      <c r="AH115" s="171">
        <v>12</v>
      </c>
      <c r="AI115" s="171">
        <v>0</v>
      </c>
      <c r="AJ115" s="171">
        <v>0</v>
      </c>
      <c r="AK115" s="171">
        <v>0</v>
      </c>
      <c r="AL115" s="171">
        <v>0</v>
      </c>
      <c r="AM115" s="171">
        <v>0</v>
      </c>
      <c r="AN115" s="171">
        <v>0</v>
      </c>
    </row>
    <row r="116" spans="3:40" x14ac:dyDescent="0.3">
      <c r="C116" s="171">
        <v>56</v>
      </c>
      <c r="D116" s="171">
        <v>11</v>
      </c>
      <c r="E116" s="171">
        <v>2</v>
      </c>
      <c r="F116" s="171">
        <v>4533</v>
      </c>
      <c r="G116" s="171">
        <v>0</v>
      </c>
      <c r="H116" s="171">
        <v>0</v>
      </c>
      <c r="I116" s="171">
        <v>0</v>
      </c>
      <c r="J116" s="171">
        <v>0</v>
      </c>
      <c r="K116" s="171">
        <v>2278.5</v>
      </c>
      <c r="L116" s="171">
        <v>0</v>
      </c>
      <c r="M116" s="171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171">
        <v>0</v>
      </c>
      <c r="V116" s="171">
        <v>0</v>
      </c>
      <c r="W116" s="171">
        <v>0</v>
      </c>
      <c r="X116" s="171">
        <v>0</v>
      </c>
      <c r="Y116" s="171">
        <v>0</v>
      </c>
      <c r="Z116" s="171">
        <v>0</v>
      </c>
      <c r="AA116" s="171">
        <v>0</v>
      </c>
      <c r="AB116" s="171">
        <v>0</v>
      </c>
      <c r="AC116" s="171">
        <v>667.5</v>
      </c>
      <c r="AD116" s="171">
        <v>0</v>
      </c>
      <c r="AE116" s="171">
        <v>0</v>
      </c>
      <c r="AF116" s="171">
        <v>0</v>
      </c>
      <c r="AG116" s="171">
        <v>0</v>
      </c>
      <c r="AH116" s="171">
        <v>1587</v>
      </c>
      <c r="AI116" s="171">
        <v>0</v>
      </c>
      <c r="AJ116" s="171">
        <v>0</v>
      </c>
      <c r="AK116" s="171">
        <v>0</v>
      </c>
      <c r="AL116" s="171">
        <v>0</v>
      </c>
      <c r="AM116" s="171">
        <v>0</v>
      </c>
      <c r="AN116" s="171">
        <v>0</v>
      </c>
    </row>
    <row r="117" spans="3:40" x14ac:dyDescent="0.3">
      <c r="C117" s="171">
        <v>56</v>
      </c>
      <c r="D117" s="171">
        <v>11</v>
      </c>
      <c r="E117" s="171">
        <v>3</v>
      </c>
      <c r="F117" s="171">
        <v>0</v>
      </c>
      <c r="G117" s="171">
        <v>0</v>
      </c>
      <c r="H117" s="171">
        <v>0</v>
      </c>
      <c r="I117" s="171">
        <v>0</v>
      </c>
      <c r="J117" s="171">
        <v>0</v>
      </c>
      <c r="K117" s="171">
        <v>0</v>
      </c>
      <c r="L117" s="171">
        <v>0</v>
      </c>
      <c r="M117" s="171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171">
        <v>0</v>
      </c>
      <c r="V117" s="171">
        <v>0</v>
      </c>
      <c r="W117" s="171">
        <v>0</v>
      </c>
      <c r="X117" s="171">
        <v>0</v>
      </c>
      <c r="Y117" s="171">
        <v>0</v>
      </c>
      <c r="Z117" s="171">
        <v>0</v>
      </c>
      <c r="AA117" s="171">
        <v>0</v>
      </c>
      <c r="AB117" s="171">
        <v>0</v>
      </c>
      <c r="AC117" s="171">
        <v>0</v>
      </c>
      <c r="AD117" s="171">
        <v>0</v>
      </c>
      <c r="AE117" s="171">
        <v>0</v>
      </c>
      <c r="AF117" s="171">
        <v>0</v>
      </c>
      <c r="AG117" s="171">
        <v>0</v>
      </c>
      <c r="AH117" s="171">
        <v>0</v>
      </c>
      <c r="AI117" s="171">
        <v>0</v>
      </c>
      <c r="AJ117" s="171">
        <v>0</v>
      </c>
      <c r="AK117" s="171">
        <v>0</v>
      </c>
      <c r="AL117" s="171">
        <v>0</v>
      </c>
      <c r="AM117" s="171">
        <v>0</v>
      </c>
      <c r="AN117" s="171">
        <v>0</v>
      </c>
    </row>
    <row r="118" spans="3:40" x14ac:dyDescent="0.3">
      <c r="C118" s="171">
        <v>56</v>
      </c>
      <c r="D118" s="171">
        <v>11</v>
      </c>
      <c r="E118" s="171">
        <v>4</v>
      </c>
      <c r="F118" s="171">
        <v>0</v>
      </c>
      <c r="G118" s="171">
        <v>0</v>
      </c>
      <c r="H118" s="171">
        <v>0</v>
      </c>
      <c r="I118" s="171">
        <v>0</v>
      </c>
      <c r="J118" s="171">
        <v>0</v>
      </c>
      <c r="K118" s="171">
        <v>0</v>
      </c>
      <c r="L118" s="171">
        <v>0</v>
      </c>
      <c r="M118" s="171">
        <v>0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171">
        <v>0</v>
      </c>
      <c r="AG118" s="171">
        <v>0</v>
      </c>
      <c r="AH118" s="171">
        <v>0</v>
      </c>
      <c r="AI118" s="171">
        <v>0</v>
      </c>
      <c r="AJ118" s="171">
        <v>0</v>
      </c>
      <c r="AK118" s="171">
        <v>0</v>
      </c>
      <c r="AL118" s="171">
        <v>0</v>
      </c>
      <c r="AM118" s="171">
        <v>0</v>
      </c>
      <c r="AN118" s="171">
        <v>0</v>
      </c>
    </row>
    <row r="119" spans="3:40" x14ac:dyDescent="0.3">
      <c r="C119" s="171">
        <v>56</v>
      </c>
      <c r="D119" s="171">
        <v>11</v>
      </c>
      <c r="E119" s="171">
        <v>5</v>
      </c>
      <c r="F119" s="171">
        <v>0</v>
      </c>
      <c r="G119" s="171">
        <v>0</v>
      </c>
      <c r="H119" s="171">
        <v>0</v>
      </c>
      <c r="I119" s="171">
        <v>0</v>
      </c>
      <c r="J119" s="171">
        <v>0</v>
      </c>
      <c r="K119" s="171">
        <v>0</v>
      </c>
      <c r="L119" s="171">
        <v>0</v>
      </c>
      <c r="M119" s="171">
        <v>0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171">
        <v>0</v>
      </c>
      <c r="V119" s="171">
        <v>0</v>
      </c>
      <c r="W119" s="171">
        <v>0</v>
      </c>
      <c r="X119" s="171">
        <v>0</v>
      </c>
      <c r="Y119" s="171">
        <v>0</v>
      </c>
      <c r="Z119" s="171">
        <v>0</v>
      </c>
      <c r="AA119" s="171">
        <v>0</v>
      </c>
      <c r="AB119" s="171">
        <v>0</v>
      </c>
      <c r="AC119" s="171">
        <v>0</v>
      </c>
      <c r="AD119" s="171">
        <v>0</v>
      </c>
      <c r="AE119" s="171">
        <v>0</v>
      </c>
      <c r="AF119" s="171">
        <v>0</v>
      </c>
      <c r="AG119" s="171">
        <v>0</v>
      </c>
      <c r="AH119" s="171">
        <v>0</v>
      </c>
      <c r="AI119" s="171">
        <v>0</v>
      </c>
      <c r="AJ119" s="171">
        <v>0</v>
      </c>
      <c r="AK119" s="171">
        <v>0</v>
      </c>
      <c r="AL119" s="171">
        <v>0</v>
      </c>
      <c r="AM119" s="171">
        <v>0</v>
      </c>
      <c r="AN119" s="171">
        <v>0</v>
      </c>
    </row>
    <row r="120" spans="3:40" x14ac:dyDescent="0.3">
      <c r="C120" s="171">
        <v>56</v>
      </c>
      <c r="D120" s="171">
        <v>11</v>
      </c>
      <c r="E120" s="171">
        <v>6</v>
      </c>
      <c r="F120" s="171">
        <v>1017638</v>
      </c>
      <c r="G120" s="171">
        <v>0</v>
      </c>
      <c r="H120" s="171">
        <v>0</v>
      </c>
      <c r="I120" s="171">
        <v>0</v>
      </c>
      <c r="J120" s="171">
        <v>0</v>
      </c>
      <c r="K120" s="171">
        <v>641134</v>
      </c>
      <c r="L120" s="171">
        <v>0</v>
      </c>
      <c r="M120" s="171">
        <v>0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171">
        <v>0</v>
      </c>
      <c r="V120" s="171">
        <v>0</v>
      </c>
      <c r="W120" s="171">
        <v>0</v>
      </c>
      <c r="X120" s="171">
        <v>0</v>
      </c>
      <c r="Y120" s="171">
        <v>0</v>
      </c>
      <c r="Z120" s="171">
        <v>0</v>
      </c>
      <c r="AA120" s="171">
        <v>0</v>
      </c>
      <c r="AB120" s="171">
        <v>0</v>
      </c>
      <c r="AC120" s="171">
        <v>121601</v>
      </c>
      <c r="AD120" s="171">
        <v>0</v>
      </c>
      <c r="AE120" s="171">
        <v>0</v>
      </c>
      <c r="AF120" s="171">
        <v>0</v>
      </c>
      <c r="AG120" s="171">
        <v>0</v>
      </c>
      <c r="AH120" s="171">
        <v>254903</v>
      </c>
      <c r="AI120" s="171">
        <v>0</v>
      </c>
      <c r="AJ120" s="171">
        <v>0</v>
      </c>
      <c r="AK120" s="171">
        <v>0</v>
      </c>
      <c r="AL120" s="171">
        <v>0</v>
      </c>
      <c r="AM120" s="171">
        <v>0</v>
      </c>
      <c r="AN120" s="171">
        <v>0</v>
      </c>
    </row>
    <row r="121" spans="3:40" x14ac:dyDescent="0.3">
      <c r="C121" s="171">
        <v>56</v>
      </c>
      <c r="D121" s="171">
        <v>11</v>
      </c>
      <c r="E121" s="171">
        <v>7</v>
      </c>
      <c r="F121" s="171">
        <v>0</v>
      </c>
      <c r="G121" s="171">
        <v>0</v>
      </c>
      <c r="H121" s="171">
        <v>0</v>
      </c>
      <c r="I121" s="171">
        <v>0</v>
      </c>
      <c r="J121" s="171">
        <v>0</v>
      </c>
      <c r="K121" s="171">
        <v>0</v>
      </c>
      <c r="L121" s="171">
        <v>0</v>
      </c>
      <c r="M121" s="171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171">
        <v>0</v>
      </c>
      <c r="V121" s="171">
        <v>0</v>
      </c>
      <c r="W121" s="171">
        <v>0</v>
      </c>
      <c r="X121" s="171">
        <v>0</v>
      </c>
      <c r="Y121" s="171">
        <v>0</v>
      </c>
      <c r="Z121" s="171">
        <v>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71">
        <v>0</v>
      </c>
      <c r="AH121" s="171">
        <v>0</v>
      </c>
      <c r="AI121" s="171">
        <v>0</v>
      </c>
      <c r="AJ121" s="171">
        <v>0</v>
      </c>
      <c r="AK121" s="171">
        <v>0</v>
      </c>
      <c r="AL121" s="171">
        <v>0</v>
      </c>
      <c r="AM121" s="171">
        <v>0</v>
      </c>
      <c r="AN121" s="171">
        <v>0</v>
      </c>
    </row>
    <row r="122" spans="3:40" x14ac:dyDescent="0.3">
      <c r="C122" s="171">
        <v>56</v>
      </c>
      <c r="D122" s="171">
        <v>11</v>
      </c>
      <c r="E122" s="171">
        <v>8</v>
      </c>
      <c r="F122" s="171">
        <v>0</v>
      </c>
      <c r="G122" s="171">
        <v>0</v>
      </c>
      <c r="H122" s="171">
        <v>0</v>
      </c>
      <c r="I122" s="171">
        <v>0</v>
      </c>
      <c r="J122" s="171">
        <v>0</v>
      </c>
      <c r="K122" s="171">
        <v>0</v>
      </c>
      <c r="L122" s="171">
        <v>0</v>
      </c>
      <c r="M122" s="171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171">
        <v>0</v>
      </c>
      <c r="V122" s="171">
        <v>0</v>
      </c>
      <c r="W122" s="171">
        <v>0</v>
      </c>
      <c r="X122" s="171">
        <v>0</v>
      </c>
      <c r="Y122" s="171">
        <v>0</v>
      </c>
      <c r="Z122" s="171">
        <v>0</v>
      </c>
      <c r="AA122" s="171">
        <v>0</v>
      </c>
      <c r="AB122" s="171">
        <v>0</v>
      </c>
      <c r="AC122" s="171">
        <v>0</v>
      </c>
      <c r="AD122" s="171">
        <v>0</v>
      </c>
      <c r="AE122" s="171">
        <v>0</v>
      </c>
      <c r="AF122" s="171">
        <v>0</v>
      </c>
      <c r="AG122" s="171">
        <v>0</v>
      </c>
      <c r="AH122" s="171">
        <v>0</v>
      </c>
      <c r="AI122" s="171">
        <v>0</v>
      </c>
      <c r="AJ122" s="171">
        <v>0</v>
      </c>
      <c r="AK122" s="171">
        <v>0</v>
      </c>
      <c r="AL122" s="171">
        <v>0</v>
      </c>
      <c r="AM122" s="171">
        <v>0</v>
      </c>
      <c r="AN122" s="171">
        <v>0</v>
      </c>
    </row>
    <row r="123" spans="3:40" x14ac:dyDescent="0.3">
      <c r="C123" s="171">
        <v>56</v>
      </c>
      <c r="D123" s="171">
        <v>11</v>
      </c>
      <c r="E123" s="171">
        <v>9</v>
      </c>
      <c r="F123" s="171">
        <v>342046</v>
      </c>
      <c r="G123" s="171">
        <v>0</v>
      </c>
      <c r="H123" s="171">
        <v>0</v>
      </c>
      <c r="I123" s="171">
        <v>0</v>
      </c>
      <c r="J123" s="171">
        <v>0</v>
      </c>
      <c r="K123" s="171">
        <v>225991</v>
      </c>
      <c r="L123" s="171">
        <v>0</v>
      </c>
      <c r="M123" s="171">
        <v>0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171">
        <v>0</v>
      </c>
      <c r="V123" s="171">
        <v>0</v>
      </c>
      <c r="W123" s="171">
        <v>0</v>
      </c>
      <c r="X123" s="171">
        <v>0</v>
      </c>
      <c r="Y123" s="171">
        <v>0</v>
      </c>
      <c r="Z123" s="171">
        <v>0</v>
      </c>
      <c r="AA123" s="171">
        <v>0</v>
      </c>
      <c r="AB123" s="171">
        <v>0</v>
      </c>
      <c r="AC123" s="171">
        <v>35217</v>
      </c>
      <c r="AD123" s="171">
        <v>0</v>
      </c>
      <c r="AE123" s="171">
        <v>0</v>
      </c>
      <c r="AF123" s="171">
        <v>0</v>
      </c>
      <c r="AG123" s="171">
        <v>0</v>
      </c>
      <c r="AH123" s="171">
        <v>80838</v>
      </c>
      <c r="AI123" s="171">
        <v>0</v>
      </c>
      <c r="AJ123" s="171">
        <v>0</v>
      </c>
      <c r="AK123" s="171">
        <v>0</v>
      </c>
      <c r="AL123" s="171">
        <v>0</v>
      </c>
      <c r="AM123" s="171">
        <v>0</v>
      </c>
      <c r="AN123" s="171">
        <v>0</v>
      </c>
    </row>
    <row r="124" spans="3:40" x14ac:dyDescent="0.3">
      <c r="C124" s="171">
        <v>56</v>
      </c>
      <c r="D124" s="171">
        <v>11</v>
      </c>
      <c r="E124" s="171">
        <v>10</v>
      </c>
      <c r="F124" s="171">
        <v>1150</v>
      </c>
      <c r="G124" s="171">
        <v>0</v>
      </c>
      <c r="H124" s="171">
        <v>0</v>
      </c>
      <c r="I124" s="171">
        <v>0</v>
      </c>
      <c r="J124" s="171">
        <v>0</v>
      </c>
      <c r="K124" s="171">
        <v>1150</v>
      </c>
      <c r="L124" s="171">
        <v>0</v>
      </c>
      <c r="M124" s="171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171">
        <v>0</v>
      </c>
      <c r="V124" s="171">
        <v>0</v>
      </c>
      <c r="W124" s="171">
        <v>0</v>
      </c>
      <c r="X124" s="171">
        <v>0</v>
      </c>
      <c r="Y124" s="171">
        <v>0</v>
      </c>
      <c r="Z124" s="171">
        <v>0</v>
      </c>
      <c r="AA124" s="171">
        <v>0</v>
      </c>
      <c r="AB124" s="171">
        <v>0</v>
      </c>
      <c r="AC124" s="171">
        <v>0</v>
      </c>
      <c r="AD124" s="171">
        <v>0</v>
      </c>
      <c r="AE124" s="171">
        <v>0</v>
      </c>
      <c r="AF124" s="171">
        <v>0</v>
      </c>
      <c r="AG124" s="171">
        <v>0</v>
      </c>
      <c r="AH124" s="171">
        <v>0</v>
      </c>
      <c r="AI124" s="171">
        <v>0</v>
      </c>
      <c r="AJ124" s="171">
        <v>0</v>
      </c>
      <c r="AK124" s="171">
        <v>0</v>
      </c>
      <c r="AL124" s="171">
        <v>0</v>
      </c>
      <c r="AM124" s="171">
        <v>0</v>
      </c>
      <c r="AN124" s="171">
        <v>0</v>
      </c>
    </row>
    <row r="125" spans="3:40" x14ac:dyDescent="0.3">
      <c r="C125" s="171">
        <v>56</v>
      </c>
      <c r="D125" s="171">
        <v>11</v>
      </c>
      <c r="E125" s="171">
        <v>11</v>
      </c>
      <c r="F125" s="171">
        <v>0</v>
      </c>
      <c r="G125" s="171">
        <v>0</v>
      </c>
      <c r="H125" s="171">
        <v>0</v>
      </c>
      <c r="I125" s="171">
        <v>0</v>
      </c>
      <c r="J125" s="171">
        <v>0</v>
      </c>
      <c r="K125" s="171">
        <v>0</v>
      </c>
      <c r="L125" s="171">
        <v>0</v>
      </c>
      <c r="M125" s="171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171">
        <v>0</v>
      </c>
      <c r="V125" s="171">
        <v>0</v>
      </c>
      <c r="W125" s="171">
        <v>0</v>
      </c>
      <c r="X125" s="171">
        <v>0</v>
      </c>
      <c r="Y125" s="171">
        <v>0</v>
      </c>
      <c r="Z125" s="171">
        <v>0</v>
      </c>
      <c r="AA125" s="171">
        <v>0</v>
      </c>
      <c r="AB125" s="171">
        <v>0</v>
      </c>
      <c r="AC125" s="171">
        <v>0</v>
      </c>
      <c r="AD125" s="171">
        <v>0</v>
      </c>
      <c r="AE125" s="171">
        <v>0</v>
      </c>
      <c r="AF125" s="171">
        <v>0</v>
      </c>
      <c r="AG125" s="171">
        <v>0</v>
      </c>
      <c r="AH125" s="171">
        <v>0</v>
      </c>
      <c r="AI125" s="171">
        <v>0</v>
      </c>
      <c r="AJ125" s="171">
        <v>0</v>
      </c>
      <c r="AK125" s="171">
        <v>0</v>
      </c>
      <c r="AL125" s="171">
        <v>0</v>
      </c>
      <c r="AM125" s="171">
        <v>0</v>
      </c>
      <c r="AN125" s="171">
        <v>0</v>
      </c>
    </row>
    <row r="126" spans="3:40" x14ac:dyDescent="0.3">
      <c r="C126" s="171">
        <v>56</v>
      </c>
      <c r="D126" s="171">
        <v>12</v>
      </c>
      <c r="E126" s="171">
        <v>1</v>
      </c>
      <c r="F126" s="171">
        <v>32.75</v>
      </c>
      <c r="G126" s="171">
        <v>0</v>
      </c>
      <c r="H126" s="171">
        <v>0</v>
      </c>
      <c r="I126" s="171">
        <v>0</v>
      </c>
      <c r="J126" s="171">
        <v>0</v>
      </c>
      <c r="K126" s="171">
        <v>15.75</v>
      </c>
      <c r="L126" s="171">
        <v>0</v>
      </c>
      <c r="M126" s="171">
        <v>0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171">
        <v>0</v>
      </c>
      <c r="V126" s="171">
        <v>0</v>
      </c>
      <c r="W126" s="171">
        <v>0</v>
      </c>
      <c r="X126" s="171">
        <v>0</v>
      </c>
      <c r="Y126" s="171">
        <v>0</v>
      </c>
      <c r="Z126" s="171">
        <v>0</v>
      </c>
      <c r="AA126" s="171">
        <v>0</v>
      </c>
      <c r="AB126" s="171">
        <v>0</v>
      </c>
      <c r="AC126" s="171">
        <v>5</v>
      </c>
      <c r="AD126" s="171">
        <v>0</v>
      </c>
      <c r="AE126" s="171">
        <v>0</v>
      </c>
      <c r="AF126" s="171">
        <v>0</v>
      </c>
      <c r="AG126" s="171">
        <v>0</v>
      </c>
      <c r="AH126" s="171">
        <v>12</v>
      </c>
      <c r="AI126" s="171">
        <v>0</v>
      </c>
      <c r="AJ126" s="171">
        <v>0</v>
      </c>
      <c r="AK126" s="171">
        <v>0</v>
      </c>
      <c r="AL126" s="171">
        <v>0</v>
      </c>
      <c r="AM126" s="171">
        <v>0</v>
      </c>
      <c r="AN126" s="171">
        <v>0</v>
      </c>
    </row>
    <row r="127" spans="3:40" x14ac:dyDescent="0.3">
      <c r="C127" s="171">
        <v>56</v>
      </c>
      <c r="D127" s="171">
        <v>12</v>
      </c>
      <c r="E127" s="171">
        <v>2</v>
      </c>
      <c r="F127" s="171">
        <v>4607.63</v>
      </c>
      <c r="G127" s="171">
        <v>0</v>
      </c>
      <c r="H127" s="171">
        <v>0</v>
      </c>
      <c r="I127" s="171">
        <v>0</v>
      </c>
      <c r="J127" s="171">
        <v>0</v>
      </c>
      <c r="K127" s="171">
        <v>2353.13</v>
      </c>
      <c r="L127" s="171">
        <v>0</v>
      </c>
      <c r="M127" s="171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171">
        <v>0</v>
      </c>
      <c r="V127" s="171">
        <v>0</v>
      </c>
      <c r="W127" s="171">
        <v>0</v>
      </c>
      <c r="X127" s="171">
        <v>0</v>
      </c>
      <c r="Y127" s="171">
        <v>0</v>
      </c>
      <c r="Z127" s="171">
        <v>0</v>
      </c>
      <c r="AA127" s="171">
        <v>0</v>
      </c>
      <c r="AB127" s="171">
        <v>0</v>
      </c>
      <c r="AC127" s="171">
        <v>712.5</v>
      </c>
      <c r="AD127" s="171">
        <v>0</v>
      </c>
      <c r="AE127" s="171">
        <v>0</v>
      </c>
      <c r="AF127" s="171">
        <v>0</v>
      </c>
      <c r="AG127" s="171">
        <v>0</v>
      </c>
      <c r="AH127" s="171">
        <v>1542</v>
      </c>
      <c r="AI127" s="171">
        <v>0</v>
      </c>
      <c r="AJ127" s="171">
        <v>0</v>
      </c>
      <c r="AK127" s="171">
        <v>0</v>
      </c>
      <c r="AL127" s="171">
        <v>0</v>
      </c>
      <c r="AM127" s="171">
        <v>0</v>
      </c>
      <c r="AN127" s="171">
        <v>0</v>
      </c>
    </row>
    <row r="128" spans="3:40" x14ac:dyDescent="0.3">
      <c r="C128" s="171">
        <v>56</v>
      </c>
      <c r="D128" s="171">
        <v>12</v>
      </c>
      <c r="E128" s="171">
        <v>3</v>
      </c>
      <c r="F128" s="171">
        <v>3.75</v>
      </c>
      <c r="G128" s="171">
        <v>0</v>
      </c>
      <c r="H128" s="171">
        <v>0</v>
      </c>
      <c r="I128" s="171">
        <v>0</v>
      </c>
      <c r="J128" s="171">
        <v>0</v>
      </c>
      <c r="K128" s="171">
        <v>3.75</v>
      </c>
      <c r="L128" s="171">
        <v>0</v>
      </c>
      <c r="M128" s="171">
        <v>0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171">
        <v>0</v>
      </c>
      <c r="V128" s="171">
        <v>0</v>
      </c>
      <c r="W128" s="171">
        <v>0</v>
      </c>
      <c r="X128" s="171">
        <v>0</v>
      </c>
      <c r="Y128" s="171">
        <v>0</v>
      </c>
      <c r="Z128" s="171">
        <v>0</v>
      </c>
      <c r="AA128" s="171">
        <v>0</v>
      </c>
      <c r="AB128" s="171">
        <v>0</v>
      </c>
      <c r="AC128" s="171">
        <v>0</v>
      </c>
      <c r="AD128" s="171">
        <v>0</v>
      </c>
      <c r="AE128" s="171">
        <v>0</v>
      </c>
      <c r="AF128" s="171">
        <v>0</v>
      </c>
      <c r="AG128" s="171">
        <v>0</v>
      </c>
      <c r="AH128" s="171">
        <v>0</v>
      </c>
      <c r="AI128" s="171">
        <v>0</v>
      </c>
      <c r="AJ128" s="171">
        <v>0</v>
      </c>
      <c r="AK128" s="171">
        <v>0</v>
      </c>
      <c r="AL128" s="171">
        <v>0</v>
      </c>
      <c r="AM128" s="171">
        <v>0</v>
      </c>
      <c r="AN128" s="171">
        <v>0</v>
      </c>
    </row>
    <row r="129" spans="3:40" x14ac:dyDescent="0.3">
      <c r="C129" s="171">
        <v>56</v>
      </c>
      <c r="D129" s="171">
        <v>12</v>
      </c>
      <c r="E129" s="171">
        <v>4</v>
      </c>
      <c r="F129" s="171">
        <v>74.5</v>
      </c>
      <c r="G129" s="171">
        <v>0</v>
      </c>
      <c r="H129" s="171">
        <v>0</v>
      </c>
      <c r="I129" s="171">
        <v>0</v>
      </c>
      <c r="J129" s="171">
        <v>0</v>
      </c>
      <c r="K129" s="171">
        <v>26</v>
      </c>
      <c r="L129" s="171">
        <v>0</v>
      </c>
      <c r="M129" s="171">
        <v>0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171">
        <v>0</v>
      </c>
      <c r="V129" s="171">
        <v>0</v>
      </c>
      <c r="W129" s="171">
        <v>0</v>
      </c>
      <c r="X129" s="171">
        <v>0</v>
      </c>
      <c r="Y129" s="171">
        <v>0</v>
      </c>
      <c r="Z129" s="171">
        <v>0</v>
      </c>
      <c r="AA129" s="171">
        <v>0</v>
      </c>
      <c r="AB129" s="171">
        <v>0</v>
      </c>
      <c r="AC129" s="171">
        <v>16.5</v>
      </c>
      <c r="AD129" s="171">
        <v>0</v>
      </c>
      <c r="AE129" s="171">
        <v>0</v>
      </c>
      <c r="AF129" s="171">
        <v>0</v>
      </c>
      <c r="AG129" s="171">
        <v>0</v>
      </c>
      <c r="AH129" s="171">
        <v>32</v>
      </c>
      <c r="AI129" s="171">
        <v>0</v>
      </c>
      <c r="AJ129" s="171">
        <v>0</v>
      </c>
      <c r="AK129" s="171">
        <v>0</v>
      </c>
      <c r="AL129" s="171">
        <v>0</v>
      </c>
      <c r="AM129" s="171">
        <v>0</v>
      </c>
      <c r="AN129" s="171">
        <v>0</v>
      </c>
    </row>
    <row r="130" spans="3:40" x14ac:dyDescent="0.3">
      <c r="C130" s="171">
        <v>56</v>
      </c>
      <c r="D130" s="171">
        <v>12</v>
      </c>
      <c r="E130" s="171">
        <v>5</v>
      </c>
      <c r="F130" s="171">
        <v>0</v>
      </c>
      <c r="G130" s="171">
        <v>0</v>
      </c>
      <c r="H130" s="171">
        <v>0</v>
      </c>
      <c r="I130" s="171">
        <v>0</v>
      </c>
      <c r="J130" s="171">
        <v>0</v>
      </c>
      <c r="K130" s="171">
        <v>0</v>
      </c>
      <c r="L130" s="171">
        <v>0</v>
      </c>
      <c r="M130" s="171">
        <v>0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171">
        <v>0</v>
      </c>
      <c r="V130" s="171">
        <v>0</v>
      </c>
      <c r="W130" s="171">
        <v>0</v>
      </c>
      <c r="X130" s="171">
        <v>0</v>
      </c>
      <c r="Y130" s="171">
        <v>0</v>
      </c>
      <c r="Z130" s="171">
        <v>0</v>
      </c>
      <c r="AA130" s="171">
        <v>0</v>
      </c>
      <c r="AB130" s="171">
        <v>0</v>
      </c>
      <c r="AC130" s="171">
        <v>0</v>
      </c>
      <c r="AD130" s="171">
        <v>0</v>
      </c>
      <c r="AE130" s="171">
        <v>0</v>
      </c>
      <c r="AF130" s="171">
        <v>0</v>
      </c>
      <c r="AG130" s="171">
        <v>0</v>
      </c>
      <c r="AH130" s="171">
        <v>0</v>
      </c>
      <c r="AI130" s="171">
        <v>0</v>
      </c>
      <c r="AJ130" s="171">
        <v>0</v>
      </c>
      <c r="AK130" s="171">
        <v>0</v>
      </c>
      <c r="AL130" s="171">
        <v>0</v>
      </c>
      <c r="AM130" s="171">
        <v>0</v>
      </c>
      <c r="AN130" s="171">
        <v>0</v>
      </c>
    </row>
    <row r="131" spans="3:40" x14ac:dyDescent="0.3">
      <c r="C131" s="171">
        <v>56</v>
      </c>
      <c r="D131" s="171">
        <v>12</v>
      </c>
      <c r="E131" s="171">
        <v>6</v>
      </c>
      <c r="F131" s="171">
        <v>710578</v>
      </c>
      <c r="G131" s="171">
        <v>0</v>
      </c>
      <c r="H131" s="171">
        <v>0</v>
      </c>
      <c r="I131" s="171">
        <v>0</v>
      </c>
      <c r="J131" s="171">
        <v>0</v>
      </c>
      <c r="K131" s="171">
        <v>437385</v>
      </c>
      <c r="L131" s="171">
        <v>0</v>
      </c>
      <c r="M131" s="171">
        <v>0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171">
        <v>0</v>
      </c>
      <c r="V131" s="171">
        <v>0</v>
      </c>
      <c r="W131" s="171">
        <v>0</v>
      </c>
      <c r="X131" s="171">
        <v>0</v>
      </c>
      <c r="Y131" s="171">
        <v>0</v>
      </c>
      <c r="Z131" s="171">
        <v>0</v>
      </c>
      <c r="AA131" s="171">
        <v>0</v>
      </c>
      <c r="AB131" s="171">
        <v>0</v>
      </c>
      <c r="AC131" s="171">
        <v>93096</v>
      </c>
      <c r="AD131" s="171">
        <v>0</v>
      </c>
      <c r="AE131" s="171">
        <v>0</v>
      </c>
      <c r="AF131" s="171">
        <v>0</v>
      </c>
      <c r="AG131" s="171">
        <v>0</v>
      </c>
      <c r="AH131" s="171">
        <v>180097</v>
      </c>
      <c r="AI131" s="171">
        <v>0</v>
      </c>
      <c r="AJ131" s="171">
        <v>0</v>
      </c>
      <c r="AK131" s="171">
        <v>0</v>
      </c>
      <c r="AL131" s="171">
        <v>0</v>
      </c>
      <c r="AM131" s="171">
        <v>0</v>
      </c>
      <c r="AN131" s="171">
        <v>0</v>
      </c>
    </row>
    <row r="132" spans="3:40" x14ac:dyDescent="0.3">
      <c r="C132" s="171">
        <v>56</v>
      </c>
      <c r="D132" s="171">
        <v>12</v>
      </c>
      <c r="E132" s="171">
        <v>7</v>
      </c>
      <c r="F132" s="171">
        <v>0</v>
      </c>
      <c r="G132" s="171">
        <v>0</v>
      </c>
      <c r="H132" s="171">
        <v>0</v>
      </c>
      <c r="I132" s="171">
        <v>0</v>
      </c>
      <c r="J132" s="171">
        <v>0</v>
      </c>
      <c r="K132" s="171">
        <v>0</v>
      </c>
      <c r="L132" s="171">
        <v>0</v>
      </c>
      <c r="M132" s="171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171">
        <v>0</v>
      </c>
      <c r="V132" s="171">
        <v>0</v>
      </c>
      <c r="W132" s="171">
        <v>0</v>
      </c>
      <c r="X132" s="171">
        <v>0</v>
      </c>
      <c r="Y132" s="171">
        <v>0</v>
      </c>
      <c r="Z132" s="171">
        <v>0</v>
      </c>
      <c r="AA132" s="171">
        <v>0</v>
      </c>
      <c r="AB132" s="171">
        <v>0</v>
      </c>
      <c r="AC132" s="171">
        <v>0</v>
      </c>
      <c r="AD132" s="171">
        <v>0</v>
      </c>
      <c r="AE132" s="171">
        <v>0</v>
      </c>
      <c r="AF132" s="171">
        <v>0</v>
      </c>
      <c r="AG132" s="171">
        <v>0</v>
      </c>
      <c r="AH132" s="171">
        <v>0</v>
      </c>
      <c r="AI132" s="171">
        <v>0</v>
      </c>
      <c r="AJ132" s="171">
        <v>0</v>
      </c>
      <c r="AK132" s="171">
        <v>0</v>
      </c>
      <c r="AL132" s="171">
        <v>0</v>
      </c>
      <c r="AM132" s="171">
        <v>0</v>
      </c>
      <c r="AN132" s="171">
        <v>0</v>
      </c>
    </row>
    <row r="133" spans="3:40" x14ac:dyDescent="0.3">
      <c r="C133" s="171">
        <v>56</v>
      </c>
      <c r="D133" s="171">
        <v>12</v>
      </c>
      <c r="E133" s="171">
        <v>8</v>
      </c>
      <c r="F133" s="171">
        <v>0</v>
      </c>
      <c r="G133" s="171">
        <v>0</v>
      </c>
      <c r="H133" s="171">
        <v>0</v>
      </c>
      <c r="I133" s="171">
        <v>0</v>
      </c>
      <c r="J133" s="171">
        <v>0</v>
      </c>
      <c r="K133" s="171">
        <v>0</v>
      </c>
      <c r="L133" s="171">
        <v>0</v>
      </c>
      <c r="M133" s="171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171">
        <v>0</v>
      </c>
      <c r="V133" s="171">
        <v>0</v>
      </c>
      <c r="W133" s="171">
        <v>0</v>
      </c>
      <c r="X133" s="171">
        <v>0</v>
      </c>
      <c r="Y133" s="171">
        <v>0</v>
      </c>
      <c r="Z133" s="171">
        <v>0</v>
      </c>
      <c r="AA133" s="171">
        <v>0</v>
      </c>
      <c r="AB133" s="171">
        <v>0</v>
      </c>
      <c r="AC133" s="171">
        <v>0</v>
      </c>
      <c r="AD133" s="171">
        <v>0</v>
      </c>
      <c r="AE133" s="171">
        <v>0</v>
      </c>
      <c r="AF133" s="171">
        <v>0</v>
      </c>
      <c r="AG133" s="171">
        <v>0</v>
      </c>
      <c r="AH133" s="171">
        <v>0</v>
      </c>
      <c r="AI133" s="171">
        <v>0</v>
      </c>
      <c r="AJ133" s="171">
        <v>0</v>
      </c>
      <c r="AK133" s="171">
        <v>0</v>
      </c>
      <c r="AL133" s="171">
        <v>0</v>
      </c>
      <c r="AM133" s="171">
        <v>0</v>
      </c>
      <c r="AN133" s="171">
        <v>0</v>
      </c>
    </row>
    <row r="134" spans="3:40" x14ac:dyDescent="0.3">
      <c r="C134" s="171">
        <v>56</v>
      </c>
      <c r="D134" s="171">
        <v>12</v>
      </c>
      <c r="E134" s="171">
        <v>9</v>
      </c>
      <c r="F134" s="171">
        <v>0</v>
      </c>
      <c r="G134" s="171">
        <v>0</v>
      </c>
      <c r="H134" s="171">
        <v>0</v>
      </c>
      <c r="I134" s="171">
        <v>0</v>
      </c>
      <c r="J134" s="171">
        <v>0</v>
      </c>
      <c r="K134" s="171">
        <v>0</v>
      </c>
      <c r="L134" s="171">
        <v>0</v>
      </c>
      <c r="M134" s="171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171">
        <v>0</v>
      </c>
      <c r="V134" s="171">
        <v>0</v>
      </c>
      <c r="W134" s="171">
        <v>0</v>
      </c>
      <c r="X134" s="171">
        <v>0</v>
      </c>
      <c r="Y134" s="171">
        <v>0</v>
      </c>
      <c r="Z134" s="171">
        <v>0</v>
      </c>
      <c r="AA134" s="171">
        <v>0</v>
      </c>
      <c r="AB134" s="171">
        <v>0</v>
      </c>
      <c r="AC134" s="171">
        <v>0</v>
      </c>
      <c r="AD134" s="171">
        <v>0</v>
      </c>
      <c r="AE134" s="171">
        <v>0</v>
      </c>
      <c r="AF134" s="171">
        <v>0</v>
      </c>
      <c r="AG134" s="171">
        <v>0</v>
      </c>
      <c r="AH134" s="171">
        <v>0</v>
      </c>
      <c r="AI134" s="171">
        <v>0</v>
      </c>
      <c r="AJ134" s="171">
        <v>0</v>
      </c>
      <c r="AK134" s="171">
        <v>0</v>
      </c>
      <c r="AL134" s="171">
        <v>0</v>
      </c>
      <c r="AM134" s="171">
        <v>0</v>
      </c>
      <c r="AN134" s="171">
        <v>0</v>
      </c>
    </row>
    <row r="135" spans="3:40" x14ac:dyDescent="0.3">
      <c r="C135" s="171">
        <v>56</v>
      </c>
      <c r="D135" s="171">
        <v>12</v>
      </c>
      <c r="E135" s="171">
        <v>10</v>
      </c>
      <c r="F135" s="171">
        <v>0</v>
      </c>
      <c r="G135" s="171">
        <v>0</v>
      </c>
      <c r="H135" s="171">
        <v>0</v>
      </c>
      <c r="I135" s="171">
        <v>0</v>
      </c>
      <c r="J135" s="171">
        <v>0</v>
      </c>
      <c r="K135" s="171">
        <v>0</v>
      </c>
      <c r="L135" s="171">
        <v>0</v>
      </c>
      <c r="M135" s="171">
        <v>0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171">
        <v>0</v>
      </c>
      <c r="V135" s="171">
        <v>0</v>
      </c>
      <c r="W135" s="171">
        <v>0</v>
      </c>
      <c r="X135" s="171">
        <v>0</v>
      </c>
      <c r="Y135" s="171">
        <v>0</v>
      </c>
      <c r="Z135" s="171">
        <v>0</v>
      </c>
      <c r="AA135" s="171">
        <v>0</v>
      </c>
      <c r="AB135" s="171">
        <v>0</v>
      </c>
      <c r="AC135" s="171">
        <v>0</v>
      </c>
      <c r="AD135" s="171">
        <v>0</v>
      </c>
      <c r="AE135" s="171">
        <v>0</v>
      </c>
      <c r="AF135" s="171">
        <v>0</v>
      </c>
      <c r="AG135" s="171">
        <v>0</v>
      </c>
      <c r="AH135" s="171">
        <v>0</v>
      </c>
      <c r="AI135" s="171">
        <v>0</v>
      </c>
      <c r="AJ135" s="171">
        <v>0</v>
      </c>
      <c r="AK135" s="171">
        <v>0</v>
      </c>
      <c r="AL135" s="171">
        <v>0</v>
      </c>
      <c r="AM135" s="171">
        <v>0</v>
      </c>
      <c r="AN135" s="171">
        <v>0</v>
      </c>
    </row>
    <row r="136" spans="3:40" x14ac:dyDescent="0.3">
      <c r="C136" s="171">
        <v>56</v>
      </c>
      <c r="D136" s="171">
        <v>12</v>
      </c>
      <c r="E136" s="171">
        <v>11</v>
      </c>
      <c r="F136" s="171">
        <v>0</v>
      </c>
      <c r="G136" s="171">
        <v>0</v>
      </c>
      <c r="H136" s="171">
        <v>0</v>
      </c>
      <c r="I136" s="171">
        <v>0</v>
      </c>
      <c r="J136" s="171">
        <v>0</v>
      </c>
      <c r="K136" s="171">
        <v>0</v>
      </c>
      <c r="L136" s="171">
        <v>0</v>
      </c>
      <c r="M136" s="171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171">
        <v>0</v>
      </c>
      <c r="V136" s="171">
        <v>0</v>
      </c>
      <c r="W136" s="171">
        <v>0</v>
      </c>
      <c r="X136" s="171">
        <v>0</v>
      </c>
      <c r="Y136" s="171">
        <v>0</v>
      </c>
      <c r="Z136" s="171">
        <v>0</v>
      </c>
      <c r="AA136" s="171">
        <v>0</v>
      </c>
      <c r="AB136" s="171">
        <v>0</v>
      </c>
      <c r="AC136" s="171">
        <v>0</v>
      </c>
      <c r="AD136" s="171">
        <v>0</v>
      </c>
      <c r="AE136" s="171">
        <v>0</v>
      </c>
      <c r="AF136" s="171">
        <v>0</v>
      </c>
      <c r="AG136" s="171">
        <v>0</v>
      </c>
      <c r="AH136" s="171">
        <v>0</v>
      </c>
      <c r="AI136" s="171">
        <v>0</v>
      </c>
      <c r="AJ136" s="171">
        <v>0</v>
      </c>
      <c r="AK136" s="171">
        <v>0</v>
      </c>
      <c r="AL136" s="171">
        <v>0</v>
      </c>
      <c r="AM136" s="171">
        <v>0</v>
      </c>
      <c r="AN136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2015-01-30T11:20:25Z</dcterms:modified>
</cp:coreProperties>
</file>