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2" i="414" l="1"/>
  <c r="E7" i="414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<sst xmlns="http://schemas.openxmlformats.org/spreadsheetml/2006/main" count="667" uniqueCount="336">
  <si>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</si>
  <si>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</si>
  <si>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</si>
  <si>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</si>
  <si>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</si>
  <si>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</si>
  <si>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</si>
  <si>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</si>
  <si>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</si>
  <si>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</si>
  <si>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</si>
  <si>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</si>
  <si>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</si>
  <si>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</si>
  <si>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</si>
  <si>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</si>
  <si>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</si>
  <si>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</si>
  <si>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</si>
  <si>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</si>
  <si>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</si>
  <si>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</si>
  <si>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</si>
  <si>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</si>
  <si>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</si>
  <si>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</si>
  <si>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</si>
  <si>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</si>
  <si>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</si>
  <si>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</si>
  <si>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</si>
  <si>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</si>
  <si>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</si>
  <si>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</si>
  <si>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</si>
  <si>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</si>
  <si>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</si>
  <si>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</si>
  <si>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</si>
  <si>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</si>
  <si>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</si>
  <si>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</si>
  <si>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</si>
  <si>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</si>
  <si>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</si>
  <si>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</si>
  <si>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</si>
  <si>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</si>
  <si>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</si>
  <si>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</si>
  <si>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</si>
  <si>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</si>
  <si>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</si>
  <si>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</si>
  <si>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</si>
  <si>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</si>
  <si>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</si>
  <si>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</si>
  <si>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</si>
  <si>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</si>
  <si>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</si>
  <si>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</si>
  <si>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</si>
  <si>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</si>
  <si>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</si>
  <si>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</si>
  <si>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</si>
  <si>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</si>
  <si>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</si>
  <si>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</si>
  <si>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</si>
  <si>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</si>
  <si>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</si>
  <si>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</si>
  <si>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</si>
  <si>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</si>
  <si>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</si>
  <si>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</si>
  <si>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</si>
  <si>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</si>
  <si>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</si>
  <si>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</si>
  <si>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</si>
  <si>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</si>
  <si>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</si>
  <si>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</si>
  <si>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</si>
  <si>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</si>
  <si>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</si>
  <si>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</si>
  <si>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</si>
  <si>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</si>
  <si>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</si>
  <si>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</si>
  <si>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</si>
  <si>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</si>
  <si>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</si>
  <si>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</si>
  <si>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</si>
  <si>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</si>
  <si>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</si>
  <si>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</si>
  <si>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</si>
  <si>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</si>
  <si>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</si>
  <si>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</si>
  <si>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</si>
  <si>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</si>
  <si>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</si>
  <si>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</si>
  <si>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</si>
  <si>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</si>
  <si>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</si>
  <si>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</si>
  <si>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</si>
  <si>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</si>
  <si>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</si>
  <si>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</si>
  <si>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</si>
  <si>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</si>
  <si>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</si>
  <si>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</si>
  <si>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</si>
  <si>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</si>
  <si>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</si>
  <si>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</si>
  <si>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</si>
  <si>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</si>
  <si>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</si>
  <si>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</si>
  <si>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</si>
  <si>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</si>
  <si>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</si>
  <si>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</si>
  <si>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</si>
  <si>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</si>
  <si>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</si>
  <si>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</si>
  <si>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</si>
  <si>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</si>
  <si>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</si>
  <si>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</si>
  <si>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</si>
  <si>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</si>
  <si>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</si>
  <si>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</si>
  <si>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</si>
  <si>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</si>
  <si>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</si>
  <si>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</si>
  <si>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</si>
  <si>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</si>
  <si>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</si>
  <si>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</si>
  <si>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</si>
  <si>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</si>
  <si>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</si>
  <si>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</si>
  <si>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</si>
  <si>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</si>
  <si>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</si>
  <si>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</si>
  <si>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</si>
  <si>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</si>
  <si>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</si>
  <si>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</si>
  <si>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</si>
  <si>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</si>
  <si>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</si>
  <si>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</si>
  <si>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</si>
  <si>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</si>
  <si>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</si>
  <si>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</si>
  <si>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</si>
  <si>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</si>
  <si>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</si>
  <si>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</si>
  <si>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</si>
  <si>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</si>
  <si>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</si>
  <si>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</si>
  <si>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</si>
  <si>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</si>
  <si>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</si>
  <si>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</si>
  <si>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</si>
  <si>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</si>
  <si>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</si>
  <si>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</si>
  <si>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</si>
  <si>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</si>
  <si>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</si>
  <si>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</si>
  <si>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</si>
  <si>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</si>
  <si>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</si>
  <si>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</si>
  <si>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</si>
  <si>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</si>
  <si>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</si>
  <si>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</si>
  <si>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</si>
  <si>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</si>
  <si>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</si>
  <si>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</si>
  <si>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</si>
  <si>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</si>
  <si>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</si>
  <si>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</si>
  <si>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</si>
  <si>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</si>
  <si>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</si>
  <si>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</si>
  <si>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</si>
  <si>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</si>
  <si>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</si>
  <si>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</si>
  <si>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</si>
  <si>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</si>
  <si>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</si>
  <si>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</si>
  <si>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</si>
  <si>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</si>
  <si>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</si>
  <si>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</si>
  <si>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</si>
  <si>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</si>
  <si>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</si>
  <si>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</si>
  <si>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</si>
  <si>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</si>
  <si>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</si>
  <si>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</si>
  <si>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</si>
  <si>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</si>
  <si>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</si>
  <si>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</si>
  <si>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</si>
  <si>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</si>
  <si>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</si>
  <si>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</si>
  <si>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--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</si>
  <si>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</si>
  <si>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</si>
  <si>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</si>
  <si>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</si>
  <si>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</si>
  <si>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</si>
  <si>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</si>
  <si>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</si>
  <si>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</si>
  <si>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</si>
  <si>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</si>
  <si>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</si>
  <si>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</si>
  <si>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</si>
  <si>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</si>
  <si>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</si>
  <si>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</si>
  <si>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</si>
  <si>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</si>
  <si>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</si>
  <si>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</si>
  <si>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</si>
  <si>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</si>
  <si>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</si>
  <si>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</si>
  <si>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</si>
  <si>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</si>
  <si>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</si>
  <si>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</si>
  <si>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</si>
  <si>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</si>
  <si>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</si>
  <si>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</si>
  <si>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</si>
  <si>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</si>
  <si>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</si>
  <si>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</si>
  <si>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</si>
  <si>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</si>
  <si>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</si>
  <si>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</si>
  <si>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</si>
  <si>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</si>
  <si>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</si>
  <si>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</si>
  <si>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</si>
  <si>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</si>
  <si>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</si>
  <si>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</si>
  <si>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</si>
  <si>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</si>
  <si>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</si>
  <si>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</si>
  <si>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</si>
  <si>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</si>
  <si>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</si>
  <si>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</si>
  <si>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</si>
  <si>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</si>
  <si>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</si>
  <si>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</si>
  <si>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</si>
  <si>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</si>
  <si>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</si>
  <si>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</si>
  <si>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</si>
  <si>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</si>
  <si>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</si>
  <si>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</si>
  <si>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</si>
  <si>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</si>
  <si>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</si>
  <si>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</si>
  <si>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</si>
  <si>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</si>
  <si>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</si>
  <si>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</si>
  <si>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</si>
  <si>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</si>
  <si>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</si>
  <si>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</si>
  <si>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</si>
  <si>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</si>
  <si>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</si>
  <si>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</si>
  <si>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</si>
  <si>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</si>
  <si>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</si>
  <si>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</si>
  <si>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</si>
  <si>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</si>
  <si>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50115060     ostatní ZPr - mimo níže uvedené (sk.Z_503)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</si>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</sst>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62</v>
      </c>
      <c r="B1" s="260"/>
    </row>
    <row r="2" spans="1:3" ht="14.4" customHeight="1" thickBot="1" x14ac:dyDescent="0.35">
      <c r="A2" s="174" t="s">
        <v>203</v>
      </c>
      <c r="B2" s="41"/>
    </row>
    <row r="3" spans="1:3" ht="14.4" customHeight="1" thickBot="1" x14ac:dyDescent="0.35">
      <c r="A3" s="256" t="s">
        <v>77</v>
      </c>
      <c r="B3" s="257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71</v>
      </c>
      <c r="C4" s="42" t="s">
        <v>72</v>
      </c>
    </row>
    <row r="5" spans="1:3" ht="14.4" customHeight="1" x14ac:dyDescent="0.3">
      <c r="A5" s="109" t="str">
        <f t="shared" si="0"/>
        <v>HI</v>
      </c>
      <c r="B5" s="62" t="s">
        <v>74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205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63</v>
      </c>
      <c r="B9" s="257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75</v>
      </c>
      <c r="C10" s="42" t="s">
        <v>67</v>
      </c>
    </row>
    <row r="11" spans="1:3" ht="14.4" customHeight="1" x14ac:dyDescent="0.3">
      <c r="A11" s="110" t="str">
        <f t="shared" ref="A11:A14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248" t="s">
        <v>170</v>
      </c>
      <c r="C12" s="42" t="s">
        <v>180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76</v>
      </c>
      <c r="C13" s="42" t="s">
        <v>69</v>
      </c>
    </row>
    <row r="14" spans="1:3" ht="14.4" customHeight="1" thickBot="1" x14ac:dyDescent="0.35">
      <c r="A14" s="112" t="str">
        <f t="shared" si="2"/>
        <v>Osobní náklady</v>
      </c>
      <c r="B14" s="63" t="s">
        <v>60</v>
      </c>
      <c r="C14" s="42" t="s">
        <v>70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9" t="s">
        <v>64</v>
      </c>
      <c r="B16" s="257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4" t="s">
        <v>60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34" ht="15" thickBot="1" x14ac:dyDescent="0.35">
      <c r="A2" s="174" t="s">
        <v>203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130</v>
      </c>
      <c r="B3" s="305" t="s">
        <v>111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84">
        <v>930</v>
      </c>
      <c r="AH3" s="400"/>
    </row>
    <row r="4" spans="1:34" ht="36.6" outlineLevel="1" thickBot="1" x14ac:dyDescent="0.35">
      <c r="A4" s="194">
        <v>2015</v>
      </c>
      <c r="B4" s="306"/>
      <c r="C4" s="178" t="s">
        <v>112</v>
      </c>
      <c r="D4" s="179" t="s">
        <v>113</v>
      </c>
      <c r="E4" s="179" t="s">
        <v>114</v>
      </c>
      <c r="F4" s="197" t="s">
        <v>142</v>
      </c>
      <c r="G4" s="197" t="s">
        <v>143</v>
      </c>
      <c r="H4" s="197" t="s">
        <v>144</v>
      </c>
      <c r="I4" s="197" t="s">
        <v>145</v>
      </c>
      <c r="J4" s="197" t="s">
        <v>146</v>
      </c>
      <c r="K4" s="197" t="s">
        <v>147</v>
      </c>
      <c r="L4" s="197" t="s">
        <v>148</v>
      </c>
      <c r="M4" s="197" t="s">
        <v>149</v>
      </c>
      <c r="N4" s="197" t="s">
        <v>150</v>
      </c>
      <c r="O4" s="197" t="s">
        <v>151</v>
      </c>
      <c r="P4" s="197" t="s">
        <v>152</v>
      </c>
      <c r="Q4" s="197" t="s">
        <v>153</v>
      </c>
      <c r="R4" s="197" t="s">
        <v>154</v>
      </c>
      <c r="S4" s="197" t="s">
        <v>155</v>
      </c>
      <c r="T4" s="197" t="s">
        <v>156</v>
      </c>
      <c r="U4" s="197" t="s">
        <v>157</v>
      </c>
      <c r="V4" s="197" t="s">
        <v>158</v>
      </c>
      <c r="W4" s="197" t="s">
        <v>167</v>
      </c>
      <c r="X4" s="197" t="s">
        <v>159</v>
      </c>
      <c r="Y4" s="197" t="s">
        <v>168</v>
      </c>
      <c r="Z4" s="197" t="s">
        <v>160</v>
      </c>
      <c r="AA4" s="197" t="s">
        <v>161</v>
      </c>
      <c r="AB4" s="197" t="s">
        <v>162</v>
      </c>
      <c r="AC4" s="197" t="s">
        <v>163</v>
      </c>
      <c r="AD4" s="197" t="s">
        <v>164</v>
      </c>
      <c r="AE4" s="179" t="s">
        <v>165</v>
      </c>
      <c r="AF4" s="179" t="s">
        <v>166</v>
      </c>
      <c r="AG4" s="385" t="s">
        <v>132</v>
      </c>
      <c r="AH4" s="400"/>
    </row>
    <row r="5" spans="1:34" x14ac:dyDescent="0.3">
      <c r="A5" s="180" t="s">
        <v>115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86"/>
      <c r="AH5" s="400"/>
    </row>
    <row r="6" spans="1:34" ht="15" collapsed="1" thickBot="1" x14ac:dyDescent="0.35">
      <c r="A6" s="181" t="s">
        <v>54</v>
      </c>
      <c r="B6" s="219">
        <f xml:space="preserve">
TRUNC(IF($A$4&lt;=12,SUMIFS('ON Data'!F:F,'ON Data'!$D:$D,$A$4,'ON Data'!$E:$E,1),SUMIFS('ON Data'!F:F,'ON Data'!$E:$E,1)/'ON Data'!$D$3),1)</f>
        <v>32.200000000000003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0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15.2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5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12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87">
        <f xml:space="preserve">
TRUNC(IF($A$4&lt;=12,SUMIFS('ON Data'!AM:AM,'ON Data'!$D:$D,$A$4,'ON Data'!$E:$E,1),SUMIFS('ON Data'!AM:AM,'ON Data'!$E:$E,1)/'ON Data'!$D$3),1)</f>
        <v>0</v>
      </c>
      <c r="AH6" s="400"/>
    </row>
    <row r="7" spans="1:34" ht="15" hidden="1" outlineLevel="1" thickBot="1" x14ac:dyDescent="0.35">
      <c r="A7" s="181" t="s">
        <v>61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87"/>
      <c r="AH7" s="400"/>
    </row>
    <row r="8" spans="1:34" ht="15" hidden="1" outlineLevel="1" thickBot="1" x14ac:dyDescent="0.35">
      <c r="A8" s="181" t="s">
        <v>56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87"/>
      <c r="AH8" s="400"/>
    </row>
    <row r="9" spans="1:34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88"/>
      <c r="AH9" s="400"/>
    </row>
    <row r="10" spans="1:34" x14ac:dyDescent="0.3">
      <c r="A10" s="183" t="s">
        <v>116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89"/>
      <c r="AH10" s="400"/>
    </row>
    <row r="11" spans="1:34" x14ac:dyDescent="0.3">
      <c r="A11" s="184" t="s">
        <v>117</v>
      </c>
      <c r="B11" s="201">
        <f xml:space="preserve">
IF($A$4&lt;=12,SUMIFS('ON Data'!F:F,'ON Data'!$D:$D,$A$4,'ON Data'!$E:$E,2),SUMIFS('ON Data'!F:F,'ON Data'!$E:$E,2))</f>
        <v>8973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0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4460.25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1475.5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3037.25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90">
        <f xml:space="preserve">
IF($A$4&lt;=12,SUMIFS('ON Data'!AM:AM,'ON Data'!$D:$D,$A$4,'ON Data'!$E:$E,2),SUMIFS('ON Data'!AM:AM,'ON Data'!$E:$E,2))</f>
        <v>0</v>
      </c>
      <c r="AH11" s="400"/>
    </row>
    <row r="12" spans="1:34" x14ac:dyDescent="0.3">
      <c r="A12" s="184" t="s">
        <v>118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90">
        <f xml:space="preserve">
IF($A$4&lt;=12,SUMIFS('ON Data'!AM:AM,'ON Data'!$D:$D,$A$4,'ON Data'!$E:$E,3),SUMIFS('ON Data'!AM:AM,'ON Data'!$E:$E,3))</f>
        <v>0</v>
      </c>
      <c r="AH12" s="400"/>
    </row>
    <row r="13" spans="1:34" x14ac:dyDescent="0.3">
      <c r="A13" s="184" t="s">
        <v>125</v>
      </c>
      <c r="B13" s="201">
        <f xml:space="preserve">
IF($A$4&lt;=12,SUMIFS('ON Data'!F:F,'ON Data'!$D:$D,$A$4,'ON Data'!$E:$E,4),SUMIFS('ON Data'!F:F,'ON Data'!$E:$E,4))</f>
        <v>45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20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10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15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90">
        <f xml:space="preserve">
IF($A$4&lt;=12,SUMIFS('ON Data'!AM:AM,'ON Data'!$D:$D,$A$4,'ON Data'!$E:$E,4),SUMIFS('ON Data'!AM:AM,'ON Data'!$E:$E,4))</f>
        <v>0</v>
      </c>
      <c r="AH13" s="400"/>
    </row>
    <row r="14" spans="1:34" ht="15" thickBot="1" x14ac:dyDescent="0.35">
      <c r="A14" s="185" t="s">
        <v>119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91">
        <f xml:space="preserve">
IF($A$4&lt;=12,SUMIFS('ON Data'!AM:AM,'ON Data'!$D:$D,$A$4,'ON Data'!$E:$E,5),SUMIFS('ON Data'!AM:AM,'ON Data'!$E:$E,5))</f>
        <v>0</v>
      </c>
      <c r="AH14" s="400"/>
    </row>
    <row r="15" spans="1:34" x14ac:dyDescent="0.3">
      <c r="A15" s="125" t="s">
        <v>129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92"/>
      <c r="AH15" s="400"/>
    </row>
    <row r="16" spans="1:34" x14ac:dyDescent="0.3">
      <c r="A16" s="186" t="s">
        <v>120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90">
        <f xml:space="preserve">
IF($A$4&lt;=12,SUMIFS('ON Data'!AM:AM,'ON Data'!$D:$D,$A$4,'ON Data'!$E:$E,7),SUMIFS('ON Data'!AM:AM,'ON Data'!$E:$E,7))</f>
        <v>0</v>
      </c>
      <c r="AH16" s="400"/>
    </row>
    <row r="17" spans="1:34" x14ac:dyDescent="0.3">
      <c r="A17" s="186" t="s">
        <v>121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90">
        <f xml:space="preserve">
IF($A$4&lt;=12,SUMIFS('ON Data'!AM:AM,'ON Data'!$D:$D,$A$4,'ON Data'!$E:$E,8),SUMIFS('ON Data'!AM:AM,'ON Data'!$E:$E,8))</f>
        <v>0</v>
      </c>
      <c r="AH17" s="400"/>
    </row>
    <row r="18" spans="1:34" x14ac:dyDescent="0.3">
      <c r="A18" s="186" t="s">
        <v>122</v>
      </c>
      <c r="B18" s="201">
        <f xml:space="preserve">
B19-B16-B17</f>
        <v>31016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15324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9376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6316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90">
        <f t="shared" si="1"/>
        <v>0</v>
      </c>
      <c r="AH18" s="400"/>
    </row>
    <row r="19" spans="1:34" ht="15" thickBot="1" x14ac:dyDescent="0.35">
      <c r="A19" s="187" t="s">
        <v>123</v>
      </c>
      <c r="B19" s="210">
        <f xml:space="preserve">
IF($A$4&lt;=12,SUMIFS('ON Data'!F:F,'ON Data'!$D:$D,$A$4,'ON Data'!$E:$E,9),SUMIFS('ON Data'!F:F,'ON Data'!$E:$E,9))</f>
        <v>31016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15324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9376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6316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93">
        <f xml:space="preserve">
IF($A$4&lt;=12,SUMIFS('ON Data'!AM:AM,'ON Data'!$D:$D,$A$4,'ON Data'!$E:$E,9),SUMIFS('ON Data'!AM:AM,'ON Data'!$E:$E,9))</f>
        <v>0</v>
      </c>
      <c r="AH19" s="400"/>
    </row>
    <row r="20" spans="1:34" ht="15" collapsed="1" thickBot="1" x14ac:dyDescent="0.35">
      <c r="A20" s="188" t="s">
        <v>54</v>
      </c>
      <c r="B20" s="213">
        <f xml:space="preserve">
IF($A$4&lt;=12,SUMIFS('ON Data'!F:F,'ON Data'!$D:$D,$A$4,'ON Data'!$E:$E,6),SUMIFS('ON Data'!F:F,'ON Data'!$E:$E,6))</f>
        <v>1393412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0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862733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194164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336515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94">
        <f xml:space="preserve">
IF($A$4&lt;=12,SUMIFS('ON Data'!AM:AM,'ON Data'!$D:$D,$A$4,'ON Data'!$E:$E,6),SUMIFS('ON Data'!AM:AM,'ON Data'!$E:$E,6))</f>
        <v>0</v>
      </c>
      <c r="AH20" s="400"/>
    </row>
    <row r="21" spans="1:34" ht="15" hidden="1" outlineLevel="1" thickBot="1" x14ac:dyDescent="0.35">
      <c r="A21" s="181" t="s">
        <v>61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390">
        <f xml:space="preserve">
IF($A$4&lt;=12,SUMIFS('ON Data'!AM:AM,'ON Data'!$D:$D,$A$4,'ON Data'!$E:$E,12),SUMIFS('ON Data'!AM:AM,'ON Data'!$E:$E,12))</f>
        <v>0</v>
      </c>
      <c r="AH21" s="400"/>
    </row>
    <row r="22" spans="1:34" ht="15" hidden="1" outlineLevel="1" thickBot="1" x14ac:dyDescent="0.35">
      <c r="A22" s="181" t="s">
        <v>56</v>
      </c>
      <c r="B22" s="253" t="str">
        <f xml:space="preserve">
IF(OR(B21="",B21=0),"",B20/B21)</f>
        <v/>
      </c>
      <c r="C22" s="254" t="str">
        <f t="shared" ref="C22:A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si="2"/>
        <v/>
      </c>
      <c r="I22" s="255" t="str">
        <f t="shared" si="2"/>
        <v/>
      </c>
      <c r="J22" s="255" t="str">
        <f t="shared" si="2"/>
        <v/>
      </c>
      <c r="K22" s="255" t="str">
        <f t="shared" si="2"/>
        <v/>
      </c>
      <c r="L22" s="255" t="str">
        <f t="shared" si="2"/>
        <v/>
      </c>
      <c r="M22" s="255" t="str">
        <f t="shared" si="2"/>
        <v/>
      </c>
      <c r="N22" s="255" t="str">
        <f t="shared" si="2"/>
        <v/>
      </c>
      <c r="O22" s="255" t="str">
        <f t="shared" si="2"/>
        <v/>
      </c>
      <c r="P22" s="255" t="str">
        <f t="shared" si="2"/>
        <v/>
      </c>
      <c r="Q22" s="255" t="str">
        <f t="shared" si="2"/>
        <v/>
      </c>
      <c r="R22" s="255" t="str">
        <f t="shared" si="2"/>
        <v/>
      </c>
      <c r="S22" s="255" t="str">
        <f t="shared" si="2"/>
        <v/>
      </c>
      <c r="T22" s="255" t="str">
        <f t="shared" si="2"/>
        <v/>
      </c>
      <c r="U22" s="255" t="str">
        <f t="shared" si="2"/>
        <v/>
      </c>
      <c r="V22" s="255" t="str">
        <f t="shared" si="2"/>
        <v/>
      </c>
      <c r="W22" s="255" t="str">
        <f t="shared" si="2"/>
        <v/>
      </c>
      <c r="X22" s="255" t="str">
        <f t="shared" si="2"/>
        <v/>
      </c>
      <c r="Y22" s="255" t="str">
        <f t="shared" si="2"/>
        <v/>
      </c>
      <c r="Z22" s="255" t="str">
        <f t="shared" si="2"/>
        <v/>
      </c>
      <c r="AA22" s="255" t="str">
        <f t="shared" si="2"/>
        <v/>
      </c>
      <c r="AB22" s="255" t="str">
        <f t="shared" si="2"/>
        <v/>
      </c>
      <c r="AC22" s="255" t="str">
        <f t="shared" si="2"/>
        <v/>
      </c>
      <c r="AD22" s="255" t="str">
        <f t="shared" si="2"/>
        <v/>
      </c>
      <c r="AE22" s="255" t="str">
        <f t="shared" si="2"/>
        <v/>
      </c>
      <c r="AF22" s="255" t="str">
        <f t="shared" si="2"/>
        <v/>
      </c>
      <c r="AG22" s="395" t="str">
        <f t="shared" si="2"/>
        <v/>
      </c>
      <c r="AH22" s="400"/>
    </row>
    <row r="23" spans="1:34" ht="15" hidden="1" outlineLevel="1" thickBot="1" x14ac:dyDescent="0.35">
      <c r="A23" s="189" t="s">
        <v>52</v>
      </c>
      <c r="B23" s="204">
        <f xml:space="preserve">
IF(B21="","",B20-B21)</f>
        <v>1393412</v>
      </c>
      <c r="C23" s="205">
        <f t="shared" ref="C23:AG23" si="3" xml:space="preserve">
IF(C21="","",C20-C21)</f>
        <v>0</v>
      </c>
      <c r="D23" s="206">
        <f t="shared" si="3"/>
        <v>0</v>
      </c>
      <c r="E23" s="206">
        <f t="shared" si="3"/>
        <v>0</v>
      </c>
      <c r="F23" s="206">
        <f t="shared" si="3"/>
        <v>862733</v>
      </c>
      <c r="G23" s="206">
        <f t="shared" si="3"/>
        <v>0</v>
      </c>
      <c r="H23" s="206">
        <f t="shared" si="3"/>
        <v>0</v>
      </c>
      <c r="I23" s="206">
        <f t="shared" si="3"/>
        <v>0</v>
      </c>
      <c r="J23" s="206">
        <f t="shared" si="3"/>
        <v>0</v>
      </c>
      <c r="K23" s="206">
        <f t="shared" si="3"/>
        <v>0</v>
      </c>
      <c r="L23" s="206">
        <f t="shared" si="3"/>
        <v>0</v>
      </c>
      <c r="M23" s="206">
        <f t="shared" si="3"/>
        <v>0</v>
      </c>
      <c r="N23" s="206">
        <f t="shared" si="3"/>
        <v>0</v>
      </c>
      <c r="O23" s="206">
        <f t="shared" si="3"/>
        <v>0</v>
      </c>
      <c r="P23" s="206">
        <f t="shared" si="3"/>
        <v>0</v>
      </c>
      <c r="Q23" s="206">
        <f t="shared" si="3"/>
        <v>0</v>
      </c>
      <c r="R23" s="206">
        <f t="shared" si="3"/>
        <v>0</v>
      </c>
      <c r="S23" s="206">
        <f t="shared" si="3"/>
        <v>0</v>
      </c>
      <c r="T23" s="206">
        <f t="shared" si="3"/>
        <v>0</v>
      </c>
      <c r="U23" s="206">
        <f t="shared" si="3"/>
        <v>0</v>
      </c>
      <c r="V23" s="206">
        <f t="shared" si="3"/>
        <v>0</v>
      </c>
      <c r="W23" s="206">
        <f t="shared" si="3"/>
        <v>0</v>
      </c>
      <c r="X23" s="206">
        <f t="shared" si="3"/>
        <v>194164</v>
      </c>
      <c r="Y23" s="206">
        <f t="shared" si="3"/>
        <v>0</v>
      </c>
      <c r="Z23" s="206">
        <f t="shared" si="3"/>
        <v>0</v>
      </c>
      <c r="AA23" s="206">
        <f t="shared" si="3"/>
        <v>0</v>
      </c>
      <c r="AB23" s="206">
        <f t="shared" si="3"/>
        <v>0</v>
      </c>
      <c r="AC23" s="206">
        <f t="shared" si="3"/>
        <v>336515</v>
      </c>
      <c r="AD23" s="206">
        <f t="shared" si="3"/>
        <v>0</v>
      </c>
      <c r="AE23" s="206">
        <f t="shared" si="3"/>
        <v>0</v>
      </c>
      <c r="AF23" s="206">
        <f t="shared" si="3"/>
        <v>0</v>
      </c>
      <c r="AG23" s="391">
        <f t="shared" si="3"/>
        <v>0</v>
      </c>
      <c r="AH23" s="400"/>
    </row>
    <row r="24" spans="1:34" x14ac:dyDescent="0.3">
      <c r="A24" s="183" t="s">
        <v>124</v>
      </c>
      <c r="B24" s="230" t="s">
        <v>2</v>
      </c>
      <c r="C24" s="401" t="s">
        <v>135</v>
      </c>
      <c r="D24" s="375"/>
      <c r="E24" s="376"/>
      <c r="F24" s="376" t="s">
        <v>136</v>
      </c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96" t="s">
        <v>137</v>
      </c>
      <c r="AH24" s="400"/>
    </row>
    <row r="25" spans="1:34" x14ac:dyDescent="0.3">
      <c r="A25" s="184" t="s">
        <v>54</v>
      </c>
      <c r="B25" s="201">
        <f xml:space="preserve">
SUM(C25:AG25)</f>
        <v>0</v>
      </c>
      <c r="C25" s="402">
        <f xml:space="preserve">
IF($A$4&lt;=12,SUMIFS('ON Data'!H:H,'ON Data'!$D:$D,$A$4,'ON Data'!$E:$E,10),SUMIFS('ON Data'!H:H,'ON Data'!$E:$E,10))</f>
        <v>0</v>
      </c>
      <c r="D25" s="377"/>
      <c r="E25" s="378"/>
      <c r="F25" s="378">
        <f xml:space="preserve">
IF($A$4&lt;=12,SUMIFS('ON Data'!K:K,'ON Data'!$D:$D,$A$4,'ON Data'!$E:$E,10),SUMIFS('ON Data'!K:K,'ON Data'!$E:$E,10))</f>
        <v>0</v>
      </c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97">
        <f xml:space="preserve">
IF($A$4&lt;=12,SUMIFS('ON Data'!AM:AM,'ON Data'!$D:$D,$A$4,'ON Data'!$E:$E,10),SUMIFS('ON Data'!AM:AM,'ON Data'!$E:$E,10))</f>
        <v>0</v>
      </c>
      <c r="AH25" s="400"/>
    </row>
    <row r="26" spans="1:34" x14ac:dyDescent="0.3">
      <c r="A26" s="190" t="s">
        <v>134</v>
      </c>
      <c r="B26" s="210">
        <f xml:space="preserve">
SUM(C26:AG26)</f>
        <v>0</v>
      </c>
      <c r="C26" s="402">
        <f xml:space="preserve">
IF($A$4&lt;=12,SUMIFS('ON Data'!H:H,'ON Data'!$D:$D,$A$4,'ON Data'!$E:$E,11),SUMIFS('ON Data'!H:H,'ON Data'!$E:$E,11))</f>
        <v>0</v>
      </c>
      <c r="D26" s="377"/>
      <c r="E26" s="378"/>
      <c r="F26" s="379">
        <f xml:space="preserve">
IF($A$4&lt;=12,SUMIFS('ON Data'!K:K,'ON Data'!$D:$D,$A$4,'ON Data'!$E:$E,11),SUMIFS('ON Data'!K:K,'ON Data'!$E:$E,11))</f>
        <v>0</v>
      </c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97">
        <f xml:space="preserve">
IF($A$4&lt;=12,SUMIFS('ON Data'!AM:AM,'ON Data'!$D:$D,$A$4,'ON Data'!$E:$E,11),SUMIFS('ON Data'!AM:AM,'ON Data'!$E:$E,11))</f>
        <v>0</v>
      </c>
      <c r="AH26" s="400"/>
    </row>
    <row r="27" spans="1:34" x14ac:dyDescent="0.3">
      <c r="A27" s="190" t="s">
        <v>56</v>
      </c>
      <c r="B27" s="231">
        <f xml:space="preserve">
IF(B26=0,0,B25/B26)</f>
        <v>0</v>
      </c>
      <c r="C27" s="403">
        <f xml:space="preserve">
IF(C26=0,0,C25/C26)</f>
        <v>0</v>
      </c>
      <c r="D27" s="380"/>
      <c r="E27" s="381"/>
      <c r="F27" s="381">
        <f xml:space="preserve">
IF(F26=0,0,F25/F26)</f>
        <v>0</v>
      </c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98">
        <f xml:space="preserve">
IF(AG26=0,0,AG25/AG26)</f>
        <v>0</v>
      </c>
      <c r="AH27" s="400"/>
    </row>
    <row r="28" spans="1:34" ht="15" thickBot="1" x14ac:dyDescent="0.35">
      <c r="A28" s="190" t="s">
        <v>133</v>
      </c>
      <c r="B28" s="210">
        <f xml:space="preserve">
SUM(C28:AG28)</f>
        <v>0</v>
      </c>
      <c r="C28" s="404">
        <f xml:space="preserve">
C26-C25</f>
        <v>0</v>
      </c>
      <c r="D28" s="382"/>
      <c r="E28" s="383"/>
      <c r="F28" s="383">
        <f xml:space="preserve">
F26-F25</f>
        <v>0</v>
      </c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99">
        <f xml:space="preserve">
AG26-AG25</f>
        <v>0</v>
      </c>
      <c r="AH28" s="400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88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3"/>
    </row>
    <row r="31" spans="1:34" x14ac:dyDescent="0.3">
      <c r="A31" s="80" t="s">
        <v>131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3"/>
    </row>
    <row r="32" spans="1:34" ht="14.4" customHeight="1" x14ac:dyDescent="0.3">
      <c r="A32" s="227" t="s">
        <v>128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138</v>
      </c>
    </row>
    <row r="34" spans="1:1" x14ac:dyDescent="0.3">
      <c r="A34" s="229" t="s">
        <v>139</v>
      </c>
    </row>
    <row r="35" spans="1:1" x14ac:dyDescent="0.3">
      <c r="A35" s="229" t="s">
        <v>140</v>
      </c>
    </row>
    <row r="36" spans="1:1" x14ac:dyDescent="0.3">
      <c r="A36" s="229" t="s">
        <v>141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335</v>
      </c>
    </row>
    <row r="2" spans="1:40" x14ac:dyDescent="0.3">
      <c r="A2" s="174" t="s">
        <v>203</v>
      </c>
    </row>
    <row r="3" spans="1:40" x14ac:dyDescent="0.3">
      <c r="A3" s="170" t="s">
        <v>98</v>
      </c>
      <c r="B3" s="195">
        <v>2015</v>
      </c>
      <c r="D3" s="171">
        <f>MAX(D5:D1048576)</f>
        <v>2</v>
      </c>
      <c r="F3" s="171">
        <f>SUMIF($E5:$E1048576,"&lt;10",F5:F1048576)</f>
        <v>1433510.5</v>
      </c>
      <c r="G3" s="171">
        <f t="shared" ref="G3:AN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882567.75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205035.5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345907.25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99</v>
      </c>
      <c r="B4" s="195">
        <v>1</v>
      </c>
      <c r="C4" s="172" t="s">
        <v>4</v>
      </c>
      <c r="D4" s="173" t="s">
        <v>51</v>
      </c>
      <c r="E4" s="173" t="s">
        <v>93</v>
      </c>
      <c r="F4" s="173" t="s">
        <v>2</v>
      </c>
      <c r="G4" s="173" t="s">
        <v>94</v>
      </c>
      <c r="H4" s="173" t="s">
        <v>95</v>
      </c>
      <c r="I4" s="173" t="s">
        <v>96</v>
      </c>
      <c r="J4" s="173" t="s">
        <v>97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100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15.25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5</v>
      </c>
      <c r="AD5" s="170">
        <v>0</v>
      </c>
      <c r="AE5" s="170">
        <v>0</v>
      </c>
      <c r="AF5" s="170">
        <v>0</v>
      </c>
      <c r="AG5" s="170">
        <v>0</v>
      </c>
      <c r="AH5" s="170">
        <v>12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101</v>
      </c>
      <c r="B6" s="195">
        <v>3</v>
      </c>
      <c r="C6" s="170">
        <v>56</v>
      </c>
      <c r="D6" s="170">
        <v>1</v>
      </c>
      <c r="E6" s="170">
        <v>2</v>
      </c>
      <c r="F6" s="170">
        <v>4643</v>
      </c>
      <c r="G6" s="170">
        <v>0</v>
      </c>
      <c r="H6" s="170">
        <v>0</v>
      </c>
      <c r="I6" s="170">
        <v>0</v>
      </c>
      <c r="J6" s="170">
        <v>0</v>
      </c>
      <c r="K6" s="170">
        <v>2277.75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787</v>
      </c>
      <c r="AD6" s="170">
        <v>0</v>
      </c>
      <c r="AE6" s="170">
        <v>0</v>
      </c>
      <c r="AF6" s="170">
        <v>0</v>
      </c>
      <c r="AG6" s="170">
        <v>0</v>
      </c>
      <c r="AH6" s="170">
        <v>1578.25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102</v>
      </c>
      <c r="B7" s="195">
        <v>4</v>
      </c>
      <c r="C7" s="170">
        <v>56</v>
      </c>
      <c r="D7" s="170">
        <v>1</v>
      </c>
      <c r="E7" s="170">
        <v>4</v>
      </c>
      <c r="F7" s="170">
        <v>45</v>
      </c>
      <c r="G7" s="170">
        <v>0</v>
      </c>
      <c r="H7" s="170">
        <v>0</v>
      </c>
      <c r="I7" s="170">
        <v>0</v>
      </c>
      <c r="J7" s="170">
        <v>0</v>
      </c>
      <c r="K7" s="170">
        <v>20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10</v>
      </c>
      <c r="AD7" s="170">
        <v>0</v>
      </c>
      <c r="AE7" s="170">
        <v>0</v>
      </c>
      <c r="AF7" s="170">
        <v>0</v>
      </c>
      <c r="AG7" s="170">
        <v>0</v>
      </c>
      <c r="AH7" s="170">
        <v>15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103</v>
      </c>
      <c r="B8" s="195">
        <v>5</v>
      </c>
      <c r="C8" s="170">
        <v>56</v>
      </c>
      <c r="D8" s="170">
        <v>1</v>
      </c>
      <c r="E8" s="170">
        <v>6</v>
      </c>
      <c r="F8" s="170">
        <v>703555</v>
      </c>
      <c r="G8" s="170">
        <v>0</v>
      </c>
      <c r="H8" s="170">
        <v>0</v>
      </c>
      <c r="I8" s="170">
        <v>0</v>
      </c>
      <c r="J8" s="170">
        <v>0</v>
      </c>
      <c r="K8" s="170">
        <v>441739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94798</v>
      </c>
      <c r="AD8" s="170">
        <v>0</v>
      </c>
      <c r="AE8" s="170">
        <v>0</v>
      </c>
      <c r="AF8" s="170">
        <v>0</v>
      </c>
      <c r="AG8" s="170">
        <v>0</v>
      </c>
      <c r="AH8" s="170">
        <v>167018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104</v>
      </c>
      <c r="B9" s="195">
        <v>6</v>
      </c>
      <c r="C9" s="170">
        <v>56</v>
      </c>
      <c r="D9" s="170">
        <v>1</v>
      </c>
      <c r="E9" s="170">
        <v>9</v>
      </c>
      <c r="F9" s="170">
        <v>13680</v>
      </c>
      <c r="G9" s="170">
        <v>0</v>
      </c>
      <c r="H9" s="170">
        <v>0</v>
      </c>
      <c r="I9" s="170">
        <v>0</v>
      </c>
      <c r="J9" s="170">
        <v>0</v>
      </c>
      <c r="K9" s="170">
        <v>10120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3560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105</v>
      </c>
      <c r="B10" s="195">
        <v>7</v>
      </c>
      <c r="C10" s="170">
        <v>56</v>
      </c>
      <c r="D10" s="170">
        <v>2</v>
      </c>
      <c r="E10" s="170">
        <v>1</v>
      </c>
      <c r="F10" s="170">
        <v>32.25</v>
      </c>
      <c r="G10" s="170">
        <v>0</v>
      </c>
      <c r="H10" s="170">
        <v>0</v>
      </c>
      <c r="I10" s="170">
        <v>0</v>
      </c>
      <c r="J10" s="170">
        <v>0</v>
      </c>
      <c r="K10" s="170">
        <v>15.25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5</v>
      </c>
      <c r="AD10" s="170">
        <v>0</v>
      </c>
      <c r="AE10" s="170">
        <v>0</v>
      </c>
      <c r="AF10" s="170">
        <v>0</v>
      </c>
      <c r="AG10" s="170">
        <v>0</v>
      </c>
      <c r="AH10" s="170">
        <v>12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106</v>
      </c>
      <c r="B11" s="195">
        <v>8</v>
      </c>
      <c r="C11" s="170">
        <v>56</v>
      </c>
      <c r="D11" s="170">
        <v>2</v>
      </c>
      <c r="E11" s="170">
        <v>2</v>
      </c>
      <c r="F11" s="170">
        <v>4330</v>
      </c>
      <c r="G11" s="170">
        <v>0</v>
      </c>
      <c r="H11" s="170">
        <v>0</v>
      </c>
      <c r="I11" s="170">
        <v>0</v>
      </c>
      <c r="J11" s="170">
        <v>0</v>
      </c>
      <c r="K11" s="170">
        <v>2182.5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688.5</v>
      </c>
      <c r="AD11" s="170">
        <v>0</v>
      </c>
      <c r="AE11" s="170">
        <v>0</v>
      </c>
      <c r="AF11" s="170">
        <v>0</v>
      </c>
      <c r="AG11" s="170">
        <v>0</v>
      </c>
      <c r="AH11" s="170">
        <v>1459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107</v>
      </c>
      <c r="B12" s="195">
        <v>9</v>
      </c>
      <c r="C12" s="170">
        <v>56</v>
      </c>
      <c r="D12" s="170">
        <v>2</v>
      </c>
      <c r="E12" s="170">
        <v>6</v>
      </c>
      <c r="F12" s="170">
        <v>689857</v>
      </c>
      <c r="G12" s="170">
        <v>0</v>
      </c>
      <c r="H12" s="170">
        <v>0</v>
      </c>
      <c r="I12" s="170">
        <v>0</v>
      </c>
      <c r="J12" s="170">
        <v>0</v>
      </c>
      <c r="K12" s="170">
        <v>420994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99366</v>
      </c>
      <c r="AD12" s="170">
        <v>0</v>
      </c>
      <c r="AE12" s="170">
        <v>0</v>
      </c>
      <c r="AF12" s="170">
        <v>0</v>
      </c>
      <c r="AG12" s="170">
        <v>0</v>
      </c>
      <c r="AH12" s="170">
        <v>169497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108</v>
      </c>
      <c r="B13" s="195">
        <v>10</v>
      </c>
      <c r="C13" s="170">
        <v>56</v>
      </c>
      <c r="D13" s="170">
        <v>2</v>
      </c>
      <c r="E13" s="170">
        <v>9</v>
      </c>
      <c r="F13" s="170">
        <v>17336</v>
      </c>
      <c r="G13" s="170">
        <v>0</v>
      </c>
      <c r="H13" s="170">
        <v>0</v>
      </c>
      <c r="I13" s="170">
        <v>0</v>
      </c>
      <c r="J13" s="170">
        <v>0</v>
      </c>
      <c r="K13" s="170">
        <v>5204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5816</v>
      </c>
      <c r="AD13" s="170">
        <v>0</v>
      </c>
      <c r="AE13" s="170">
        <v>0</v>
      </c>
      <c r="AF13" s="170">
        <v>0</v>
      </c>
      <c r="AG13" s="170">
        <v>0</v>
      </c>
      <c r="AH13" s="170">
        <v>6316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109</v>
      </c>
      <c r="B14" s="195">
        <v>11</v>
      </c>
    </row>
    <row r="15" spans="1:40" x14ac:dyDescent="0.3">
      <c r="A15" s="170" t="s">
        <v>110</v>
      </c>
      <c r="B15" s="195">
        <v>12</v>
      </c>
    </row>
    <row r="16" spans="1:40" x14ac:dyDescent="0.3">
      <c r="A16" s="170" t="s">
        <v>98</v>
      </c>
      <c r="B16" s="195">
        <v>2015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60" t="s">
        <v>71</v>
      </c>
      <c r="B1" s="260"/>
      <c r="C1" s="261"/>
      <c r="D1" s="261"/>
      <c r="E1" s="261"/>
    </row>
    <row r="2" spans="1:5" ht="14.4" customHeight="1" thickBot="1" x14ac:dyDescent="0.35">
      <c r="A2" s="174" t="s">
        <v>203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4348.6699478156206</v>
      </c>
      <c r="D4" s="123">
        <f ca="1">IF(ISERROR(VLOOKUP("Náklady celkem",INDIRECT("HI!$A:$G"),5,0)),0,VLOOKUP("Náklady celkem",INDIRECT("HI!$A:$G"),5,0))</f>
        <v>4445.1103900000007</v>
      </c>
      <c r="E4" s="124">
        <f ca="1">IF(C4=0,0,D4/C4)</f>
        <v>1.0221769974133867</v>
      </c>
    </row>
    <row r="5" spans="1:5" ht="14.4" customHeight="1" x14ac:dyDescent="0.3">
      <c r="A5" s="125" t="s">
        <v>80</v>
      </c>
      <c r="B5" s="126"/>
      <c r="C5" s="127"/>
      <c r="D5" s="127"/>
      <c r="E5" s="128"/>
    </row>
    <row r="6" spans="1:5" ht="14.4" customHeight="1" x14ac:dyDescent="0.3">
      <c r="A6" s="129" t="s">
        <v>85</v>
      </c>
      <c r="B6" s="130"/>
      <c r="C6" s="131"/>
      <c r="D6" s="131"/>
      <c r="E6" s="128"/>
    </row>
    <row r="7" spans="1:5" ht="14.4" customHeight="1" x14ac:dyDescent="0.3">
      <c r="A7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9.0869768628071661</v>
      </c>
      <c r="D7" s="131">
        <f>IF(ISERROR(HI!E5),"",HI!E5)</f>
        <v>7.2192699999999999</v>
      </c>
      <c r="E7" s="128">
        <f t="shared" ref="E7:E12" si="0">IF(C7=0,0,D7/C7)</f>
        <v>0.79446334121839168</v>
      </c>
    </row>
    <row r="8" spans="1:5" ht="14.4" customHeight="1" x14ac:dyDescent="0.3">
      <c r="A8" s="251" t="str">
        <f>HYPERLINK("#'LŽ Statim'!A1","% podíl statimových žádanek")</f>
        <v>% podíl statimových žádanek</v>
      </c>
      <c r="B8" s="249" t="s">
        <v>180</v>
      </c>
      <c r="C8" s="250">
        <v>0.3</v>
      </c>
      <c r="D8" s="250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3" t="s">
        <v>81</v>
      </c>
      <c r="B9" s="130"/>
      <c r="C9" s="131"/>
      <c r="D9" s="131"/>
      <c r="E9" s="128"/>
    </row>
    <row r="10" spans="1:5" ht="14.4" customHeight="1" x14ac:dyDescent="0.3">
      <c r="A10" s="133" t="s">
        <v>82</v>
      </c>
      <c r="B10" s="130"/>
      <c r="C10" s="131"/>
      <c r="D10" s="131"/>
      <c r="E10" s="128"/>
    </row>
    <row r="11" spans="1:5" ht="14.4" customHeight="1" x14ac:dyDescent="0.3">
      <c r="A11" s="134" t="s">
        <v>86</v>
      </c>
      <c r="B11" s="130"/>
      <c r="C11" s="127"/>
      <c r="D11" s="127"/>
      <c r="E11" s="128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1.8333332755876666</v>
      </c>
      <c r="D12" s="131">
        <f>IF(ISERROR(HI!E6),"",HI!E6)</f>
        <v>0</v>
      </c>
      <c r="E12" s="128">
        <f t="shared" si="0"/>
        <v>0</v>
      </c>
    </row>
    <row r="13" spans="1:5" ht="14.4" customHeight="1" thickBot="1" x14ac:dyDescent="0.35">
      <c r="A13" s="136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2029.999936059924</v>
      </c>
      <c r="D13" s="127">
        <f ca="1">IF(ISERROR(VLOOKUP("Osobní náklady (Kč) *",INDIRECT("HI!$A:$G"),5,0)),0,VLOOKUP("Osobní náklady (Kč) *",INDIRECT("HI!$A:$G"),5,0))</f>
        <v>1878.1491000000021</v>
      </c>
      <c r="E13" s="128">
        <f ca="1">IF(C13=0,0,D13/C13)</f>
        <v>0.92519663012667241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50" t="s">
        <v>83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84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74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203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54</v>
      </c>
      <c r="C4" s="265"/>
      <c r="D4" s="7"/>
      <c r="E4" s="94" t="s">
        <v>54</v>
      </c>
      <c r="F4" s="75" t="s">
        <v>55</v>
      </c>
      <c r="G4" s="75" t="s">
        <v>52</v>
      </c>
      <c r="H4" s="76" t="s">
        <v>56</v>
      </c>
    </row>
    <row r="5" spans="1:8" ht="14.4" customHeight="1" x14ac:dyDescent="0.3">
      <c r="A5" s="78" t="str">
        <f>HYPERLINK("#'Léky Žádanky'!A1","Léky (Kč)")</f>
        <v>Léky (Kč)</v>
      </c>
      <c r="B5" s="27">
        <v>9.0836100000000002</v>
      </c>
      <c r="C5" s="29">
        <v>7.1812300000000002</v>
      </c>
      <c r="D5" s="8"/>
      <c r="E5" s="83">
        <v>7.2192699999999999</v>
      </c>
      <c r="F5" s="28">
        <v>9.0869768628071661</v>
      </c>
      <c r="G5" s="82">
        <f>E5-F5</f>
        <v>-1.8677068628071662</v>
      </c>
      <c r="H5" s="88">
        <f>IF(F5&lt;0.00000001,"",E5/F5)</f>
        <v>0.79446334121839168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2.94</v>
      </c>
      <c r="C6" s="31">
        <v>1.54</v>
      </c>
      <c r="D6" s="8"/>
      <c r="E6" s="84">
        <v>0</v>
      </c>
      <c r="F6" s="30">
        <v>1.8333332755876666</v>
      </c>
      <c r="G6" s="85">
        <f>E6-F6</f>
        <v>-1.8333332755876666</v>
      </c>
      <c r="H6" s="89">
        <f>IF(F6&lt;0.00000001,"",E6/F6)</f>
        <v>0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1794.1905699999998</v>
      </c>
      <c r="C7" s="31">
        <v>1807.9733200000039</v>
      </c>
      <c r="D7" s="8"/>
      <c r="E7" s="84">
        <v>1878.1491000000021</v>
      </c>
      <c r="F7" s="30">
        <v>2029.999936059924</v>
      </c>
      <c r="G7" s="85">
        <f>E7-F7</f>
        <v>-151.8508360599219</v>
      </c>
      <c r="H7" s="89">
        <f>IF(F7&lt;0.00000001,"",E7/F7)</f>
        <v>0.92519663012667241</v>
      </c>
    </row>
    <row r="8" spans="1:8" ht="14.4" customHeight="1" thickBot="1" x14ac:dyDescent="0.35">
      <c r="A8" s="1" t="s">
        <v>57</v>
      </c>
      <c r="B8" s="11">
        <v>2851.7681400000001</v>
      </c>
      <c r="C8" s="33">
        <v>2559.3052500000058</v>
      </c>
      <c r="D8" s="8"/>
      <c r="E8" s="86">
        <v>2559.7420199999983</v>
      </c>
      <c r="F8" s="32">
        <v>2307.7497016173015</v>
      </c>
      <c r="G8" s="87">
        <f>E8-F8</f>
        <v>251.99231838269679</v>
      </c>
      <c r="H8" s="90">
        <f>IF(F8&lt;0.00000001,"",E8/F8)</f>
        <v>1.1091939555689672</v>
      </c>
    </row>
    <row r="9" spans="1:8" ht="14.4" customHeight="1" thickBot="1" x14ac:dyDescent="0.35">
      <c r="A9" s="2" t="s">
        <v>58</v>
      </c>
      <c r="B9" s="3">
        <v>4657.9823200000001</v>
      </c>
      <c r="C9" s="35">
        <v>4375.9998000000096</v>
      </c>
      <c r="D9" s="8"/>
      <c r="E9" s="3">
        <v>4445.1103900000007</v>
      </c>
      <c r="F9" s="34">
        <v>4348.6699478156206</v>
      </c>
      <c r="G9" s="34">
        <f>E9-F9</f>
        <v>96.440442184380117</v>
      </c>
      <c r="H9" s="91">
        <f>IF(F9&lt;0.00000001,"",E9/F9)</f>
        <v>1.0221769974133867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88</v>
      </c>
    </row>
    <row r="18" spans="1:8" ht="14.4" customHeight="1" x14ac:dyDescent="0.3">
      <c r="A18" s="227" t="s">
        <v>127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126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181</v>
      </c>
    </row>
    <row r="21" spans="1:8" ht="14.4" customHeight="1" x14ac:dyDescent="0.3">
      <c r="A21" s="80" t="s">
        <v>89</v>
      </c>
    </row>
    <row r="22" spans="1:8" ht="14.4" customHeight="1" x14ac:dyDescent="0.3">
      <c r="A22" s="81" t="s">
        <v>90</v>
      </c>
    </row>
    <row r="23" spans="1:8" ht="14.4" customHeight="1" x14ac:dyDescent="0.3">
      <c r="A23" s="81" t="s">
        <v>91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205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182</v>
      </c>
      <c r="E4" s="95" t="s">
        <v>183</v>
      </c>
      <c r="F4" s="95" t="s">
        <v>184</v>
      </c>
      <c r="G4" s="95" t="s">
        <v>185</v>
      </c>
      <c r="H4" s="95" t="s">
        <v>186</v>
      </c>
      <c r="I4" s="95" t="s">
        <v>187</v>
      </c>
      <c r="J4" s="95" t="s">
        <v>188</v>
      </c>
      <c r="K4" s="95" t="s">
        <v>189</v>
      </c>
      <c r="L4" s="95" t="s">
        <v>190</v>
      </c>
      <c r="M4" s="95" t="s">
        <v>191</v>
      </c>
      <c r="N4" s="95" t="s">
        <v>192</v>
      </c>
      <c r="O4" s="95" t="s">
        <v>193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204</v>
      </c>
    </row>
    <row r="7" spans="1:17" ht="14.4" customHeight="1" x14ac:dyDescent="0.3">
      <c r="A7" s="15" t="s">
        <v>19</v>
      </c>
      <c r="B7" s="46">
        <v>54.521861176842997</v>
      </c>
      <c r="C7" s="47">
        <v>4.5434884314030004</v>
      </c>
      <c r="D7" s="47">
        <v>4.3451700000000004</v>
      </c>
      <c r="E7" s="47">
        <v>2.8740999999999999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7.2192699999999999</v>
      </c>
      <c r="Q7" s="68">
        <v>0.794463341218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204</v>
      </c>
    </row>
    <row r="9" spans="1:17" ht="14.4" customHeight="1" x14ac:dyDescent="0.3">
      <c r="A9" s="15" t="s">
        <v>21</v>
      </c>
      <c r="B9" s="46">
        <v>10.999999653526</v>
      </c>
      <c r="C9" s="47">
        <v>0.91666663779299995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8">
        <v>0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204</v>
      </c>
    </row>
    <row r="11" spans="1:17" ht="14.4" customHeight="1" x14ac:dyDescent="0.3">
      <c r="A11" s="15" t="s">
        <v>23</v>
      </c>
      <c r="B11" s="46">
        <v>2761.95111974052</v>
      </c>
      <c r="C11" s="47">
        <v>230.16259331171</v>
      </c>
      <c r="D11" s="47">
        <v>129.53055000000001</v>
      </c>
      <c r="E11" s="47">
        <v>221.754570000001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351.28512000000097</v>
      </c>
      <c r="Q11" s="68">
        <v>0.76312383116899996</v>
      </c>
    </row>
    <row r="12" spans="1:17" ht="14.4" customHeight="1" x14ac:dyDescent="0.3">
      <c r="A12" s="15" t="s">
        <v>24</v>
      </c>
      <c r="B12" s="46">
        <v>1.999999937004</v>
      </c>
      <c r="C12" s="47">
        <v>0.16666666141700001</v>
      </c>
      <c r="D12" s="47">
        <v>5.6499999999999996E-3</v>
      </c>
      <c r="E12" s="47">
        <v>4.5600000000000002E-2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5.1249999999999997E-2</v>
      </c>
      <c r="Q12" s="68">
        <v>0.15375000484199999</v>
      </c>
    </row>
    <row r="13" spans="1:17" ht="14.4" customHeight="1" x14ac:dyDescent="0.3">
      <c r="A13" s="15" t="s">
        <v>25</v>
      </c>
      <c r="B13" s="46">
        <v>166.99999473990499</v>
      </c>
      <c r="C13" s="47">
        <v>13.916666228325001</v>
      </c>
      <c r="D13" s="47">
        <v>0.52405999999999997</v>
      </c>
      <c r="E13" s="47">
        <v>10.998290000000001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11.522349999999999</v>
      </c>
      <c r="Q13" s="68">
        <v>0.41397665974499998</v>
      </c>
    </row>
    <row r="14" spans="1:17" ht="14.4" customHeight="1" x14ac:dyDescent="0.3">
      <c r="A14" s="15" t="s">
        <v>26</v>
      </c>
      <c r="B14" s="46">
        <v>6079.0493414361999</v>
      </c>
      <c r="C14" s="47">
        <v>506.58744511968303</v>
      </c>
      <c r="D14" s="47">
        <v>844.66599999999903</v>
      </c>
      <c r="E14" s="47">
        <v>706.63800000000197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1551.3040000000001</v>
      </c>
      <c r="Q14" s="68">
        <v>1.5311315104080001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204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204</v>
      </c>
    </row>
    <row r="17" spans="1:17" ht="14.4" customHeight="1" x14ac:dyDescent="0.3">
      <c r="A17" s="15" t="s">
        <v>29</v>
      </c>
      <c r="B17" s="46">
        <v>468.411263734692</v>
      </c>
      <c r="C17" s="47">
        <v>39.034271977891002</v>
      </c>
      <c r="D17" s="47">
        <v>37.7712</v>
      </c>
      <c r="E17" s="47">
        <v>12.86572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50.636920000000003</v>
      </c>
      <c r="Q17" s="68">
        <v>0.64862129398299995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3.085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3.085</v>
      </c>
      <c r="Q18" s="68" t="s">
        <v>204</v>
      </c>
    </row>
    <row r="19" spans="1:17" ht="14.4" customHeight="1" x14ac:dyDescent="0.3">
      <c r="A19" s="15" t="s">
        <v>31</v>
      </c>
      <c r="B19" s="46">
        <v>1704.0941337173799</v>
      </c>
      <c r="C19" s="47">
        <v>142.00784447644801</v>
      </c>
      <c r="D19" s="47">
        <v>45.989130000000003</v>
      </c>
      <c r="E19" s="47">
        <v>101.88025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147.86938000000001</v>
      </c>
      <c r="Q19" s="68">
        <v>0.52063806948500002</v>
      </c>
    </row>
    <row r="20" spans="1:17" ht="14.4" customHeight="1" x14ac:dyDescent="0.3">
      <c r="A20" s="15" t="s">
        <v>32</v>
      </c>
      <c r="B20" s="46">
        <v>12179.999616359501</v>
      </c>
      <c r="C20" s="47">
        <v>1014.99996802996</v>
      </c>
      <c r="D20" s="47">
        <v>948.02890000000002</v>
      </c>
      <c r="E20" s="47">
        <v>930.120200000002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1878.1491000000001</v>
      </c>
      <c r="Q20" s="68">
        <v>0.92519663012599995</v>
      </c>
    </row>
    <row r="21" spans="1:17" ht="14.4" customHeight="1" x14ac:dyDescent="0.3">
      <c r="A21" s="16" t="s">
        <v>33</v>
      </c>
      <c r="B21" s="46">
        <v>2663.9923563981502</v>
      </c>
      <c r="C21" s="47">
        <v>221.99936303317901</v>
      </c>
      <c r="D21" s="47">
        <v>221.994</v>
      </c>
      <c r="E21" s="47">
        <v>221.99400000000099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443.98800000000102</v>
      </c>
      <c r="Q21" s="68">
        <v>0.99997584212299995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204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204</v>
      </c>
    </row>
    <row r="24" spans="1:17" ht="14.4" customHeight="1" x14ac:dyDescent="0.3">
      <c r="A24" s="16" t="s">
        <v>36</v>
      </c>
      <c r="B24" s="46">
        <v>-7.2759576141834308E-12</v>
      </c>
      <c r="C24" s="47">
        <v>-4.5474735088646402E-13</v>
      </c>
      <c r="D24" s="47">
        <v>0</v>
      </c>
      <c r="E24" s="47">
        <v>4.5474735088646402E-13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4.5474735088646402E-13</v>
      </c>
      <c r="Q24" s="68"/>
    </row>
    <row r="25" spans="1:17" ht="14.4" customHeight="1" x14ac:dyDescent="0.3">
      <c r="A25" s="17" t="s">
        <v>37</v>
      </c>
      <c r="B25" s="49">
        <v>26092.019686893698</v>
      </c>
      <c r="C25" s="50">
        <v>2174.3349739078099</v>
      </c>
      <c r="D25" s="50">
        <v>2232.85466</v>
      </c>
      <c r="E25" s="50">
        <v>2212.2557300000099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4445.1103900000098</v>
      </c>
      <c r="Q25" s="69">
        <v>1.0221769974129999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159.23768000000001</v>
      </c>
      <c r="E26" s="47">
        <v>160.45881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319.69648999999998</v>
      </c>
      <c r="Q26" s="68" t="s">
        <v>204</v>
      </c>
    </row>
    <row r="27" spans="1:17" ht="14.4" customHeight="1" x14ac:dyDescent="0.3">
      <c r="A27" s="18" t="s">
        <v>39</v>
      </c>
      <c r="B27" s="49">
        <v>26092.019686893698</v>
      </c>
      <c r="C27" s="50">
        <v>2174.3349739078099</v>
      </c>
      <c r="D27" s="50">
        <v>2392.0923400000001</v>
      </c>
      <c r="E27" s="50">
        <v>2372.7145400000099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4764.8068800000101</v>
      </c>
      <c r="Q27" s="69">
        <v>1.0956929215540001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204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204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198</v>
      </c>
      <c r="G4" s="281" t="s">
        <v>48</v>
      </c>
      <c r="H4" s="107" t="s">
        <v>78</v>
      </c>
      <c r="I4" s="279" t="s">
        <v>49</v>
      </c>
      <c r="J4" s="281" t="s">
        <v>200</v>
      </c>
      <c r="K4" s="282" t="s">
        <v>201</v>
      </c>
    </row>
    <row r="5" spans="1:11" ht="42" thickBot="1" x14ac:dyDescent="0.35">
      <c r="A5" s="60"/>
      <c r="B5" s="24" t="s">
        <v>194</v>
      </c>
      <c r="C5" s="25" t="s">
        <v>195</v>
      </c>
      <c r="D5" s="26" t="s">
        <v>196</v>
      </c>
      <c r="E5" s="26" t="s">
        <v>197</v>
      </c>
      <c r="F5" s="280"/>
      <c r="G5" s="280"/>
      <c r="H5" s="25" t="s">
        <v>199</v>
      </c>
      <c r="I5" s="280"/>
      <c r="J5" s="280"/>
      <c r="K5" s="283"/>
    </row>
    <row r="6" spans="1:11" ht="14.4" customHeight="1" thickBot="1" x14ac:dyDescent="0.35">
      <c r="A6" s="325" t="s">
        <v>206</v>
      </c>
      <c r="B6" s="307">
        <v>26601.624262270201</v>
      </c>
      <c r="C6" s="307">
        <v>25830.169720000002</v>
      </c>
      <c r="D6" s="308">
        <v>-771.45454227015898</v>
      </c>
      <c r="E6" s="309">
        <v>0.97099972036799997</v>
      </c>
      <c r="F6" s="307">
        <v>26092.019686893698</v>
      </c>
      <c r="G6" s="308">
        <v>4348.6699478156197</v>
      </c>
      <c r="H6" s="310">
        <v>2212.2557300000099</v>
      </c>
      <c r="I6" s="307">
        <v>4445.1103900000098</v>
      </c>
      <c r="J6" s="308">
        <v>96.440442184381993</v>
      </c>
      <c r="K6" s="311">
        <v>0.17036283290199999</v>
      </c>
    </row>
    <row r="7" spans="1:11" ht="14.4" customHeight="1" thickBot="1" x14ac:dyDescent="0.35">
      <c r="A7" s="326" t="s">
        <v>207</v>
      </c>
      <c r="B7" s="307">
        <v>9207.2451247132394</v>
      </c>
      <c r="C7" s="307">
        <v>8668.6539700000103</v>
      </c>
      <c r="D7" s="308">
        <v>-538.59115471323105</v>
      </c>
      <c r="E7" s="309">
        <v>0.94150354992999996</v>
      </c>
      <c r="F7" s="307">
        <v>9075.5223166840005</v>
      </c>
      <c r="G7" s="308">
        <v>1512.5870527806701</v>
      </c>
      <c r="H7" s="310">
        <v>942.31056000000206</v>
      </c>
      <c r="I7" s="307">
        <v>1921.3819900000001</v>
      </c>
      <c r="J7" s="308">
        <v>408.794937219335</v>
      </c>
      <c r="K7" s="311">
        <v>0.21171034822599999</v>
      </c>
    </row>
    <row r="8" spans="1:11" ht="14.4" customHeight="1" thickBot="1" x14ac:dyDescent="0.35">
      <c r="A8" s="327" t="s">
        <v>208</v>
      </c>
      <c r="B8" s="307">
        <v>2910.43105063849</v>
      </c>
      <c r="C8" s="307">
        <v>2875.0419700000002</v>
      </c>
      <c r="D8" s="308">
        <v>-35.389080638484998</v>
      </c>
      <c r="E8" s="309">
        <v>0.98784060504299998</v>
      </c>
      <c r="F8" s="307">
        <v>2996.4729752478002</v>
      </c>
      <c r="G8" s="308">
        <v>499.41216254130001</v>
      </c>
      <c r="H8" s="310">
        <v>235.672560000001</v>
      </c>
      <c r="I8" s="307">
        <v>370.07799000000102</v>
      </c>
      <c r="J8" s="308">
        <v>-129.33417254130001</v>
      </c>
      <c r="K8" s="311">
        <v>0.123504531179</v>
      </c>
    </row>
    <row r="9" spans="1:11" ht="14.4" customHeight="1" thickBot="1" x14ac:dyDescent="0.35">
      <c r="A9" s="328" t="s">
        <v>209</v>
      </c>
      <c r="B9" s="312">
        <v>57.292595756889</v>
      </c>
      <c r="C9" s="312">
        <v>55.505650000000003</v>
      </c>
      <c r="D9" s="313">
        <v>-1.7869457568889999</v>
      </c>
      <c r="E9" s="314">
        <v>0.96881017986200002</v>
      </c>
      <c r="F9" s="312">
        <v>54.521861176842997</v>
      </c>
      <c r="G9" s="313">
        <v>9.0869768628069991</v>
      </c>
      <c r="H9" s="315">
        <v>2.8740999999999999</v>
      </c>
      <c r="I9" s="312">
        <v>7.2192699999999999</v>
      </c>
      <c r="J9" s="313">
        <v>-1.8677068628069999</v>
      </c>
      <c r="K9" s="316">
        <v>0.132410556869</v>
      </c>
    </row>
    <row r="10" spans="1:11" ht="14.4" customHeight="1" thickBot="1" x14ac:dyDescent="0.35">
      <c r="A10" s="329" t="s">
        <v>210</v>
      </c>
      <c r="B10" s="307">
        <v>57.292595756889</v>
      </c>
      <c r="C10" s="307">
        <v>55.505650000000003</v>
      </c>
      <c r="D10" s="308">
        <v>-1.7869457568889999</v>
      </c>
      <c r="E10" s="309">
        <v>0.96881017986200002</v>
      </c>
      <c r="F10" s="307">
        <v>54.521861176842997</v>
      </c>
      <c r="G10" s="308">
        <v>9.0869768628069991</v>
      </c>
      <c r="H10" s="310">
        <v>2.8740999999999999</v>
      </c>
      <c r="I10" s="307">
        <v>7.2192699999999999</v>
      </c>
      <c r="J10" s="308">
        <v>-1.8677068628069999</v>
      </c>
      <c r="K10" s="311">
        <v>0.132410556869</v>
      </c>
    </row>
    <row r="11" spans="1:11" ht="14.4" customHeight="1" thickBot="1" x14ac:dyDescent="0.35">
      <c r="A11" s="328" t="s">
        <v>211</v>
      </c>
      <c r="B11" s="312">
        <v>11.094806266407</v>
      </c>
      <c r="C11" s="312">
        <v>10.222</v>
      </c>
      <c r="D11" s="313">
        <v>-0.87280626640699999</v>
      </c>
      <c r="E11" s="314">
        <v>0.92133199576000002</v>
      </c>
      <c r="F11" s="312">
        <v>10.999999653526</v>
      </c>
      <c r="G11" s="313">
        <v>1.833333275587</v>
      </c>
      <c r="H11" s="315">
        <v>0</v>
      </c>
      <c r="I11" s="312">
        <v>0</v>
      </c>
      <c r="J11" s="313">
        <v>-1.833333275587</v>
      </c>
      <c r="K11" s="316">
        <v>0</v>
      </c>
    </row>
    <row r="12" spans="1:11" ht="14.4" customHeight="1" thickBot="1" x14ac:dyDescent="0.35">
      <c r="A12" s="329" t="s">
        <v>212</v>
      </c>
      <c r="B12" s="307">
        <v>11.094806266407</v>
      </c>
      <c r="C12" s="307">
        <v>10.222</v>
      </c>
      <c r="D12" s="308">
        <v>-0.87280626640699999</v>
      </c>
      <c r="E12" s="309">
        <v>0.92133199576000002</v>
      </c>
      <c r="F12" s="307">
        <v>10.999999653526</v>
      </c>
      <c r="G12" s="308">
        <v>1.833333275587</v>
      </c>
      <c r="H12" s="310">
        <v>0</v>
      </c>
      <c r="I12" s="307">
        <v>0</v>
      </c>
      <c r="J12" s="308">
        <v>-1.833333275587</v>
      </c>
      <c r="K12" s="311">
        <v>0</v>
      </c>
    </row>
    <row r="13" spans="1:11" ht="14.4" customHeight="1" thickBot="1" x14ac:dyDescent="0.35">
      <c r="A13" s="328" t="s">
        <v>213</v>
      </c>
      <c r="B13" s="312">
        <v>2622.85112687532</v>
      </c>
      <c r="C13" s="312">
        <v>2612.6036100000001</v>
      </c>
      <c r="D13" s="313">
        <v>-10.247516875316</v>
      </c>
      <c r="E13" s="314">
        <v>0.99609298569299998</v>
      </c>
      <c r="F13" s="312">
        <v>2761.95111974052</v>
      </c>
      <c r="G13" s="313">
        <v>460.32518662342</v>
      </c>
      <c r="H13" s="315">
        <v>221.754570000001</v>
      </c>
      <c r="I13" s="312">
        <v>351.28512000000097</v>
      </c>
      <c r="J13" s="313">
        <v>-109.04006662342</v>
      </c>
      <c r="K13" s="316">
        <v>0.12718730519400001</v>
      </c>
    </row>
    <row r="14" spans="1:11" ht="14.4" customHeight="1" thickBot="1" x14ac:dyDescent="0.35">
      <c r="A14" s="329" t="s">
        <v>214</v>
      </c>
      <c r="B14" s="307">
        <v>5.5511151231256802E-16</v>
      </c>
      <c r="C14" s="307">
        <v>1.385</v>
      </c>
      <c r="D14" s="308">
        <v>1.385</v>
      </c>
      <c r="E14" s="309">
        <v>0</v>
      </c>
      <c r="F14" s="307">
        <v>2.454925499927</v>
      </c>
      <c r="G14" s="308">
        <v>0.40915424998700001</v>
      </c>
      <c r="H14" s="310">
        <v>0</v>
      </c>
      <c r="I14" s="307">
        <v>0</v>
      </c>
      <c r="J14" s="308">
        <v>-0.40915424998700001</v>
      </c>
      <c r="K14" s="311">
        <v>0</v>
      </c>
    </row>
    <row r="15" spans="1:11" ht="14.4" customHeight="1" thickBot="1" x14ac:dyDescent="0.35">
      <c r="A15" s="329" t="s">
        <v>215</v>
      </c>
      <c r="B15" s="307">
        <v>146.98604755354401</v>
      </c>
      <c r="C15" s="307">
        <v>133.12844999999999</v>
      </c>
      <c r="D15" s="308">
        <v>-13.857597553543</v>
      </c>
      <c r="E15" s="309">
        <v>0.90572168049799995</v>
      </c>
      <c r="F15" s="307">
        <v>119.999996220291</v>
      </c>
      <c r="G15" s="308">
        <v>19.999999370047998</v>
      </c>
      <c r="H15" s="310">
        <v>5.1571199999999999</v>
      </c>
      <c r="I15" s="307">
        <v>5.5331299999999999</v>
      </c>
      <c r="J15" s="308">
        <v>-14.466869370048</v>
      </c>
      <c r="K15" s="311">
        <v>4.6109418118999997E-2</v>
      </c>
    </row>
    <row r="16" spans="1:11" ht="14.4" customHeight="1" thickBot="1" x14ac:dyDescent="0.35">
      <c r="A16" s="329" t="s">
        <v>216</v>
      </c>
      <c r="B16" s="307">
        <v>121.57051425101</v>
      </c>
      <c r="C16" s="307">
        <v>112.52875</v>
      </c>
      <c r="D16" s="308">
        <v>-9.0417642510090008</v>
      </c>
      <c r="E16" s="309">
        <v>0.92562535161799997</v>
      </c>
      <c r="F16" s="307">
        <v>99.999996850241999</v>
      </c>
      <c r="G16" s="308">
        <v>16.666666141707001</v>
      </c>
      <c r="H16" s="310">
        <v>0</v>
      </c>
      <c r="I16" s="307">
        <v>16.052949999999999</v>
      </c>
      <c r="J16" s="308">
        <v>-0.61371614170699995</v>
      </c>
      <c r="K16" s="311">
        <v>0.160529505056</v>
      </c>
    </row>
    <row r="17" spans="1:11" ht="14.4" customHeight="1" thickBot="1" x14ac:dyDescent="0.35">
      <c r="A17" s="329" t="s">
        <v>217</v>
      </c>
      <c r="B17" s="307">
        <v>41.885422907102999</v>
      </c>
      <c r="C17" s="307">
        <v>35.918799999999997</v>
      </c>
      <c r="D17" s="308">
        <v>-5.9666229071029999</v>
      </c>
      <c r="E17" s="309">
        <v>0.85754893963099998</v>
      </c>
      <c r="F17" s="307">
        <v>56.999998204637997</v>
      </c>
      <c r="G17" s="308">
        <v>9.4999997007729995</v>
      </c>
      <c r="H17" s="310">
        <v>0.76822999999999997</v>
      </c>
      <c r="I17" s="307">
        <v>3.5582699999999998</v>
      </c>
      <c r="J17" s="308">
        <v>-5.9417297007730001</v>
      </c>
      <c r="K17" s="311">
        <v>6.2425791438999997E-2</v>
      </c>
    </row>
    <row r="18" spans="1:11" ht="14.4" customHeight="1" thickBot="1" x14ac:dyDescent="0.35">
      <c r="A18" s="329" t="s">
        <v>218</v>
      </c>
      <c r="B18" s="307">
        <v>4.9995948694530004</v>
      </c>
      <c r="C18" s="307">
        <v>12.93562</v>
      </c>
      <c r="D18" s="308">
        <v>7.9360251305459997</v>
      </c>
      <c r="E18" s="309">
        <v>2.5873336415780002</v>
      </c>
      <c r="F18" s="307">
        <v>4.9999998425119996</v>
      </c>
      <c r="G18" s="308">
        <v>0.83333330708499997</v>
      </c>
      <c r="H18" s="310">
        <v>0.24218999999999999</v>
      </c>
      <c r="I18" s="307">
        <v>0.44069000000000003</v>
      </c>
      <c r="J18" s="308">
        <v>-0.392643307085</v>
      </c>
      <c r="K18" s="311">
        <v>8.8138002775999993E-2</v>
      </c>
    </row>
    <row r="19" spans="1:11" ht="14.4" customHeight="1" thickBot="1" x14ac:dyDescent="0.35">
      <c r="A19" s="329" t="s">
        <v>219</v>
      </c>
      <c r="B19" s="307">
        <v>25.844705392689001</v>
      </c>
      <c r="C19" s="307">
        <v>15.874980000000001</v>
      </c>
      <c r="D19" s="308">
        <v>-9.9697253926889999</v>
      </c>
      <c r="E19" s="309">
        <v>0.61424495883300001</v>
      </c>
      <c r="F19" s="307">
        <v>17.735198276706001</v>
      </c>
      <c r="G19" s="308">
        <v>2.9558663794509998</v>
      </c>
      <c r="H19" s="310">
        <v>1.9846999999999999</v>
      </c>
      <c r="I19" s="307">
        <v>1.9846999999999999</v>
      </c>
      <c r="J19" s="308">
        <v>-0.97116637945100004</v>
      </c>
      <c r="K19" s="311">
        <v>0.11190740407999999</v>
      </c>
    </row>
    <row r="20" spans="1:11" ht="14.4" customHeight="1" thickBot="1" x14ac:dyDescent="0.35">
      <c r="A20" s="329" t="s">
        <v>220</v>
      </c>
      <c r="B20" s="307">
        <v>3.2421465354589998</v>
      </c>
      <c r="C20" s="307">
        <v>2.57972</v>
      </c>
      <c r="D20" s="308">
        <v>-0.66242653545899999</v>
      </c>
      <c r="E20" s="309">
        <v>0.79568272802700002</v>
      </c>
      <c r="F20" s="307">
        <v>0</v>
      </c>
      <c r="G20" s="308">
        <v>0</v>
      </c>
      <c r="H20" s="310">
        <v>0</v>
      </c>
      <c r="I20" s="307">
        <v>0</v>
      </c>
      <c r="J20" s="308">
        <v>0</v>
      </c>
      <c r="K20" s="311">
        <v>0</v>
      </c>
    </row>
    <row r="21" spans="1:11" ht="14.4" customHeight="1" thickBot="1" x14ac:dyDescent="0.35">
      <c r="A21" s="329" t="s">
        <v>221</v>
      </c>
      <c r="B21" s="307">
        <v>2207.7965431248099</v>
      </c>
      <c r="C21" s="307">
        <v>2213.3258799999999</v>
      </c>
      <c r="D21" s="308">
        <v>5.5293368751919996</v>
      </c>
      <c r="E21" s="309">
        <v>1.002504459431</v>
      </c>
      <c r="F21" s="307">
        <v>2383.99992490978</v>
      </c>
      <c r="G21" s="308">
        <v>397.33332081829599</v>
      </c>
      <c r="H21" s="310">
        <v>204.471900000001</v>
      </c>
      <c r="I21" s="307">
        <v>308.31008000000003</v>
      </c>
      <c r="J21" s="308">
        <v>-89.023240818294994</v>
      </c>
      <c r="K21" s="311">
        <v>0.12932470205900001</v>
      </c>
    </row>
    <row r="22" spans="1:11" ht="14.4" customHeight="1" thickBot="1" x14ac:dyDescent="0.35">
      <c r="A22" s="329" t="s">
        <v>222</v>
      </c>
      <c r="B22" s="307">
        <v>7.9760689197470001</v>
      </c>
      <c r="C22" s="307">
        <v>5.9302700000000002</v>
      </c>
      <c r="D22" s="308">
        <v>-2.0457989197469999</v>
      </c>
      <c r="E22" s="309">
        <v>0.74350786830799998</v>
      </c>
      <c r="F22" s="307">
        <v>5.761082141258</v>
      </c>
      <c r="G22" s="308">
        <v>0.96018035687600001</v>
      </c>
      <c r="H22" s="310">
        <v>0.21779999999999999</v>
      </c>
      <c r="I22" s="307">
        <v>0.78129999999999999</v>
      </c>
      <c r="J22" s="308">
        <v>-0.17888035687600001</v>
      </c>
      <c r="K22" s="311">
        <v>0.13561688253000001</v>
      </c>
    </row>
    <row r="23" spans="1:11" ht="14.4" customHeight="1" thickBot="1" x14ac:dyDescent="0.35">
      <c r="A23" s="329" t="s">
        <v>223</v>
      </c>
      <c r="B23" s="307">
        <v>62.481992255622004</v>
      </c>
      <c r="C23" s="307">
        <v>78.996139999999997</v>
      </c>
      <c r="D23" s="308">
        <v>16.514147744376999</v>
      </c>
      <c r="E23" s="309">
        <v>1.264302515784</v>
      </c>
      <c r="F23" s="307">
        <v>69.999997795168994</v>
      </c>
      <c r="G23" s="308">
        <v>11.666666299194</v>
      </c>
      <c r="H23" s="310">
        <v>8.9126300000000001</v>
      </c>
      <c r="I23" s="307">
        <v>14.624000000000001</v>
      </c>
      <c r="J23" s="308">
        <v>2.957333700805</v>
      </c>
      <c r="K23" s="311">
        <v>0.20891429229399999</v>
      </c>
    </row>
    <row r="24" spans="1:11" ht="14.4" customHeight="1" thickBot="1" x14ac:dyDescent="0.35">
      <c r="A24" s="328" t="s">
        <v>224</v>
      </c>
      <c r="B24" s="312">
        <v>26.249634226066</v>
      </c>
      <c r="C24" s="312">
        <v>2.6334399999999998</v>
      </c>
      <c r="D24" s="313">
        <v>-23.616194226066</v>
      </c>
      <c r="E24" s="314">
        <v>0.100322921733</v>
      </c>
      <c r="F24" s="312">
        <v>1.999999937004</v>
      </c>
      <c r="G24" s="313">
        <v>0.33333332283400002</v>
      </c>
      <c r="H24" s="315">
        <v>4.5600000000000002E-2</v>
      </c>
      <c r="I24" s="312">
        <v>5.1249999999999997E-2</v>
      </c>
      <c r="J24" s="313">
        <v>-0.28208332283400001</v>
      </c>
      <c r="K24" s="316">
        <v>2.5625000807E-2</v>
      </c>
    </row>
    <row r="25" spans="1:11" ht="14.4" customHeight="1" thickBot="1" x14ac:dyDescent="0.35">
      <c r="A25" s="329" t="s">
        <v>225</v>
      </c>
      <c r="B25" s="307">
        <v>4.0007459920589996</v>
      </c>
      <c r="C25" s="307">
        <v>2.6334399999999998</v>
      </c>
      <c r="D25" s="308">
        <v>-1.3673059920590001</v>
      </c>
      <c r="E25" s="309">
        <v>0.65823724006100004</v>
      </c>
      <c r="F25" s="307">
        <v>1.999999937004</v>
      </c>
      <c r="G25" s="308">
        <v>0.33333332283400002</v>
      </c>
      <c r="H25" s="310">
        <v>4.5600000000000002E-2</v>
      </c>
      <c r="I25" s="307">
        <v>5.1249999999999997E-2</v>
      </c>
      <c r="J25" s="308">
        <v>-0.28208332283400001</v>
      </c>
      <c r="K25" s="311">
        <v>2.5625000807E-2</v>
      </c>
    </row>
    <row r="26" spans="1:11" ht="14.4" customHeight="1" thickBot="1" x14ac:dyDescent="0.35">
      <c r="A26" s="328" t="s">
        <v>226</v>
      </c>
      <c r="B26" s="312">
        <v>192.942887513806</v>
      </c>
      <c r="C26" s="312">
        <v>194.07727</v>
      </c>
      <c r="D26" s="313">
        <v>1.1343824861930001</v>
      </c>
      <c r="E26" s="314">
        <v>1.0058793692820001</v>
      </c>
      <c r="F26" s="312">
        <v>166.99999473990499</v>
      </c>
      <c r="G26" s="313">
        <v>27.833332456650002</v>
      </c>
      <c r="H26" s="315">
        <v>10.998290000000001</v>
      </c>
      <c r="I26" s="312">
        <v>11.522349999999999</v>
      </c>
      <c r="J26" s="313">
        <v>-16.310982456649999</v>
      </c>
      <c r="K26" s="316">
        <v>6.8996109957000007E-2</v>
      </c>
    </row>
    <row r="27" spans="1:11" ht="14.4" customHeight="1" thickBot="1" x14ac:dyDescent="0.35">
      <c r="A27" s="329" t="s">
        <v>227</v>
      </c>
      <c r="B27" s="307">
        <v>9.9430631404270002</v>
      </c>
      <c r="C27" s="307">
        <v>12.888719999999999</v>
      </c>
      <c r="D27" s="308">
        <v>2.9456568595719999</v>
      </c>
      <c r="E27" s="309">
        <v>1.2962524543959999</v>
      </c>
      <c r="F27" s="307">
        <v>13.999999559033</v>
      </c>
      <c r="G27" s="308">
        <v>2.3333332598380001</v>
      </c>
      <c r="H27" s="310">
        <v>0.79744999999999999</v>
      </c>
      <c r="I27" s="307">
        <v>1.32151</v>
      </c>
      <c r="J27" s="308">
        <v>-1.0118232598379999</v>
      </c>
      <c r="K27" s="311">
        <v>9.4393574401000005E-2</v>
      </c>
    </row>
    <row r="28" spans="1:11" ht="14.4" customHeight="1" thickBot="1" x14ac:dyDescent="0.35">
      <c r="A28" s="329" t="s">
        <v>228</v>
      </c>
      <c r="B28" s="307">
        <v>181.00009619405699</v>
      </c>
      <c r="C28" s="307">
        <v>179.67605</v>
      </c>
      <c r="D28" s="308">
        <v>-1.3240461940570001</v>
      </c>
      <c r="E28" s="309">
        <v>0.992684831544</v>
      </c>
      <c r="F28" s="307">
        <v>149.999995275364</v>
      </c>
      <c r="G28" s="308">
        <v>24.999999212559999</v>
      </c>
      <c r="H28" s="310">
        <v>8.9908400000000004</v>
      </c>
      <c r="I28" s="307">
        <v>8.9908400000000004</v>
      </c>
      <c r="J28" s="308">
        <v>-16.00915921256</v>
      </c>
      <c r="K28" s="311">
        <v>5.9938935221000002E-2</v>
      </c>
    </row>
    <row r="29" spans="1:11" ht="14.4" customHeight="1" thickBot="1" x14ac:dyDescent="0.35">
      <c r="A29" s="329" t="s">
        <v>229</v>
      </c>
      <c r="B29" s="307">
        <v>1.999728179321</v>
      </c>
      <c r="C29" s="307">
        <v>1.5125</v>
      </c>
      <c r="D29" s="308">
        <v>-0.48722817932099999</v>
      </c>
      <c r="E29" s="309">
        <v>0.75635279616499995</v>
      </c>
      <c r="F29" s="307">
        <v>2.9999999055069999</v>
      </c>
      <c r="G29" s="308">
        <v>0.49999998425100001</v>
      </c>
      <c r="H29" s="310">
        <v>1.21</v>
      </c>
      <c r="I29" s="307">
        <v>1.21</v>
      </c>
      <c r="J29" s="308">
        <v>0.71000001574799998</v>
      </c>
      <c r="K29" s="311">
        <v>0.403333346037</v>
      </c>
    </row>
    <row r="30" spans="1:11" ht="14.4" customHeight="1" thickBot="1" x14ac:dyDescent="0.35">
      <c r="A30" s="327" t="s">
        <v>26</v>
      </c>
      <c r="B30" s="307">
        <v>6296.8140740747504</v>
      </c>
      <c r="C30" s="307">
        <v>5793.6120000000001</v>
      </c>
      <c r="D30" s="308">
        <v>-503.20207407474498</v>
      </c>
      <c r="E30" s="309">
        <v>0.92008624231900005</v>
      </c>
      <c r="F30" s="307">
        <v>6079.0493414361999</v>
      </c>
      <c r="G30" s="308">
        <v>1013.17489023937</v>
      </c>
      <c r="H30" s="310">
        <v>706.63800000000197</v>
      </c>
      <c r="I30" s="307">
        <v>1551.3040000000001</v>
      </c>
      <c r="J30" s="308">
        <v>538.12910976063495</v>
      </c>
      <c r="K30" s="311">
        <v>0.25518858506800002</v>
      </c>
    </row>
    <row r="31" spans="1:11" ht="14.4" customHeight="1" thickBot="1" x14ac:dyDescent="0.35">
      <c r="A31" s="328" t="s">
        <v>230</v>
      </c>
      <c r="B31" s="312">
        <v>6296.8140740747504</v>
      </c>
      <c r="C31" s="312">
        <v>5793.6120000000001</v>
      </c>
      <c r="D31" s="313">
        <v>-503.20207407474498</v>
      </c>
      <c r="E31" s="314">
        <v>0.92008624231900005</v>
      </c>
      <c r="F31" s="312">
        <v>6079.0493414361999</v>
      </c>
      <c r="G31" s="313">
        <v>1013.17489023937</v>
      </c>
      <c r="H31" s="315">
        <v>706.63800000000197</v>
      </c>
      <c r="I31" s="312">
        <v>1551.3040000000001</v>
      </c>
      <c r="J31" s="313">
        <v>538.12910976063495</v>
      </c>
      <c r="K31" s="316">
        <v>0.25518858506800002</v>
      </c>
    </row>
    <row r="32" spans="1:11" ht="14.4" customHeight="1" thickBot="1" x14ac:dyDescent="0.35">
      <c r="A32" s="329" t="s">
        <v>231</v>
      </c>
      <c r="B32" s="307">
        <v>431.05909626782301</v>
      </c>
      <c r="C32" s="307">
        <v>362.22</v>
      </c>
      <c r="D32" s="308">
        <v>-68.839096267822995</v>
      </c>
      <c r="E32" s="309">
        <v>0.84030241592400001</v>
      </c>
      <c r="F32" s="307">
        <v>372.04952119285002</v>
      </c>
      <c r="G32" s="308">
        <v>62.008253532140998</v>
      </c>
      <c r="H32" s="310">
        <v>29.228000000000002</v>
      </c>
      <c r="I32" s="307">
        <v>60.773000000000003</v>
      </c>
      <c r="J32" s="308">
        <v>-1.2352535321410001</v>
      </c>
      <c r="K32" s="311">
        <v>0.16334653463599999</v>
      </c>
    </row>
    <row r="33" spans="1:11" ht="14.4" customHeight="1" thickBot="1" x14ac:dyDescent="0.35">
      <c r="A33" s="329" t="s">
        <v>232</v>
      </c>
      <c r="B33" s="307">
        <v>1600.01083824902</v>
      </c>
      <c r="C33" s="307">
        <v>1469.991</v>
      </c>
      <c r="D33" s="308">
        <v>-130.01983824901399</v>
      </c>
      <c r="E33" s="309">
        <v>0.91873815155399996</v>
      </c>
      <c r="F33" s="307">
        <v>1599.9999496038799</v>
      </c>
      <c r="G33" s="308">
        <v>266.66665826731298</v>
      </c>
      <c r="H33" s="310">
        <v>121.035</v>
      </c>
      <c r="I33" s="307">
        <v>270.82600000000002</v>
      </c>
      <c r="J33" s="308">
        <v>4.1593417326870004</v>
      </c>
      <c r="K33" s="311">
        <v>0.16926625533100001</v>
      </c>
    </row>
    <row r="34" spans="1:11" ht="14.4" customHeight="1" thickBot="1" x14ac:dyDescent="0.35">
      <c r="A34" s="329" t="s">
        <v>233</v>
      </c>
      <c r="B34" s="307">
        <v>4265.7441395579099</v>
      </c>
      <c r="C34" s="307">
        <v>3961.4009999999998</v>
      </c>
      <c r="D34" s="308">
        <v>-304.34313955790799</v>
      </c>
      <c r="E34" s="309">
        <v>0.92865415045900002</v>
      </c>
      <c r="F34" s="307">
        <v>4106.9998706394699</v>
      </c>
      <c r="G34" s="308">
        <v>684.49997843991196</v>
      </c>
      <c r="H34" s="310">
        <v>556.37500000000102</v>
      </c>
      <c r="I34" s="307">
        <v>1219.7049999999999</v>
      </c>
      <c r="J34" s="308">
        <v>535.20502156008899</v>
      </c>
      <c r="K34" s="311">
        <v>0.29698199133600001</v>
      </c>
    </row>
    <row r="35" spans="1:11" ht="14.4" customHeight="1" thickBot="1" x14ac:dyDescent="0.35">
      <c r="A35" s="330" t="s">
        <v>234</v>
      </c>
      <c r="B35" s="312">
        <v>2223.688318897</v>
      </c>
      <c r="C35" s="312">
        <v>1922.6952200000001</v>
      </c>
      <c r="D35" s="313">
        <v>-300.993098897001</v>
      </c>
      <c r="E35" s="314">
        <v>0.86464240678899995</v>
      </c>
      <c r="F35" s="312">
        <v>2172.5053974520702</v>
      </c>
      <c r="G35" s="313">
        <v>362.08423290867802</v>
      </c>
      <c r="H35" s="315">
        <v>117.83096999999999</v>
      </c>
      <c r="I35" s="312">
        <v>201.59129999999999</v>
      </c>
      <c r="J35" s="313">
        <v>-160.492932908678</v>
      </c>
      <c r="K35" s="316">
        <v>9.2792082466E-2</v>
      </c>
    </row>
    <row r="36" spans="1:11" ht="14.4" customHeight="1" thickBot="1" x14ac:dyDescent="0.35">
      <c r="A36" s="327" t="s">
        <v>29</v>
      </c>
      <c r="B36" s="307">
        <v>417.76085662435202</v>
      </c>
      <c r="C36" s="307">
        <v>381.70341999999999</v>
      </c>
      <c r="D36" s="308">
        <v>-36.057436624350998</v>
      </c>
      <c r="E36" s="309">
        <v>0.91368881011000003</v>
      </c>
      <c r="F36" s="307">
        <v>468.411263734692</v>
      </c>
      <c r="G36" s="308">
        <v>78.068543955780996</v>
      </c>
      <c r="H36" s="310">
        <v>12.86572</v>
      </c>
      <c r="I36" s="307">
        <v>50.636920000000003</v>
      </c>
      <c r="J36" s="308">
        <v>-27.431623955780999</v>
      </c>
      <c r="K36" s="311">
        <v>0.108103548997</v>
      </c>
    </row>
    <row r="37" spans="1:11" ht="14.4" customHeight="1" thickBot="1" x14ac:dyDescent="0.35">
      <c r="A37" s="331" t="s">
        <v>235</v>
      </c>
      <c r="B37" s="307">
        <v>417.76085662435202</v>
      </c>
      <c r="C37" s="307">
        <v>381.70341999999999</v>
      </c>
      <c r="D37" s="308">
        <v>-36.057436624350998</v>
      </c>
      <c r="E37" s="309">
        <v>0.91368881011000003</v>
      </c>
      <c r="F37" s="307">
        <v>468.411263734692</v>
      </c>
      <c r="G37" s="308">
        <v>78.068543955780996</v>
      </c>
      <c r="H37" s="310">
        <v>12.86572</v>
      </c>
      <c r="I37" s="307">
        <v>50.636920000000003</v>
      </c>
      <c r="J37" s="308">
        <v>-27.431623955780999</v>
      </c>
      <c r="K37" s="311">
        <v>0.108103548997</v>
      </c>
    </row>
    <row r="38" spans="1:11" ht="14.4" customHeight="1" thickBot="1" x14ac:dyDescent="0.35">
      <c r="A38" s="329" t="s">
        <v>236</v>
      </c>
      <c r="B38" s="307">
        <v>358.53535537244397</v>
      </c>
      <c r="C38" s="307">
        <v>351.11804000000001</v>
      </c>
      <c r="D38" s="308">
        <v>-7.4173153724430003</v>
      </c>
      <c r="E38" s="309">
        <v>0.979312178669</v>
      </c>
      <c r="F38" s="307">
        <v>394.43093091515902</v>
      </c>
      <c r="G38" s="308">
        <v>65.738488485858994</v>
      </c>
      <c r="H38" s="310">
        <v>12.234999999999999</v>
      </c>
      <c r="I38" s="307">
        <v>48.735999999999997</v>
      </c>
      <c r="J38" s="308">
        <v>-17.002488485859001</v>
      </c>
      <c r="K38" s="311">
        <v>0.12356028947</v>
      </c>
    </row>
    <row r="39" spans="1:11" ht="14.4" customHeight="1" thickBot="1" x14ac:dyDescent="0.35">
      <c r="A39" s="329" t="s">
        <v>237</v>
      </c>
      <c r="B39" s="307">
        <v>24.999957792414001</v>
      </c>
      <c r="C39" s="307">
        <v>14.72589</v>
      </c>
      <c r="D39" s="308">
        <v>-10.274067792414</v>
      </c>
      <c r="E39" s="309">
        <v>0.58903659447199996</v>
      </c>
      <c r="F39" s="307">
        <v>59.999998110145</v>
      </c>
      <c r="G39" s="308">
        <v>9.9999996850239992</v>
      </c>
      <c r="H39" s="310">
        <v>0</v>
      </c>
      <c r="I39" s="307">
        <v>0</v>
      </c>
      <c r="J39" s="308">
        <v>-9.9999996850239992</v>
      </c>
      <c r="K39" s="311">
        <v>0</v>
      </c>
    </row>
    <row r="40" spans="1:11" ht="14.4" customHeight="1" thickBot="1" x14ac:dyDescent="0.35">
      <c r="A40" s="329" t="s">
        <v>238</v>
      </c>
      <c r="B40" s="307">
        <v>15.916091539616</v>
      </c>
      <c r="C40" s="307">
        <v>15.859489999999999</v>
      </c>
      <c r="D40" s="308">
        <v>-5.6601539616E-2</v>
      </c>
      <c r="E40" s="309">
        <v>0.99644375382700001</v>
      </c>
      <c r="F40" s="307">
        <v>13.980334709387</v>
      </c>
      <c r="G40" s="308">
        <v>2.330055784897</v>
      </c>
      <c r="H40" s="310">
        <v>0.63071999999999995</v>
      </c>
      <c r="I40" s="307">
        <v>1.9009199999999999</v>
      </c>
      <c r="J40" s="308">
        <v>-0.42913578489699999</v>
      </c>
      <c r="K40" s="311">
        <v>0.13597099350700001</v>
      </c>
    </row>
    <row r="41" spans="1:11" ht="14.4" customHeight="1" thickBot="1" x14ac:dyDescent="0.35">
      <c r="A41" s="332" t="s">
        <v>30</v>
      </c>
      <c r="B41" s="312">
        <v>0</v>
      </c>
      <c r="C41" s="312">
        <v>7.4189999999999996</v>
      </c>
      <c r="D41" s="313">
        <v>7.4189999999999996</v>
      </c>
      <c r="E41" s="317" t="s">
        <v>204</v>
      </c>
      <c r="F41" s="312">
        <v>0</v>
      </c>
      <c r="G41" s="313">
        <v>0</v>
      </c>
      <c r="H41" s="315">
        <v>3.085</v>
      </c>
      <c r="I41" s="312">
        <v>3.085</v>
      </c>
      <c r="J41" s="313">
        <v>3.085</v>
      </c>
      <c r="K41" s="318" t="s">
        <v>204</v>
      </c>
    </row>
    <row r="42" spans="1:11" ht="14.4" customHeight="1" thickBot="1" x14ac:dyDescent="0.35">
      <c r="A42" s="328" t="s">
        <v>239</v>
      </c>
      <c r="B42" s="312">
        <v>0</v>
      </c>
      <c r="C42" s="312">
        <v>5.0350000000000001</v>
      </c>
      <c r="D42" s="313">
        <v>5.0350000000000001</v>
      </c>
      <c r="E42" s="317" t="s">
        <v>204</v>
      </c>
      <c r="F42" s="312">
        <v>0</v>
      </c>
      <c r="G42" s="313">
        <v>0</v>
      </c>
      <c r="H42" s="315">
        <v>3.085</v>
      </c>
      <c r="I42" s="312">
        <v>3.085</v>
      </c>
      <c r="J42" s="313">
        <v>3.085</v>
      </c>
      <c r="K42" s="318" t="s">
        <v>204</v>
      </c>
    </row>
    <row r="43" spans="1:11" ht="14.4" customHeight="1" thickBot="1" x14ac:dyDescent="0.35">
      <c r="A43" s="329" t="s">
        <v>240</v>
      </c>
      <c r="B43" s="307">
        <v>0</v>
      </c>
      <c r="C43" s="307">
        <v>5.0350000000000001</v>
      </c>
      <c r="D43" s="308">
        <v>5.0350000000000001</v>
      </c>
      <c r="E43" s="319" t="s">
        <v>204</v>
      </c>
      <c r="F43" s="307">
        <v>0</v>
      </c>
      <c r="G43" s="308">
        <v>0</v>
      </c>
      <c r="H43" s="310">
        <v>3.085</v>
      </c>
      <c r="I43" s="307">
        <v>3.085</v>
      </c>
      <c r="J43" s="308">
        <v>3.085</v>
      </c>
      <c r="K43" s="320" t="s">
        <v>204</v>
      </c>
    </row>
    <row r="44" spans="1:11" ht="14.4" customHeight="1" thickBot="1" x14ac:dyDescent="0.35">
      <c r="A44" s="328" t="s">
        <v>241</v>
      </c>
      <c r="B44" s="312">
        <v>0</v>
      </c>
      <c r="C44" s="312">
        <v>2.3839999999999999</v>
      </c>
      <c r="D44" s="313">
        <v>2.3839999999999999</v>
      </c>
      <c r="E44" s="317" t="s">
        <v>242</v>
      </c>
      <c r="F44" s="312">
        <v>0</v>
      </c>
      <c r="G44" s="313">
        <v>0</v>
      </c>
      <c r="H44" s="315">
        <v>0</v>
      </c>
      <c r="I44" s="312">
        <v>0</v>
      </c>
      <c r="J44" s="313">
        <v>0</v>
      </c>
      <c r="K44" s="318" t="s">
        <v>204</v>
      </c>
    </row>
    <row r="45" spans="1:11" ht="14.4" customHeight="1" thickBot="1" x14ac:dyDescent="0.35">
      <c r="A45" s="329" t="s">
        <v>243</v>
      </c>
      <c r="B45" s="307">
        <v>0</v>
      </c>
      <c r="C45" s="307">
        <v>2.3839999999999999</v>
      </c>
      <c r="D45" s="308">
        <v>2.3839999999999999</v>
      </c>
      <c r="E45" s="319" t="s">
        <v>242</v>
      </c>
      <c r="F45" s="307">
        <v>0</v>
      </c>
      <c r="G45" s="308">
        <v>0</v>
      </c>
      <c r="H45" s="310">
        <v>0</v>
      </c>
      <c r="I45" s="307">
        <v>0</v>
      </c>
      <c r="J45" s="308">
        <v>0</v>
      </c>
      <c r="K45" s="320" t="s">
        <v>204</v>
      </c>
    </row>
    <row r="46" spans="1:11" ht="14.4" customHeight="1" thickBot="1" x14ac:dyDescent="0.35">
      <c r="A46" s="327" t="s">
        <v>31</v>
      </c>
      <c r="B46" s="307">
        <v>1805.92746227265</v>
      </c>
      <c r="C46" s="307">
        <v>1533.5727999999999</v>
      </c>
      <c r="D46" s="308">
        <v>-272.35466227264902</v>
      </c>
      <c r="E46" s="309">
        <v>0.84918848183899998</v>
      </c>
      <c r="F46" s="307">
        <v>1704.0941337173799</v>
      </c>
      <c r="G46" s="308">
        <v>284.01568895289603</v>
      </c>
      <c r="H46" s="310">
        <v>101.88025</v>
      </c>
      <c r="I46" s="307">
        <v>147.86938000000001</v>
      </c>
      <c r="J46" s="308">
        <v>-136.14630895289599</v>
      </c>
      <c r="K46" s="311">
        <v>8.6773011580000003E-2</v>
      </c>
    </row>
    <row r="47" spans="1:11" ht="14.4" customHeight="1" thickBot="1" x14ac:dyDescent="0.35">
      <c r="A47" s="328" t="s">
        <v>244</v>
      </c>
      <c r="B47" s="312">
        <v>6.0547178431219999</v>
      </c>
      <c r="C47" s="312">
        <v>7.7967399999999998</v>
      </c>
      <c r="D47" s="313">
        <v>1.742022156877</v>
      </c>
      <c r="E47" s="314">
        <v>1.2877131853229999</v>
      </c>
      <c r="F47" s="312">
        <v>8.1819217636000001</v>
      </c>
      <c r="G47" s="313">
        <v>1.363653627266</v>
      </c>
      <c r="H47" s="315">
        <v>0.59921000000000002</v>
      </c>
      <c r="I47" s="312">
        <v>0.60558999999999996</v>
      </c>
      <c r="J47" s="313">
        <v>-0.75806362726599996</v>
      </c>
      <c r="K47" s="316">
        <v>7.4015618517999995E-2</v>
      </c>
    </row>
    <row r="48" spans="1:11" ht="14.4" customHeight="1" thickBot="1" x14ac:dyDescent="0.35">
      <c r="A48" s="329" t="s">
        <v>245</v>
      </c>
      <c r="B48" s="307">
        <v>0.43343926469299998</v>
      </c>
      <c r="C48" s="307">
        <v>0.75619999999999998</v>
      </c>
      <c r="D48" s="308">
        <v>0.32276073530600002</v>
      </c>
      <c r="E48" s="309">
        <v>1.744650431091</v>
      </c>
      <c r="F48" s="307">
        <v>0.72195120511499999</v>
      </c>
      <c r="G48" s="308">
        <v>0.12032520085200001</v>
      </c>
      <c r="H48" s="310">
        <v>0.18429999999999999</v>
      </c>
      <c r="I48" s="307">
        <v>0.18429999999999999</v>
      </c>
      <c r="J48" s="308">
        <v>6.3974799146999994E-2</v>
      </c>
      <c r="K48" s="311">
        <v>0.255280410495</v>
      </c>
    </row>
    <row r="49" spans="1:11" ht="14.4" customHeight="1" thickBot="1" x14ac:dyDescent="0.35">
      <c r="A49" s="329" t="s">
        <v>246</v>
      </c>
      <c r="B49" s="307">
        <v>5.621278578429</v>
      </c>
      <c r="C49" s="307">
        <v>7.04054</v>
      </c>
      <c r="D49" s="308">
        <v>1.4192614215699999</v>
      </c>
      <c r="E49" s="309">
        <v>1.252480178978</v>
      </c>
      <c r="F49" s="307">
        <v>7.4599705584839997</v>
      </c>
      <c r="G49" s="308">
        <v>1.2433284264140001</v>
      </c>
      <c r="H49" s="310">
        <v>0.41491</v>
      </c>
      <c r="I49" s="307">
        <v>0.42129</v>
      </c>
      <c r="J49" s="308">
        <v>-0.82203842641400005</v>
      </c>
      <c r="K49" s="311">
        <v>5.6473413224999998E-2</v>
      </c>
    </row>
    <row r="50" spans="1:11" ht="14.4" customHeight="1" thickBot="1" x14ac:dyDescent="0.35">
      <c r="A50" s="328" t="s">
        <v>247</v>
      </c>
      <c r="B50" s="312">
        <v>1.6780130766300001</v>
      </c>
      <c r="C50" s="312">
        <v>1.62</v>
      </c>
      <c r="D50" s="313">
        <v>-5.801307663E-2</v>
      </c>
      <c r="E50" s="314">
        <v>0.96542751815299999</v>
      </c>
      <c r="F50" s="312">
        <v>1.6780130237769999</v>
      </c>
      <c r="G50" s="313">
        <v>0.27966883729600001</v>
      </c>
      <c r="H50" s="315">
        <v>0</v>
      </c>
      <c r="I50" s="312">
        <v>0.40500000000000003</v>
      </c>
      <c r="J50" s="313">
        <v>0.12533116270299999</v>
      </c>
      <c r="K50" s="316">
        <v>0.24135688714</v>
      </c>
    </row>
    <row r="51" spans="1:11" ht="14.4" customHeight="1" thickBot="1" x14ac:dyDescent="0.35">
      <c r="A51" s="329" t="s">
        <v>248</v>
      </c>
      <c r="B51" s="307">
        <v>1.6780130766300001</v>
      </c>
      <c r="C51" s="307">
        <v>1.62</v>
      </c>
      <c r="D51" s="308">
        <v>-5.801307663E-2</v>
      </c>
      <c r="E51" s="309">
        <v>0.96542751815299999</v>
      </c>
      <c r="F51" s="307">
        <v>1.6780130237769999</v>
      </c>
      <c r="G51" s="308">
        <v>0.27966883729600001</v>
      </c>
      <c r="H51" s="310">
        <v>0</v>
      </c>
      <c r="I51" s="307">
        <v>0.40500000000000003</v>
      </c>
      <c r="J51" s="308">
        <v>0.12533116270299999</v>
      </c>
      <c r="K51" s="311">
        <v>0.24135688714</v>
      </c>
    </row>
    <row r="52" spans="1:11" ht="14.4" customHeight="1" thickBot="1" x14ac:dyDescent="0.35">
      <c r="A52" s="328" t="s">
        <v>249</v>
      </c>
      <c r="B52" s="312">
        <v>476.65681053771999</v>
      </c>
      <c r="C52" s="312">
        <v>359.67878999999999</v>
      </c>
      <c r="D52" s="313">
        <v>-116.97802053772</v>
      </c>
      <c r="E52" s="314">
        <v>0.75458649084200002</v>
      </c>
      <c r="F52" s="312">
        <v>389.72491163334303</v>
      </c>
      <c r="G52" s="313">
        <v>64.954151938890007</v>
      </c>
      <c r="H52" s="315">
        <v>30.242260000000002</v>
      </c>
      <c r="I52" s="312">
        <v>58.735010000000003</v>
      </c>
      <c r="J52" s="313">
        <v>-6.21914193889</v>
      </c>
      <c r="K52" s="316">
        <v>0.15070889298199999</v>
      </c>
    </row>
    <row r="53" spans="1:11" ht="14.4" customHeight="1" thickBot="1" x14ac:dyDescent="0.35">
      <c r="A53" s="329" t="s">
        <v>250</v>
      </c>
      <c r="B53" s="307">
        <v>465.33273097879697</v>
      </c>
      <c r="C53" s="307">
        <v>345.62878999999998</v>
      </c>
      <c r="D53" s="308">
        <v>-119.70394097879699</v>
      </c>
      <c r="E53" s="309">
        <v>0.742756240836</v>
      </c>
      <c r="F53" s="307">
        <v>375.22625086611498</v>
      </c>
      <c r="G53" s="308">
        <v>62.537708477685001</v>
      </c>
      <c r="H53" s="310">
        <v>29.442260000000001</v>
      </c>
      <c r="I53" s="307">
        <v>57.03501</v>
      </c>
      <c r="J53" s="308">
        <v>-5.5026984776849996</v>
      </c>
      <c r="K53" s="311">
        <v>0.15200165198500001</v>
      </c>
    </row>
    <row r="54" spans="1:11" ht="14.4" customHeight="1" thickBot="1" x14ac:dyDescent="0.35">
      <c r="A54" s="329" t="s">
        <v>251</v>
      </c>
      <c r="B54" s="307">
        <v>11.324079558923</v>
      </c>
      <c r="C54" s="307">
        <v>14.05</v>
      </c>
      <c r="D54" s="308">
        <v>2.7259204410760001</v>
      </c>
      <c r="E54" s="309">
        <v>1.240718941163</v>
      </c>
      <c r="F54" s="307">
        <v>14.498660767227999</v>
      </c>
      <c r="G54" s="308">
        <v>2.416443461204</v>
      </c>
      <c r="H54" s="310">
        <v>0.8</v>
      </c>
      <c r="I54" s="307">
        <v>1.7</v>
      </c>
      <c r="J54" s="308">
        <v>-0.71644346120400004</v>
      </c>
      <c r="K54" s="311">
        <v>0.11725220882700001</v>
      </c>
    </row>
    <row r="55" spans="1:11" ht="14.4" customHeight="1" thickBot="1" x14ac:dyDescent="0.35">
      <c r="A55" s="328" t="s">
        <v>252</v>
      </c>
      <c r="B55" s="312">
        <v>1271.5379208151801</v>
      </c>
      <c r="C55" s="312">
        <v>1163.2852700000001</v>
      </c>
      <c r="D55" s="313">
        <v>-108.25265081517701</v>
      </c>
      <c r="E55" s="314">
        <v>0.91486478771599999</v>
      </c>
      <c r="F55" s="312">
        <v>1259.5092887140499</v>
      </c>
      <c r="G55" s="313">
        <v>209.918214785674</v>
      </c>
      <c r="H55" s="315">
        <v>71.038780000000003</v>
      </c>
      <c r="I55" s="312">
        <v>88.123779999999996</v>
      </c>
      <c r="J55" s="313">
        <v>-121.794434785674</v>
      </c>
      <c r="K55" s="316">
        <v>6.9966756727000007E-2</v>
      </c>
    </row>
    <row r="56" spans="1:11" ht="14.4" customHeight="1" thickBot="1" x14ac:dyDescent="0.35">
      <c r="A56" s="329" t="s">
        <v>253</v>
      </c>
      <c r="B56" s="307">
        <v>25.633281982086999</v>
      </c>
      <c r="C56" s="307">
        <v>2.8090000000000002</v>
      </c>
      <c r="D56" s="308">
        <v>-22.824281982087001</v>
      </c>
      <c r="E56" s="309">
        <v>0.10958409469200001</v>
      </c>
      <c r="F56" s="307">
        <v>4.5265724092730002</v>
      </c>
      <c r="G56" s="308">
        <v>0.754428734878</v>
      </c>
      <c r="H56" s="310">
        <v>0</v>
      </c>
      <c r="I56" s="307">
        <v>0</v>
      </c>
      <c r="J56" s="308">
        <v>-0.754428734878</v>
      </c>
      <c r="K56" s="311">
        <v>0</v>
      </c>
    </row>
    <row r="57" spans="1:11" ht="14.4" customHeight="1" thickBot="1" x14ac:dyDescent="0.35">
      <c r="A57" s="329" t="s">
        <v>254</v>
      </c>
      <c r="B57" s="307">
        <v>1197.1491994268099</v>
      </c>
      <c r="C57" s="307">
        <v>1052.8722700000001</v>
      </c>
      <c r="D57" s="308">
        <v>-144.27692942681301</v>
      </c>
      <c r="E57" s="309">
        <v>0.87948291700299996</v>
      </c>
      <c r="F57" s="307">
        <v>1140.6857382846799</v>
      </c>
      <c r="G57" s="308">
        <v>190.114289714113</v>
      </c>
      <c r="H57" s="310">
        <v>64.929779999999994</v>
      </c>
      <c r="I57" s="307">
        <v>82.014780000000002</v>
      </c>
      <c r="J57" s="308">
        <v>-108.099509714113</v>
      </c>
      <c r="K57" s="311">
        <v>7.1899540115999999E-2</v>
      </c>
    </row>
    <row r="58" spans="1:11" ht="14.4" customHeight="1" thickBot="1" x14ac:dyDescent="0.35">
      <c r="A58" s="329" t="s">
        <v>255</v>
      </c>
      <c r="B58" s="307">
        <v>3.0010932502209999</v>
      </c>
      <c r="C58" s="307">
        <v>2.2519999999999998</v>
      </c>
      <c r="D58" s="308">
        <v>-0.74909325022100004</v>
      </c>
      <c r="E58" s="309">
        <v>0.75039321081800003</v>
      </c>
      <c r="F58" s="307">
        <v>0.99999996850200001</v>
      </c>
      <c r="G58" s="308">
        <v>0.16666666141700001</v>
      </c>
      <c r="H58" s="310">
        <v>0</v>
      </c>
      <c r="I58" s="307">
        <v>0</v>
      </c>
      <c r="J58" s="308">
        <v>-0.16666666141700001</v>
      </c>
      <c r="K58" s="311">
        <v>0</v>
      </c>
    </row>
    <row r="59" spans="1:11" ht="14.4" customHeight="1" thickBot="1" x14ac:dyDescent="0.35">
      <c r="A59" s="329" t="s">
        <v>256</v>
      </c>
      <c r="B59" s="307">
        <v>45.754346156053998</v>
      </c>
      <c r="C59" s="307">
        <v>105.352</v>
      </c>
      <c r="D59" s="308">
        <v>59.597653843944997</v>
      </c>
      <c r="E59" s="309">
        <v>2.3025572180760001</v>
      </c>
      <c r="F59" s="307">
        <v>113.296978051591</v>
      </c>
      <c r="G59" s="308">
        <v>18.882829675265</v>
      </c>
      <c r="H59" s="310">
        <v>6.109</v>
      </c>
      <c r="I59" s="307">
        <v>6.109</v>
      </c>
      <c r="J59" s="308">
        <v>-12.773829675265</v>
      </c>
      <c r="K59" s="311">
        <v>5.3920237811999998E-2</v>
      </c>
    </row>
    <row r="60" spans="1:11" ht="14.4" customHeight="1" thickBot="1" x14ac:dyDescent="0.35">
      <c r="A60" s="328" t="s">
        <v>257</v>
      </c>
      <c r="B60" s="312">
        <v>49.999999999998998</v>
      </c>
      <c r="C60" s="312">
        <v>1.1919999999999999</v>
      </c>
      <c r="D60" s="313">
        <v>-48.807999999998998</v>
      </c>
      <c r="E60" s="314">
        <v>2.384E-2</v>
      </c>
      <c r="F60" s="312">
        <v>44.999998582609003</v>
      </c>
      <c r="G60" s="313">
        <v>7.4999997637679998</v>
      </c>
      <c r="H60" s="315">
        <v>0</v>
      </c>
      <c r="I60" s="312">
        <v>0</v>
      </c>
      <c r="J60" s="313">
        <v>-7.4999997637679998</v>
      </c>
      <c r="K60" s="316">
        <v>0</v>
      </c>
    </row>
    <row r="61" spans="1:11" ht="14.4" customHeight="1" thickBot="1" x14ac:dyDescent="0.35">
      <c r="A61" s="329" t="s">
        <v>258</v>
      </c>
      <c r="B61" s="307">
        <v>0</v>
      </c>
      <c r="C61" s="307">
        <v>1.1919999999999999</v>
      </c>
      <c r="D61" s="308">
        <v>1.1919999999999999</v>
      </c>
      <c r="E61" s="319" t="s">
        <v>204</v>
      </c>
      <c r="F61" s="307">
        <v>9.9999996850239992</v>
      </c>
      <c r="G61" s="308">
        <v>1.6666666141699999</v>
      </c>
      <c r="H61" s="310">
        <v>0</v>
      </c>
      <c r="I61" s="307">
        <v>0</v>
      </c>
      <c r="J61" s="308">
        <v>-1.6666666141699999</v>
      </c>
      <c r="K61" s="311">
        <v>0</v>
      </c>
    </row>
    <row r="62" spans="1:11" ht="14.4" customHeight="1" thickBot="1" x14ac:dyDescent="0.35">
      <c r="A62" s="329" t="s">
        <v>259</v>
      </c>
      <c r="B62" s="307">
        <v>49.999999999998998</v>
      </c>
      <c r="C62" s="307">
        <v>0</v>
      </c>
      <c r="D62" s="308">
        <v>-49.999999999998998</v>
      </c>
      <c r="E62" s="309">
        <v>0</v>
      </c>
      <c r="F62" s="307">
        <v>34.999998897584</v>
      </c>
      <c r="G62" s="308">
        <v>5.8333331495970002</v>
      </c>
      <c r="H62" s="310">
        <v>0</v>
      </c>
      <c r="I62" s="307">
        <v>0</v>
      </c>
      <c r="J62" s="308">
        <v>-5.8333331495970002</v>
      </c>
      <c r="K62" s="311">
        <v>0</v>
      </c>
    </row>
    <row r="63" spans="1:11" ht="14.4" customHeight="1" thickBot="1" x14ac:dyDescent="0.35">
      <c r="A63" s="326" t="s">
        <v>32</v>
      </c>
      <c r="B63" s="307">
        <v>11718.057939754301</v>
      </c>
      <c r="C63" s="307">
        <v>11779.774090000001</v>
      </c>
      <c r="D63" s="308">
        <v>61.716150245663002</v>
      </c>
      <c r="E63" s="309">
        <v>1.005266755853</v>
      </c>
      <c r="F63" s="307">
        <v>12179.999616359501</v>
      </c>
      <c r="G63" s="308">
        <v>2029.9999360599199</v>
      </c>
      <c r="H63" s="310">
        <v>930.120200000002</v>
      </c>
      <c r="I63" s="307">
        <v>1878.1491000000001</v>
      </c>
      <c r="J63" s="308">
        <v>-151.85083605991801</v>
      </c>
      <c r="K63" s="311">
        <v>0.15419943835399999</v>
      </c>
    </row>
    <row r="64" spans="1:11" ht="14.4" customHeight="1" thickBot="1" x14ac:dyDescent="0.35">
      <c r="A64" s="332" t="s">
        <v>260</v>
      </c>
      <c r="B64" s="312">
        <v>8686.9999999998399</v>
      </c>
      <c r="C64" s="312">
        <v>8736.35</v>
      </c>
      <c r="D64" s="313">
        <v>49.350000000157998</v>
      </c>
      <c r="E64" s="314">
        <v>1.005680902498</v>
      </c>
      <c r="F64" s="312">
        <v>9028.9997156083791</v>
      </c>
      <c r="G64" s="313">
        <v>1504.8332859347299</v>
      </c>
      <c r="H64" s="315">
        <v>689.85700000000202</v>
      </c>
      <c r="I64" s="312">
        <v>1393.412</v>
      </c>
      <c r="J64" s="313">
        <v>-111.421285934729</v>
      </c>
      <c r="K64" s="316">
        <v>0.154326286841</v>
      </c>
    </row>
    <row r="65" spans="1:11" ht="14.4" customHeight="1" thickBot="1" x14ac:dyDescent="0.35">
      <c r="A65" s="328" t="s">
        <v>261</v>
      </c>
      <c r="B65" s="312">
        <v>8658.9999999998399</v>
      </c>
      <c r="C65" s="312">
        <v>8694.1970000000001</v>
      </c>
      <c r="D65" s="313">
        <v>35.197000000157999</v>
      </c>
      <c r="E65" s="314">
        <v>1.0040647880810001</v>
      </c>
      <c r="F65" s="312">
        <v>8999.9997165218101</v>
      </c>
      <c r="G65" s="313">
        <v>1499.9999527536399</v>
      </c>
      <c r="H65" s="315">
        <v>686.36100000000204</v>
      </c>
      <c r="I65" s="312">
        <v>1384.7159999999999</v>
      </c>
      <c r="J65" s="313">
        <v>-115.283952753634</v>
      </c>
      <c r="K65" s="316">
        <v>0.15385733817899999</v>
      </c>
    </row>
    <row r="66" spans="1:11" ht="14.4" customHeight="1" thickBot="1" x14ac:dyDescent="0.35">
      <c r="A66" s="329" t="s">
        <v>262</v>
      </c>
      <c r="B66" s="307">
        <v>8658.9999999998399</v>
      </c>
      <c r="C66" s="307">
        <v>8694.1970000000001</v>
      </c>
      <c r="D66" s="308">
        <v>35.197000000157999</v>
      </c>
      <c r="E66" s="309">
        <v>1.0040647880810001</v>
      </c>
      <c r="F66" s="307">
        <v>8999.9997165218101</v>
      </c>
      <c r="G66" s="308">
        <v>1499.9999527536399</v>
      </c>
      <c r="H66" s="310">
        <v>686.36100000000204</v>
      </c>
      <c r="I66" s="307">
        <v>1384.7159999999999</v>
      </c>
      <c r="J66" s="308">
        <v>-115.283952753634</v>
      </c>
      <c r="K66" s="311">
        <v>0.15385733817899999</v>
      </c>
    </row>
    <row r="67" spans="1:11" ht="14.4" customHeight="1" thickBot="1" x14ac:dyDescent="0.35">
      <c r="A67" s="328" t="s">
        <v>263</v>
      </c>
      <c r="B67" s="312">
        <v>27.999999999999002</v>
      </c>
      <c r="C67" s="312">
        <v>42.152999999999999</v>
      </c>
      <c r="D67" s="313">
        <v>14.153</v>
      </c>
      <c r="E67" s="314">
        <v>1.5054642857139999</v>
      </c>
      <c r="F67" s="312">
        <v>28.99999908657</v>
      </c>
      <c r="G67" s="313">
        <v>4.833333181095</v>
      </c>
      <c r="H67" s="315">
        <v>3.496</v>
      </c>
      <c r="I67" s="312">
        <v>8.6959999999999997</v>
      </c>
      <c r="J67" s="313">
        <v>3.8626668189040001</v>
      </c>
      <c r="K67" s="316">
        <v>0.29986207841000001</v>
      </c>
    </row>
    <row r="68" spans="1:11" ht="14.4" customHeight="1" thickBot="1" x14ac:dyDescent="0.35">
      <c r="A68" s="329" t="s">
        <v>264</v>
      </c>
      <c r="B68" s="307">
        <v>27.999999999999002</v>
      </c>
      <c r="C68" s="307">
        <v>42.152999999999999</v>
      </c>
      <c r="D68" s="308">
        <v>14.153</v>
      </c>
      <c r="E68" s="309">
        <v>1.5054642857139999</v>
      </c>
      <c r="F68" s="307">
        <v>28.99999908657</v>
      </c>
      <c r="G68" s="308">
        <v>4.833333181095</v>
      </c>
      <c r="H68" s="310">
        <v>3.496</v>
      </c>
      <c r="I68" s="307">
        <v>8.6959999999999997</v>
      </c>
      <c r="J68" s="308">
        <v>3.8626668189040001</v>
      </c>
      <c r="K68" s="311">
        <v>0.29986207841000001</v>
      </c>
    </row>
    <row r="69" spans="1:11" ht="14.4" customHeight="1" thickBot="1" x14ac:dyDescent="0.35">
      <c r="A69" s="327" t="s">
        <v>265</v>
      </c>
      <c r="B69" s="307">
        <v>2944.0579397544998</v>
      </c>
      <c r="C69" s="307">
        <v>2956.02225</v>
      </c>
      <c r="D69" s="308">
        <v>11.964310245502</v>
      </c>
      <c r="E69" s="309">
        <v>1.0040638840980001</v>
      </c>
      <c r="F69" s="307">
        <v>3059.9999036174199</v>
      </c>
      <c r="G69" s="308">
        <v>509.99998393623599</v>
      </c>
      <c r="H69" s="310">
        <v>233.36425000000099</v>
      </c>
      <c r="I69" s="307">
        <v>470.803</v>
      </c>
      <c r="J69" s="308">
        <v>-39.196983936235</v>
      </c>
      <c r="K69" s="311">
        <v>0.153857194388</v>
      </c>
    </row>
    <row r="70" spans="1:11" ht="14.4" customHeight="1" thickBot="1" x14ac:dyDescent="0.35">
      <c r="A70" s="328" t="s">
        <v>266</v>
      </c>
      <c r="B70" s="312">
        <v>779.05793975454299</v>
      </c>
      <c r="C70" s="312">
        <v>782.47299999999996</v>
      </c>
      <c r="D70" s="313">
        <v>3.415060245457</v>
      </c>
      <c r="E70" s="314">
        <v>1.0043835767160001</v>
      </c>
      <c r="F70" s="312">
        <v>809.99997448696297</v>
      </c>
      <c r="G70" s="313">
        <v>134.999995747827</v>
      </c>
      <c r="H70" s="315">
        <v>61.774000000000001</v>
      </c>
      <c r="I70" s="312">
        <v>124.624</v>
      </c>
      <c r="J70" s="313">
        <v>-10.375995747827</v>
      </c>
      <c r="K70" s="316">
        <v>0.15385679496900001</v>
      </c>
    </row>
    <row r="71" spans="1:11" ht="14.4" customHeight="1" thickBot="1" x14ac:dyDescent="0.35">
      <c r="A71" s="329" t="s">
        <v>267</v>
      </c>
      <c r="B71" s="307">
        <v>779.05793975454299</v>
      </c>
      <c r="C71" s="307">
        <v>782.47299999999996</v>
      </c>
      <c r="D71" s="308">
        <v>3.415060245457</v>
      </c>
      <c r="E71" s="309">
        <v>1.0043835767160001</v>
      </c>
      <c r="F71" s="307">
        <v>809.99997448696297</v>
      </c>
      <c r="G71" s="308">
        <v>134.999995747827</v>
      </c>
      <c r="H71" s="310">
        <v>61.774000000000001</v>
      </c>
      <c r="I71" s="307">
        <v>124.624</v>
      </c>
      <c r="J71" s="308">
        <v>-10.375995747827</v>
      </c>
      <c r="K71" s="311">
        <v>0.15385679496900001</v>
      </c>
    </row>
    <row r="72" spans="1:11" ht="14.4" customHeight="1" thickBot="1" x14ac:dyDescent="0.35">
      <c r="A72" s="328" t="s">
        <v>268</v>
      </c>
      <c r="B72" s="312">
        <v>2164.99999999996</v>
      </c>
      <c r="C72" s="312">
        <v>2173.54925</v>
      </c>
      <c r="D72" s="313">
        <v>8.5492500000439993</v>
      </c>
      <c r="E72" s="314">
        <v>1.0039488452650001</v>
      </c>
      <c r="F72" s="312">
        <v>2249.9999291304498</v>
      </c>
      <c r="G72" s="313">
        <v>374.99998818840902</v>
      </c>
      <c r="H72" s="315">
        <v>171.59025</v>
      </c>
      <c r="I72" s="312">
        <v>346.17899999999997</v>
      </c>
      <c r="J72" s="313">
        <v>-28.820988188407998</v>
      </c>
      <c r="K72" s="316">
        <v>0.15385733817899999</v>
      </c>
    </row>
    <row r="73" spans="1:11" ht="14.4" customHeight="1" thickBot="1" x14ac:dyDescent="0.35">
      <c r="A73" s="329" t="s">
        <v>269</v>
      </c>
      <c r="B73" s="307">
        <v>2164.99999999996</v>
      </c>
      <c r="C73" s="307">
        <v>2173.54925</v>
      </c>
      <c r="D73" s="308">
        <v>8.5492500000439993</v>
      </c>
      <c r="E73" s="309">
        <v>1.0039488452650001</v>
      </c>
      <c r="F73" s="307">
        <v>2249.9999291304498</v>
      </c>
      <c r="G73" s="308">
        <v>374.99998818840902</v>
      </c>
      <c r="H73" s="310">
        <v>171.59025</v>
      </c>
      <c r="I73" s="307">
        <v>346.17899999999997</v>
      </c>
      <c r="J73" s="308">
        <v>-28.820988188407998</v>
      </c>
      <c r="K73" s="311">
        <v>0.15385733817899999</v>
      </c>
    </row>
    <row r="74" spans="1:11" ht="14.4" customHeight="1" thickBot="1" x14ac:dyDescent="0.35">
      <c r="A74" s="327" t="s">
        <v>270</v>
      </c>
      <c r="B74" s="307">
        <v>86.999999999997996</v>
      </c>
      <c r="C74" s="307">
        <v>87.401840000000007</v>
      </c>
      <c r="D74" s="308">
        <v>0.40184000000100001</v>
      </c>
      <c r="E74" s="309">
        <v>1.0046188505739999</v>
      </c>
      <c r="F74" s="307">
        <v>90.999997133720001</v>
      </c>
      <c r="G74" s="308">
        <v>15.166666188953</v>
      </c>
      <c r="H74" s="310">
        <v>6.8989500000000001</v>
      </c>
      <c r="I74" s="307">
        <v>13.934100000000001</v>
      </c>
      <c r="J74" s="308">
        <v>-1.232566188953</v>
      </c>
      <c r="K74" s="311">
        <v>0.153121982844</v>
      </c>
    </row>
    <row r="75" spans="1:11" ht="14.4" customHeight="1" thickBot="1" x14ac:dyDescent="0.35">
      <c r="A75" s="328" t="s">
        <v>271</v>
      </c>
      <c r="B75" s="312">
        <v>86.999999999997996</v>
      </c>
      <c r="C75" s="312">
        <v>87.401840000000007</v>
      </c>
      <c r="D75" s="313">
        <v>0.40184000000100001</v>
      </c>
      <c r="E75" s="314">
        <v>1.0046188505739999</v>
      </c>
      <c r="F75" s="312">
        <v>90.999997133720001</v>
      </c>
      <c r="G75" s="313">
        <v>15.166666188953</v>
      </c>
      <c r="H75" s="315">
        <v>6.8989500000000001</v>
      </c>
      <c r="I75" s="312">
        <v>13.934100000000001</v>
      </c>
      <c r="J75" s="313">
        <v>-1.232566188953</v>
      </c>
      <c r="K75" s="316">
        <v>0.153121982844</v>
      </c>
    </row>
    <row r="76" spans="1:11" ht="14.4" customHeight="1" thickBot="1" x14ac:dyDescent="0.35">
      <c r="A76" s="329" t="s">
        <v>272</v>
      </c>
      <c r="B76" s="307">
        <v>86.999999999997996</v>
      </c>
      <c r="C76" s="307">
        <v>87.401840000000007</v>
      </c>
      <c r="D76" s="308">
        <v>0.40184000000100001</v>
      </c>
      <c r="E76" s="309">
        <v>1.0046188505739999</v>
      </c>
      <c r="F76" s="307">
        <v>90.999997133720001</v>
      </c>
      <c r="G76" s="308">
        <v>15.166666188953</v>
      </c>
      <c r="H76" s="310">
        <v>6.8989500000000001</v>
      </c>
      <c r="I76" s="307">
        <v>13.934100000000001</v>
      </c>
      <c r="J76" s="308">
        <v>-1.232566188953</v>
      </c>
      <c r="K76" s="311">
        <v>0.153121982844</v>
      </c>
    </row>
    <row r="77" spans="1:11" ht="14.4" customHeight="1" thickBot="1" x14ac:dyDescent="0.35">
      <c r="A77" s="326" t="s">
        <v>273</v>
      </c>
      <c r="B77" s="307">
        <v>0</v>
      </c>
      <c r="C77" s="307">
        <v>4.9184400000000004</v>
      </c>
      <c r="D77" s="308">
        <v>4.9184400000000004</v>
      </c>
      <c r="E77" s="319" t="s">
        <v>204</v>
      </c>
      <c r="F77" s="307">
        <v>0</v>
      </c>
      <c r="G77" s="308">
        <v>0</v>
      </c>
      <c r="H77" s="310">
        <v>0</v>
      </c>
      <c r="I77" s="307">
        <v>0</v>
      </c>
      <c r="J77" s="308">
        <v>0</v>
      </c>
      <c r="K77" s="320" t="s">
        <v>204</v>
      </c>
    </row>
    <row r="78" spans="1:11" ht="14.4" customHeight="1" thickBot="1" x14ac:dyDescent="0.35">
      <c r="A78" s="327" t="s">
        <v>274</v>
      </c>
      <c r="B78" s="307">
        <v>0</v>
      </c>
      <c r="C78" s="307">
        <v>4.9184400000000004</v>
      </c>
      <c r="D78" s="308">
        <v>4.9184400000000004</v>
      </c>
      <c r="E78" s="319" t="s">
        <v>204</v>
      </c>
      <c r="F78" s="307">
        <v>0</v>
      </c>
      <c r="G78" s="308">
        <v>0</v>
      </c>
      <c r="H78" s="310">
        <v>0</v>
      </c>
      <c r="I78" s="307">
        <v>0</v>
      </c>
      <c r="J78" s="308">
        <v>0</v>
      </c>
      <c r="K78" s="320" t="s">
        <v>204</v>
      </c>
    </row>
    <row r="79" spans="1:11" ht="14.4" customHeight="1" thickBot="1" x14ac:dyDescent="0.35">
      <c r="A79" s="328" t="s">
        <v>275</v>
      </c>
      <c r="B79" s="312">
        <v>0</v>
      </c>
      <c r="C79" s="312">
        <v>3.76844</v>
      </c>
      <c r="D79" s="313">
        <v>3.76844</v>
      </c>
      <c r="E79" s="317" t="s">
        <v>242</v>
      </c>
      <c r="F79" s="312">
        <v>0</v>
      </c>
      <c r="G79" s="313">
        <v>0</v>
      </c>
      <c r="H79" s="315">
        <v>0</v>
      </c>
      <c r="I79" s="312">
        <v>0</v>
      </c>
      <c r="J79" s="313">
        <v>0</v>
      </c>
      <c r="K79" s="318" t="s">
        <v>204</v>
      </c>
    </row>
    <row r="80" spans="1:11" ht="14.4" customHeight="1" thickBot="1" x14ac:dyDescent="0.35">
      <c r="A80" s="329" t="s">
        <v>276</v>
      </c>
      <c r="B80" s="307">
        <v>0</v>
      </c>
      <c r="C80" s="307">
        <v>3.76844</v>
      </c>
      <c r="D80" s="308">
        <v>3.76844</v>
      </c>
      <c r="E80" s="319" t="s">
        <v>242</v>
      </c>
      <c r="F80" s="307">
        <v>0</v>
      </c>
      <c r="G80" s="308">
        <v>0</v>
      </c>
      <c r="H80" s="310">
        <v>0</v>
      </c>
      <c r="I80" s="307">
        <v>0</v>
      </c>
      <c r="J80" s="308">
        <v>0</v>
      </c>
      <c r="K80" s="320" t="s">
        <v>204</v>
      </c>
    </row>
    <row r="81" spans="1:11" ht="14.4" customHeight="1" thickBot="1" x14ac:dyDescent="0.35">
      <c r="A81" s="331" t="s">
        <v>277</v>
      </c>
      <c r="B81" s="307">
        <v>0</v>
      </c>
      <c r="C81" s="307">
        <v>1.1499999999999999</v>
      </c>
      <c r="D81" s="308">
        <v>1.1499999999999999</v>
      </c>
      <c r="E81" s="319" t="s">
        <v>204</v>
      </c>
      <c r="F81" s="307">
        <v>0</v>
      </c>
      <c r="G81" s="308">
        <v>0</v>
      </c>
      <c r="H81" s="310">
        <v>0</v>
      </c>
      <c r="I81" s="307">
        <v>0</v>
      </c>
      <c r="J81" s="308">
        <v>0</v>
      </c>
      <c r="K81" s="320" t="s">
        <v>204</v>
      </c>
    </row>
    <row r="82" spans="1:11" ht="14.4" customHeight="1" thickBot="1" x14ac:dyDescent="0.35">
      <c r="A82" s="329" t="s">
        <v>278</v>
      </c>
      <c r="B82" s="307">
        <v>0</v>
      </c>
      <c r="C82" s="307">
        <v>1.1499999999999999</v>
      </c>
      <c r="D82" s="308">
        <v>1.1499999999999999</v>
      </c>
      <c r="E82" s="319" t="s">
        <v>204</v>
      </c>
      <c r="F82" s="307">
        <v>0</v>
      </c>
      <c r="G82" s="308">
        <v>0</v>
      </c>
      <c r="H82" s="310">
        <v>0</v>
      </c>
      <c r="I82" s="307">
        <v>0</v>
      </c>
      <c r="J82" s="308">
        <v>0</v>
      </c>
      <c r="K82" s="320" t="s">
        <v>204</v>
      </c>
    </row>
    <row r="83" spans="1:11" ht="14.4" customHeight="1" thickBot="1" x14ac:dyDescent="0.35">
      <c r="A83" s="326" t="s">
        <v>279</v>
      </c>
      <c r="B83" s="307">
        <v>3452.6328789055901</v>
      </c>
      <c r="C83" s="307">
        <v>3454.1280000000002</v>
      </c>
      <c r="D83" s="308">
        <v>1.4951210944069999</v>
      </c>
      <c r="E83" s="309">
        <v>1.000433037958</v>
      </c>
      <c r="F83" s="307">
        <v>2663.9923563981502</v>
      </c>
      <c r="G83" s="308">
        <v>443.99872606635802</v>
      </c>
      <c r="H83" s="310">
        <v>221.99400000000099</v>
      </c>
      <c r="I83" s="307">
        <v>443.98800000000102</v>
      </c>
      <c r="J83" s="308">
        <v>-1.0726066357E-2</v>
      </c>
      <c r="K83" s="311">
        <v>0.16666264035299999</v>
      </c>
    </row>
    <row r="84" spans="1:11" ht="14.4" customHeight="1" thickBot="1" x14ac:dyDescent="0.35">
      <c r="A84" s="327" t="s">
        <v>280</v>
      </c>
      <c r="B84" s="307">
        <v>3452.6328789055901</v>
      </c>
      <c r="C84" s="307">
        <v>3454.1280000000002</v>
      </c>
      <c r="D84" s="308">
        <v>1.4951210944069999</v>
      </c>
      <c r="E84" s="309">
        <v>1.000433037958</v>
      </c>
      <c r="F84" s="307">
        <v>2663.9923563981502</v>
      </c>
      <c r="G84" s="308">
        <v>443.99872606635802</v>
      </c>
      <c r="H84" s="310">
        <v>221.99400000000099</v>
      </c>
      <c r="I84" s="307">
        <v>443.98800000000102</v>
      </c>
      <c r="J84" s="308">
        <v>-1.0726066357E-2</v>
      </c>
      <c r="K84" s="311">
        <v>0.16666264035299999</v>
      </c>
    </row>
    <row r="85" spans="1:11" ht="14.4" customHeight="1" thickBot="1" x14ac:dyDescent="0.35">
      <c r="A85" s="328" t="s">
        <v>281</v>
      </c>
      <c r="B85" s="312">
        <v>3452.6328789055901</v>
      </c>
      <c r="C85" s="312">
        <v>3454.1280000000002</v>
      </c>
      <c r="D85" s="313">
        <v>1.4951210944069999</v>
      </c>
      <c r="E85" s="314">
        <v>1.000433037958</v>
      </c>
      <c r="F85" s="312">
        <v>2663.9923563981502</v>
      </c>
      <c r="G85" s="313">
        <v>443.99872606635802</v>
      </c>
      <c r="H85" s="315">
        <v>221.99400000000099</v>
      </c>
      <c r="I85" s="312">
        <v>443.98800000000102</v>
      </c>
      <c r="J85" s="313">
        <v>-1.0726066357E-2</v>
      </c>
      <c r="K85" s="316">
        <v>0.16666264035299999</v>
      </c>
    </row>
    <row r="86" spans="1:11" ht="14.4" customHeight="1" thickBot="1" x14ac:dyDescent="0.35">
      <c r="A86" s="329" t="s">
        <v>282</v>
      </c>
      <c r="B86" s="307">
        <v>102.6392782209</v>
      </c>
      <c r="C86" s="307">
        <v>103.971</v>
      </c>
      <c r="D86" s="308">
        <v>1.3317217790989999</v>
      </c>
      <c r="E86" s="309">
        <v>1.0129747773190001</v>
      </c>
      <c r="F86" s="307">
        <v>104.99999669275201</v>
      </c>
      <c r="G86" s="308">
        <v>17.499999448792</v>
      </c>
      <c r="H86" s="310">
        <v>8.7970000000000006</v>
      </c>
      <c r="I86" s="307">
        <v>17.594000000000001</v>
      </c>
      <c r="J86" s="308">
        <v>9.4000551207000002E-2</v>
      </c>
      <c r="K86" s="311">
        <v>0.16756191003900001</v>
      </c>
    </row>
    <row r="87" spans="1:11" ht="14.4" customHeight="1" thickBot="1" x14ac:dyDescent="0.35">
      <c r="A87" s="329" t="s">
        <v>283</v>
      </c>
      <c r="B87" s="307">
        <v>1180.99999999998</v>
      </c>
      <c r="C87" s="307">
        <v>1180.748</v>
      </c>
      <c r="D87" s="308">
        <v>-0.25199999997700001</v>
      </c>
      <c r="E87" s="309">
        <v>0.99978662150700004</v>
      </c>
      <c r="F87" s="307">
        <v>458.99998554259702</v>
      </c>
      <c r="G87" s="308">
        <v>76.499997590432002</v>
      </c>
      <c r="H87" s="310">
        <v>38.268999999999998</v>
      </c>
      <c r="I87" s="307">
        <v>76.537999999999997</v>
      </c>
      <c r="J87" s="308">
        <v>3.8002409567000003E-2</v>
      </c>
      <c r="K87" s="311">
        <v>0.166749460589</v>
      </c>
    </row>
    <row r="88" spans="1:11" ht="14.4" customHeight="1" thickBot="1" x14ac:dyDescent="0.35">
      <c r="A88" s="329" t="s">
        <v>284</v>
      </c>
      <c r="B88" s="307">
        <v>198.001656558588</v>
      </c>
      <c r="C88" s="307">
        <v>197.49600000000001</v>
      </c>
      <c r="D88" s="308">
        <v>-0.50565655858699998</v>
      </c>
      <c r="E88" s="309">
        <v>0.99744620036300002</v>
      </c>
      <c r="F88" s="307">
        <v>197.000403751379</v>
      </c>
      <c r="G88" s="308">
        <v>32.833400625228997</v>
      </c>
      <c r="H88" s="310">
        <v>16.457999999999998</v>
      </c>
      <c r="I88" s="307">
        <v>32.915999999999997</v>
      </c>
      <c r="J88" s="308">
        <v>8.2599374769999998E-2</v>
      </c>
      <c r="K88" s="311">
        <v>0.167085951973</v>
      </c>
    </row>
    <row r="89" spans="1:11" ht="14.4" customHeight="1" thickBot="1" x14ac:dyDescent="0.35">
      <c r="A89" s="329" t="s">
        <v>285</v>
      </c>
      <c r="B89" s="307">
        <v>653.99194412615202</v>
      </c>
      <c r="C89" s="307">
        <v>654.14700000000005</v>
      </c>
      <c r="D89" s="308">
        <v>0.15505587384799999</v>
      </c>
      <c r="E89" s="309">
        <v>1.000237091412</v>
      </c>
      <c r="F89" s="307">
        <v>654.99200972042797</v>
      </c>
      <c r="G89" s="308">
        <v>109.16533495340499</v>
      </c>
      <c r="H89" s="310">
        <v>54.527000000000001</v>
      </c>
      <c r="I89" s="307">
        <v>109.054</v>
      </c>
      <c r="J89" s="308">
        <v>-0.111334953404</v>
      </c>
      <c r="K89" s="311">
        <v>0.166496687565</v>
      </c>
    </row>
    <row r="90" spans="1:11" ht="14.4" customHeight="1" thickBot="1" x14ac:dyDescent="0.35">
      <c r="A90" s="329" t="s">
        <v>286</v>
      </c>
      <c r="B90" s="307">
        <v>1203.99999999998</v>
      </c>
      <c r="C90" s="307">
        <v>1204.5989999999999</v>
      </c>
      <c r="D90" s="308">
        <v>0.59900000002200005</v>
      </c>
      <c r="E90" s="309">
        <v>1.0004975083050001</v>
      </c>
      <c r="F90" s="307">
        <v>1134.9999642502301</v>
      </c>
      <c r="G90" s="308">
        <v>189.16666070837101</v>
      </c>
      <c r="H90" s="310">
        <v>94.513999999999996</v>
      </c>
      <c r="I90" s="307">
        <v>189.02799999999999</v>
      </c>
      <c r="J90" s="308">
        <v>-0.13866070837</v>
      </c>
      <c r="K90" s="311">
        <v>0.16654449863699999</v>
      </c>
    </row>
    <row r="91" spans="1:11" ht="14.4" customHeight="1" thickBot="1" x14ac:dyDescent="0.35">
      <c r="A91" s="329" t="s">
        <v>287</v>
      </c>
      <c r="B91" s="307">
        <v>112.999999999998</v>
      </c>
      <c r="C91" s="307">
        <v>113.167</v>
      </c>
      <c r="D91" s="308">
        <v>0.16700000000199999</v>
      </c>
      <c r="E91" s="309">
        <v>1.0014778761059999</v>
      </c>
      <c r="F91" s="307">
        <v>112.99999644077</v>
      </c>
      <c r="G91" s="308">
        <v>18.833332740128</v>
      </c>
      <c r="H91" s="310">
        <v>9.4290000000000003</v>
      </c>
      <c r="I91" s="307">
        <v>18.858000000000001</v>
      </c>
      <c r="J91" s="308">
        <v>2.4667259871000002E-2</v>
      </c>
      <c r="K91" s="311">
        <v>0.16688496100799999</v>
      </c>
    </row>
    <row r="92" spans="1:11" ht="14.4" customHeight="1" thickBot="1" x14ac:dyDescent="0.35">
      <c r="A92" s="325" t="s">
        <v>288</v>
      </c>
      <c r="B92" s="307">
        <v>57.643769083571001</v>
      </c>
      <c r="C92" s="307">
        <v>70.31371</v>
      </c>
      <c r="D92" s="308">
        <v>12.669940916428001</v>
      </c>
      <c r="E92" s="309">
        <v>1.2197972325169999</v>
      </c>
      <c r="F92" s="307">
        <v>65.779204053534997</v>
      </c>
      <c r="G92" s="308">
        <v>10.963200675589</v>
      </c>
      <c r="H92" s="310">
        <v>5.2065700000000001</v>
      </c>
      <c r="I92" s="307">
        <v>6.6486900000000002</v>
      </c>
      <c r="J92" s="308">
        <v>-4.3145106755890001</v>
      </c>
      <c r="K92" s="311">
        <v>0.101075865779</v>
      </c>
    </row>
    <row r="93" spans="1:11" ht="14.4" customHeight="1" thickBot="1" x14ac:dyDescent="0.35">
      <c r="A93" s="326" t="s">
        <v>289</v>
      </c>
      <c r="B93" s="307">
        <v>57.643769083571001</v>
      </c>
      <c r="C93" s="307">
        <v>70.31371</v>
      </c>
      <c r="D93" s="308">
        <v>12.669940916428001</v>
      </c>
      <c r="E93" s="309">
        <v>1.2197972325169999</v>
      </c>
      <c r="F93" s="307">
        <v>65.779204053534997</v>
      </c>
      <c r="G93" s="308">
        <v>10.963200675589</v>
      </c>
      <c r="H93" s="310">
        <v>5.2065700000000001</v>
      </c>
      <c r="I93" s="307">
        <v>6.6486900000000002</v>
      </c>
      <c r="J93" s="308">
        <v>-4.3145106755890001</v>
      </c>
      <c r="K93" s="311">
        <v>0.101075865779</v>
      </c>
    </row>
    <row r="94" spans="1:11" ht="14.4" customHeight="1" thickBot="1" x14ac:dyDescent="0.35">
      <c r="A94" s="332" t="s">
        <v>290</v>
      </c>
      <c r="B94" s="312">
        <v>57.643769083571001</v>
      </c>
      <c r="C94" s="312">
        <v>70.31371</v>
      </c>
      <c r="D94" s="313">
        <v>12.669940916428001</v>
      </c>
      <c r="E94" s="314">
        <v>1.2197972325169999</v>
      </c>
      <c r="F94" s="312">
        <v>65.779204053534997</v>
      </c>
      <c r="G94" s="313">
        <v>10.963200675589</v>
      </c>
      <c r="H94" s="315">
        <v>5.2065700000000001</v>
      </c>
      <c r="I94" s="312">
        <v>6.6486900000000002</v>
      </c>
      <c r="J94" s="313">
        <v>-4.3145106755890001</v>
      </c>
      <c r="K94" s="316">
        <v>0.101075865779</v>
      </c>
    </row>
    <row r="95" spans="1:11" ht="14.4" customHeight="1" thickBot="1" x14ac:dyDescent="0.35">
      <c r="A95" s="328" t="s">
        <v>291</v>
      </c>
      <c r="B95" s="312">
        <v>0</v>
      </c>
      <c r="C95" s="312">
        <v>-2.2799999999999999E-3</v>
      </c>
      <c r="D95" s="313">
        <v>-2.2799999999999999E-3</v>
      </c>
      <c r="E95" s="317" t="s">
        <v>204</v>
      </c>
      <c r="F95" s="312">
        <v>0</v>
      </c>
      <c r="G95" s="313">
        <v>0</v>
      </c>
      <c r="H95" s="315">
        <v>-2.2000000000000001E-4</v>
      </c>
      <c r="I95" s="312">
        <v>-3.8999999999999999E-4</v>
      </c>
      <c r="J95" s="313">
        <v>-3.8999999999999999E-4</v>
      </c>
      <c r="K95" s="318" t="s">
        <v>204</v>
      </c>
    </row>
    <row r="96" spans="1:11" ht="14.4" customHeight="1" thickBot="1" x14ac:dyDescent="0.35">
      <c r="A96" s="329" t="s">
        <v>292</v>
      </c>
      <c r="B96" s="307">
        <v>0</v>
      </c>
      <c r="C96" s="307">
        <v>-2.2799999999999999E-3</v>
      </c>
      <c r="D96" s="308">
        <v>-2.2799999999999999E-3</v>
      </c>
      <c r="E96" s="319" t="s">
        <v>204</v>
      </c>
      <c r="F96" s="307">
        <v>0</v>
      </c>
      <c r="G96" s="308">
        <v>0</v>
      </c>
      <c r="H96" s="310">
        <v>-2.2000000000000001E-4</v>
      </c>
      <c r="I96" s="307">
        <v>-3.8999999999999999E-4</v>
      </c>
      <c r="J96" s="308">
        <v>-3.8999999999999999E-4</v>
      </c>
      <c r="K96" s="320" t="s">
        <v>204</v>
      </c>
    </row>
    <row r="97" spans="1:11" ht="14.4" customHeight="1" thickBot="1" x14ac:dyDescent="0.35">
      <c r="A97" s="328" t="s">
        <v>293</v>
      </c>
      <c r="B97" s="312">
        <v>57.643769083571001</v>
      </c>
      <c r="C97" s="312">
        <v>70.315989999999999</v>
      </c>
      <c r="D97" s="313">
        <v>12.672220916428</v>
      </c>
      <c r="E97" s="314">
        <v>1.219836785794</v>
      </c>
      <c r="F97" s="312">
        <v>65.779204053534997</v>
      </c>
      <c r="G97" s="313">
        <v>10.963200675589</v>
      </c>
      <c r="H97" s="315">
        <v>5.2067899999999998</v>
      </c>
      <c r="I97" s="312">
        <v>6.6490799999999997</v>
      </c>
      <c r="J97" s="313">
        <v>-4.3141206755889998</v>
      </c>
      <c r="K97" s="316">
        <v>0.10108179470500001</v>
      </c>
    </row>
    <row r="98" spans="1:11" ht="14.4" customHeight="1" thickBot="1" x14ac:dyDescent="0.35">
      <c r="A98" s="329" t="s">
        <v>294</v>
      </c>
      <c r="B98" s="307">
        <v>0</v>
      </c>
      <c r="C98" s="307">
        <v>0.42899999999999999</v>
      </c>
      <c r="D98" s="308">
        <v>0.42899999999999999</v>
      </c>
      <c r="E98" s="319" t="s">
        <v>204</v>
      </c>
      <c r="F98" s="307">
        <v>0.29140244593300002</v>
      </c>
      <c r="G98" s="308">
        <v>4.8567074321999998E-2</v>
      </c>
      <c r="H98" s="310">
        <v>0</v>
      </c>
      <c r="I98" s="307">
        <v>0</v>
      </c>
      <c r="J98" s="308">
        <v>-4.8567074321999998E-2</v>
      </c>
      <c r="K98" s="311">
        <v>0</v>
      </c>
    </row>
    <row r="99" spans="1:11" ht="14.4" customHeight="1" thickBot="1" x14ac:dyDescent="0.35">
      <c r="A99" s="329" t="s">
        <v>295</v>
      </c>
      <c r="B99" s="307">
        <v>57.643769083571001</v>
      </c>
      <c r="C99" s="307">
        <v>69.886989999999997</v>
      </c>
      <c r="D99" s="308">
        <v>12.243220916427999</v>
      </c>
      <c r="E99" s="309">
        <v>1.2123945243530001</v>
      </c>
      <c r="F99" s="307">
        <v>65.487801607601995</v>
      </c>
      <c r="G99" s="308">
        <v>10.914633601267001</v>
      </c>
      <c r="H99" s="310">
        <v>5.2067899999999998</v>
      </c>
      <c r="I99" s="307">
        <v>6.6490799999999997</v>
      </c>
      <c r="J99" s="308">
        <v>-4.2655536012670003</v>
      </c>
      <c r="K99" s="311">
        <v>0.101531580489</v>
      </c>
    </row>
    <row r="100" spans="1:11" ht="14.4" customHeight="1" thickBot="1" x14ac:dyDescent="0.35">
      <c r="A100" s="325" t="s">
        <v>296</v>
      </c>
      <c r="B100" s="307">
        <v>2114.0038276155401</v>
      </c>
      <c r="C100" s="307">
        <v>1877.4403</v>
      </c>
      <c r="D100" s="308">
        <v>-236.563527615537</v>
      </c>
      <c r="E100" s="309">
        <v>0.888096925594</v>
      </c>
      <c r="F100" s="307">
        <v>0</v>
      </c>
      <c r="G100" s="308">
        <v>0</v>
      </c>
      <c r="H100" s="310">
        <v>160.45881</v>
      </c>
      <c r="I100" s="307">
        <v>319.69648999999998</v>
      </c>
      <c r="J100" s="308">
        <v>319.69648999999998</v>
      </c>
      <c r="K100" s="320" t="s">
        <v>204</v>
      </c>
    </row>
    <row r="101" spans="1:11" ht="14.4" customHeight="1" thickBot="1" x14ac:dyDescent="0.35">
      <c r="A101" s="330" t="s">
        <v>297</v>
      </c>
      <c r="B101" s="312">
        <v>2114.0038276155401</v>
      </c>
      <c r="C101" s="312">
        <v>1877.4403</v>
      </c>
      <c r="D101" s="313">
        <v>-236.563527615537</v>
      </c>
      <c r="E101" s="314">
        <v>0.888096925594</v>
      </c>
      <c r="F101" s="312">
        <v>0</v>
      </c>
      <c r="G101" s="313">
        <v>0</v>
      </c>
      <c r="H101" s="315">
        <v>160.45881</v>
      </c>
      <c r="I101" s="312">
        <v>319.69648999999998</v>
      </c>
      <c r="J101" s="313">
        <v>319.69648999999998</v>
      </c>
      <c r="K101" s="318" t="s">
        <v>204</v>
      </c>
    </row>
    <row r="102" spans="1:11" ht="14.4" customHeight="1" thickBot="1" x14ac:dyDescent="0.35">
      <c r="A102" s="332" t="s">
        <v>38</v>
      </c>
      <c r="B102" s="312">
        <v>2114.0038276155401</v>
      </c>
      <c r="C102" s="312">
        <v>1877.4403</v>
      </c>
      <c r="D102" s="313">
        <v>-236.563527615537</v>
      </c>
      <c r="E102" s="314">
        <v>0.888096925594</v>
      </c>
      <c r="F102" s="312">
        <v>0</v>
      </c>
      <c r="G102" s="313">
        <v>0</v>
      </c>
      <c r="H102" s="315">
        <v>160.45881</v>
      </c>
      <c r="I102" s="312">
        <v>319.69648999999998</v>
      </c>
      <c r="J102" s="313">
        <v>319.69648999999998</v>
      </c>
      <c r="K102" s="318" t="s">
        <v>204</v>
      </c>
    </row>
    <row r="103" spans="1:11" ht="14.4" customHeight="1" thickBot="1" x14ac:dyDescent="0.35">
      <c r="A103" s="328" t="s">
        <v>298</v>
      </c>
      <c r="B103" s="312">
        <v>35</v>
      </c>
      <c r="C103" s="312">
        <v>15.246</v>
      </c>
      <c r="D103" s="313">
        <v>-19.754000000000001</v>
      </c>
      <c r="E103" s="314">
        <v>0.43559999999999999</v>
      </c>
      <c r="F103" s="312">
        <v>0</v>
      </c>
      <c r="G103" s="313">
        <v>0</v>
      </c>
      <c r="H103" s="315">
        <v>1.5669999999999999</v>
      </c>
      <c r="I103" s="312">
        <v>3.1345000000000001</v>
      </c>
      <c r="J103" s="313">
        <v>3.1345000000000001</v>
      </c>
      <c r="K103" s="318" t="s">
        <v>204</v>
      </c>
    </row>
    <row r="104" spans="1:11" ht="14.4" customHeight="1" thickBot="1" x14ac:dyDescent="0.35">
      <c r="A104" s="329" t="s">
        <v>299</v>
      </c>
      <c r="B104" s="307">
        <v>35</v>
      </c>
      <c r="C104" s="307">
        <v>15.246</v>
      </c>
      <c r="D104" s="308">
        <v>-19.754000000000001</v>
      </c>
      <c r="E104" s="309">
        <v>0.43559999999999999</v>
      </c>
      <c r="F104" s="307">
        <v>0</v>
      </c>
      <c r="G104" s="308">
        <v>0</v>
      </c>
      <c r="H104" s="310">
        <v>1.5669999999999999</v>
      </c>
      <c r="I104" s="307">
        <v>3.1345000000000001</v>
      </c>
      <c r="J104" s="308">
        <v>3.1345000000000001</v>
      </c>
      <c r="K104" s="320" t="s">
        <v>204</v>
      </c>
    </row>
    <row r="105" spans="1:11" ht="14.4" customHeight="1" thickBot="1" x14ac:dyDescent="0.35">
      <c r="A105" s="328" t="s">
        <v>300</v>
      </c>
      <c r="B105" s="312">
        <v>27.003827615536999</v>
      </c>
      <c r="C105" s="312">
        <v>24.4345</v>
      </c>
      <c r="D105" s="313">
        <v>-2.569327615537</v>
      </c>
      <c r="E105" s="314">
        <v>0.90485320628900001</v>
      </c>
      <c r="F105" s="312">
        <v>0</v>
      </c>
      <c r="G105" s="313">
        <v>0</v>
      </c>
      <c r="H105" s="315">
        <v>2.8414999999999999</v>
      </c>
      <c r="I105" s="312">
        <v>4.2969999999999997</v>
      </c>
      <c r="J105" s="313">
        <v>4.2969999999999997</v>
      </c>
      <c r="K105" s="318" t="s">
        <v>204</v>
      </c>
    </row>
    <row r="106" spans="1:11" ht="14.4" customHeight="1" thickBot="1" x14ac:dyDescent="0.35">
      <c r="A106" s="329" t="s">
        <v>301</v>
      </c>
      <c r="B106" s="307">
        <v>27.003827615536999</v>
      </c>
      <c r="C106" s="307">
        <v>24.4345</v>
      </c>
      <c r="D106" s="308">
        <v>-2.569327615537</v>
      </c>
      <c r="E106" s="309">
        <v>0.90485320628900001</v>
      </c>
      <c r="F106" s="307">
        <v>0</v>
      </c>
      <c r="G106" s="308">
        <v>0</v>
      </c>
      <c r="H106" s="310">
        <v>2.8414999999999999</v>
      </c>
      <c r="I106" s="307">
        <v>4.2969999999999997</v>
      </c>
      <c r="J106" s="308">
        <v>4.2969999999999997</v>
      </c>
      <c r="K106" s="320" t="s">
        <v>204</v>
      </c>
    </row>
    <row r="107" spans="1:11" ht="14.4" customHeight="1" thickBot="1" x14ac:dyDescent="0.35">
      <c r="A107" s="328" t="s">
        <v>302</v>
      </c>
      <c r="B107" s="312">
        <v>421</v>
      </c>
      <c r="C107" s="312">
        <v>228.93476000000001</v>
      </c>
      <c r="D107" s="313">
        <v>-192.06523999999999</v>
      </c>
      <c r="E107" s="314">
        <v>0.54378802850300001</v>
      </c>
      <c r="F107" s="312">
        <v>0</v>
      </c>
      <c r="G107" s="313">
        <v>0</v>
      </c>
      <c r="H107" s="315">
        <v>14.10239</v>
      </c>
      <c r="I107" s="312">
        <v>28.96171</v>
      </c>
      <c r="J107" s="313">
        <v>28.96171</v>
      </c>
      <c r="K107" s="318" t="s">
        <v>204</v>
      </c>
    </row>
    <row r="108" spans="1:11" ht="14.4" customHeight="1" thickBot="1" x14ac:dyDescent="0.35">
      <c r="A108" s="329" t="s">
        <v>303</v>
      </c>
      <c r="B108" s="307">
        <v>421</v>
      </c>
      <c r="C108" s="307">
        <v>228.93476000000001</v>
      </c>
      <c r="D108" s="308">
        <v>-192.06523999999999</v>
      </c>
      <c r="E108" s="309">
        <v>0.54378802850300001</v>
      </c>
      <c r="F108" s="307">
        <v>0</v>
      </c>
      <c r="G108" s="308">
        <v>0</v>
      </c>
      <c r="H108" s="310">
        <v>14.10239</v>
      </c>
      <c r="I108" s="307">
        <v>28.96171</v>
      </c>
      <c r="J108" s="308">
        <v>28.96171</v>
      </c>
      <c r="K108" s="320" t="s">
        <v>204</v>
      </c>
    </row>
    <row r="109" spans="1:11" ht="14.4" customHeight="1" thickBot="1" x14ac:dyDescent="0.35">
      <c r="A109" s="328" t="s">
        <v>304</v>
      </c>
      <c r="B109" s="312">
        <v>306</v>
      </c>
      <c r="C109" s="312">
        <v>268.46237000000002</v>
      </c>
      <c r="D109" s="313">
        <v>-37.53763</v>
      </c>
      <c r="E109" s="314">
        <v>0.87732800653499998</v>
      </c>
      <c r="F109" s="312">
        <v>0</v>
      </c>
      <c r="G109" s="313">
        <v>0</v>
      </c>
      <c r="H109" s="315">
        <v>33.851849999999999</v>
      </c>
      <c r="I109" s="312">
        <v>85.480630000000005</v>
      </c>
      <c r="J109" s="313">
        <v>85.480630000000005</v>
      </c>
      <c r="K109" s="318" t="s">
        <v>204</v>
      </c>
    </row>
    <row r="110" spans="1:11" ht="14.4" customHeight="1" thickBot="1" x14ac:dyDescent="0.35">
      <c r="A110" s="329" t="s">
        <v>305</v>
      </c>
      <c r="B110" s="307">
        <v>306</v>
      </c>
      <c r="C110" s="307">
        <v>268.46237000000002</v>
      </c>
      <c r="D110" s="308">
        <v>-37.53763</v>
      </c>
      <c r="E110" s="309">
        <v>0.87732800653499998</v>
      </c>
      <c r="F110" s="307">
        <v>0</v>
      </c>
      <c r="G110" s="308">
        <v>0</v>
      </c>
      <c r="H110" s="310">
        <v>33.851849999999999</v>
      </c>
      <c r="I110" s="307">
        <v>85.480630000000005</v>
      </c>
      <c r="J110" s="308">
        <v>85.480630000000005</v>
      </c>
      <c r="K110" s="320" t="s">
        <v>204</v>
      </c>
    </row>
    <row r="111" spans="1:11" ht="14.4" customHeight="1" thickBot="1" x14ac:dyDescent="0.35">
      <c r="A111" s="328" t="s">
        <v>306</v>
      </c>
      <c r="B111" s="312">
        <v>1325</v>
      </c>
      <c r="C111" s="312">
        <v>1340.36267</v>
      </c>
      <c r="D111" s="313">
        <v>15.36267</v>
      </c>
      <c r="E111" s="314">
        <v>1.0115944679240001</v>
      </c>
      <c r="F111" s="312">
        <v>0</v>
      </c>
      <c r="G111" s="313">
        <v>0</v>
      </c>
      <c r="H111" s="315">
        <v>108.09607</v>
      </c>
      <c r="I111" s="312">
        <v>197.82265000000001</v>
      </c>
      <c r="J111" s="313">
        <v>197.82265000000001</v>
      </c>
      <c r="K111" s="318" t="s">
        <v>204</v>
      </c>
    </row>
    <row r="112" spans="1:11" ht="14.4" customHeight="1" thickBot="1" x14ac:dyDescent="0.35">
      <c r="A112" s="329" t="s">
        <v>307</v>
      </c>
      <c r="B112" s="307">
        <v>1325</v>
      </c>
      <c r="C112" s="307">
        <v>1340.36267</v>
      </c>
      <c r="D112" s="308">
        <v>15.36267</v>
      </c>
      <c r="E112" s="309">
        <v>1.0115944679240001</v>
      </c>
      <c r="F112" s="307">
        <v>0</v>
      </c>
      <c r="G112" s="308">
        <v>0</v>
      </c>
      <c r="H112" s="310">
        <v>108.09607</v>
      </c>
      <c r="I112" s="307">
        <v>197.82265000000001</v>
      </c>
      <c r="J112" s="308">
        <v>197.82265000000001</v>
      </c>
      <c r="K112" s="320" t="s">
        <v>204</v>
      </c>
    </row>
    <row r="113" spans="1:11" ht="14.4" customHeight="1" thickBot="1" x14ac:dyDescent="0.35">
      <c r="A113" s="333"/>
      <c r="B113" s="307">
        <v>-28657.984320802101</v>
      </c>
      <c r="C113" s="307">
        <v>-27637.296310000002</v>
      </c>
      <c r="D113" s="308">
        <v>1020.68801080213</v>
      </c>
      <c r="E113" s="309">
        <v>0.96438381710999999</v>
      </c>
      <c r="F113" s="307">
        <v>-26026.2404828402</v>
      </c>
      <c r="G113" s="308">
        <v>-4337.7067471400296</v>
      </c>
      <c r="H113" s="310">
        <v>-2367.5079700000101</v>
      </c>
      <c r="I113" s="307">
        <v>-4758.1581900000101</v>
      </c>
      <c r="J113" s="308">
        <v>-420.45144285997202</v>
      </c>
      <c r="K113" s="311">
        <v>0.18282157167999999</v>
      </c>
    </row>
    <row r="114" spans="1:11" ht="14.4" customHeight="1" thickBot="1" x14ac:dyDescent="0.35">
      <c r="A114" s="334" t="s">
        <v>50</v>
      </c>
      <c r="B114" s="321">
        <v>-28657.984320802101</v>
      </c>
      <c r="C114" s="321">
        <v>-27637.296310000002</v>
      </c>
      <c r="D114" s="322">
        <v>1020.68801080213</v>
      </c>
      <c r="E114" s="323">
        <v>-0.63929941344499996</v>
      </c>
      <c r="F114" s="321">
        <v>-26026.2404828402</v>
      </c>
      <c r="G114" s="322">
        <v>-4337.7067471400296</v>
      </c>
      <c r="H114" s="321">
        <v>-2367.5079700000101</v>
      </c>
      <c r="I114" s="321">
        <v>-4758.1581900000101</v>
      </c>
      <c r="J114" s="322">
        <v>-420.45144285997202</v>
      </c>
      <c r="K114" s="324">
        <v>0.18282157167999999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75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203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169</v>
      </c>
      <c r="C4" s="287" t="s">
        <v>54</v>
      </c>
      <c r="D4" s="288"/>
      <c r="E4" s="239"/>
      <c r="F4" s="234" t="s">
        <v>54</v>
      </c>
      <c r="G4" s="235" t="s">
        <v>55</v>
      </c>
      <c r="H4" s="235" t="s">
        <v>52</v>
      </c>
      <c r="I4" s="236" t="s">
        <v>56</v>
      </c>
    </row>
    <row r="5" spans="1:10" ht="14.4" customHeight="1" x14ac:dyDescent="0.3">
      <c r="A5" s="335" t="s">
        <v>308</v>
      </c>
      <c r="B5" s="336" t="s">
        <v>309</v>
      </c>
      <c r="C5" s="337" t="s">
        <v>310</v>
      </c>
      <c r="D5" s="337" t="s">
        <v>310</v>
      </c>
      <c r="E5" s="337"/>
      <c r="F5" s="337" t="s">
        <v>310</v>
      </c>
      <c r="G5" s="337" t="s">
        <v>310</v>
      </c>
      <c r="H5" s="337" t="s">
        <v>310</v>
      </c>
      <c r="I5" s="338" t="s">
        <v>310</v>
      </c>
      <c r="J5" s="339" t="s">
        <v>53</v>
      </c>
    </row>
    <row r="6" spans="1:10" ht="14.4" customHeight="1" x14ac:dyDescent="0.3">
      <c r="A6" s="335" t="s">
        <v>308</v>
      </c>
      <c r="B6" s="336" t="s">
        <v>210</v>
      </c>
      <c r="C6" s="337">
        <v>9.0836100000000002</v>
      </c>
      <c r="D6" s="337">
        <v>7.1812300000000002</v>
      </c>
      <c r="E6" s="337"/>
      <c r="F6" s="337">
        <v>7.2192699999999999</v>
      </c>
      <c r="G6" s="337">
        <v>9.0869768628071661</v>
      </c>
      <c r="H6" s="337">
        <v>-1.8677068628071662</v>
      </c>
      <c r="I6" s="338">
        <v>0.79446334121839168</v>
      </c>
      <c r="J6" s="339" t="s">
        <v>1</v>
      </c>
    </row>
    <row r="7" spans="1:10" ht="14.4" customHeight="1" x14ac:dyDescent="0.3">
      <c r="A7" s="335" t="s">
        <v>308</v>
      </c>
      <c r="B7" s="336" t="s">
        <v>311</v>
      </c>
      <c r="C7" s="337">
        <v>9.0836100000000002</v>
      </c>
      <c r="D7" s="337">
        <v>7.1812300000000002</v>
      </c>
      <c r="E7" s="337"/>
      <c r="F7" s="337">
        <v>7.2192699999999999</v>
      </c>
      <c r="G7" s="337">
        <v>9.0869768628071661</v>
      </c>
      <c r="H7" s="337">
        <v>-1.8677068628071662</v>
      </c>
      <c r="I7" s="338">
        <v>0.79446334121839168</v>
      </c>
      <c r="J7" s="339" t="s">
        <v>312</v>
      </c>
    </row>
    <row r="9" spans="1:10" ht="14.4" customHeight="1" x14ac:dyDescent="0.3">
      <c r="A9" s="335" t="s">
        <v>308</v>
      </c>
      <c r="B9" s="336" t="s">
        <v>309</v>
      </c>
      <c r="C9" s="337" t="s">
        <v>310</v>
      </c>
      <c r="D9" s="337" t="s">
        <v>310</v>
      </c>
      <c r="E9" s="337"/>
      <c r="F9" s="337" t="s">
        <v>310</v>
      </c>
      <c r="G9" s="337" t="s">
        <v>310</v>
      </c>
      <c r="H9" s="337" t="s">
        <v>310</v>
      </c>
      <c r="I9" s="338" t="s">
        <v>310</v>
      </c>
      <c r="J9" s="339" t="s">
        <v>53</v>
      </c>
    </row>
    <row r="10" spans="1:10" ht="14.4" customHeight="1" x14ac:dyDescent="0.3">
      <c r="A10" s="335" t="s">
        <v>313</v>
      </c>
      <c r="B10" s="336" t="s">
        <v>314</v>
      </c>
      <c r="C10" s="337" t="s">
        <v>310</v>
      </c>
      <c r="D10" s="337" t="s">
        <v>310</v>
      </c>
      <c r="E10" s="337"/>
      <c r="F10" s="337" t="s">
        <v>310</v>
      </c>
      <c r="G10" s="337" t="s">
        <v>310</v>
      </c>
      <c r="H10" s="337" t="s">
        <v>310</v>
      </c>
      <c r="I10" s="338" t="s">
        <v>310</v>
      </c>
      <c r="J10" s="339" t="s">
        <v>0</v>
      </c>
    </row>
    <row r="11" spans="1:10" ht="14.4" customHeight="1" x14ac:dyDescent="0.3">
      <c r="A11" s="335" t="s">
        <v>313</v>
      </c>
      <c r="B11" s="336" t="s">
        <v>210</v>
      </c>
      <c r="C11" s="337">
        <v>9.0836100000000002</v>
      </c>
      <c r="D11" s="337">
        <v>7.1812300000000002</v>
      </c>
      <c r="E11" s="337"/>
      <c r="F11" s="337">
        <v>7.2192699999999999</v>
      </c>
      <c r="G11" s="337">
        <v>8.1917431103946665</v>
      </c>
      <c r="H11" s="337">
        <v>-0.97247311039466666</v>
      </c>
      <c r="I11" s="338">
        <v>0.88128618081777055</v>
      </c>
      <c r="J11" s="339" t="s">
        <v>1</v>
      </c>
    </row>
    <row r="12" spans="1:10" ht="14.4" customHeight="1" x14ac:dyDescent="0.3">
      <c r="A12" s="335" t="s">
        <v>313</v>
      </c>
      <c r="B12" s="336" t="s">
        <v>315</v>
      </c>
      <c r="C12" s="337">
        <v>9.0836100000000002</v>
      </c>
      <c r="D12" s="337">
        <v>7.1812300000000002</v>
      </c>
      <c r="E12" s="337"/>
      <c r="F12" s="337">
        <v>7.2192699999999999</v>
      </c>
      <c r="G12" s="337">
        <v>8.1917431103946665</v>
      </c>
      <c r="H12" s="337">
        <v>-0.97247311039466666</v>
      </c>
      <c r="I12" s="338">
        <v>0.88128618081777055</v>
      </c>
      <c r="J12" s="339" t="s">
        <v>316</v>
      </c>
    </row>
    <row r="13" spans="1:10" ht="14.4" customHeight="1" x14ac:dyDescent="0.3">
      <c r="A13" s="335" t="s">
        <v>310</v>
      </c>
      <c r="B13" s="336" t="s">
        <v>310</v>
      </c>
      <c r="C13" s="337" t="s">
        <v>310</v>
      </c>
      <c r="D13" s="337" t="s">
        <v>310</v>
      </c>
      <c r="E13" s="337"/>
      <c r="F13" s="337" t="s">
        <v>310</v>
      </c>
      <c r="G13" s="337" t="s">
        <v>310</v>
      </c>
      <c r="H13" s="337" t="s">
        <v>310</v>
      </c>
      <c r="I13" s="338" t="s">
        <v>310</v>
      </c>
      <c r="J13" s="339" t="s">
        <v>317</v>
      </c>
    </row>
    <row r="14" spans="1:10" ht="14.4" customHeight="1" x14ac:dyDescent="0.3">
      <c r="A14" s="335" t="s">
        <v>318</v>
      </c>
      <c r="B14" s="336" t="s">
        <v>319</v>
      </c>
      <c r="C14" s="337" t="s">
        <v>310</v>
      </c>
      <c r="D14" s="337" t="s">
        <v>310</v>
      </c>
      <c r="E14" s="337"/>
      <c r="F14" s="337" t="s">
        <v>310</v>
      </c>
      <c r="G14" s="337" t="s">
        <v>310</v>
      </c>
      <c r="H14" s="337" t="s">
        <v>310</v>
      </c>
      <c r="I14" s="338" t="s">
        <v>310</v>
      </c>
      <c r="J14" s="339" t="s">
        <v>0</v>
      </c>
    </row>
    <row r="15" spans="1:10" ht="14.4" customHeight="1" x14ac:dyDescent="0.3">
      <c r="A15" s="335" t="s">
        <v>318</v>
      </c>
      <c r="B15" s="336" t="s">
        <v>210</v>
      </c>
      <c r="C15" s="337">
        <v>0</v>
      </c>
      <c r="D15" s="337">
        <v>0</v>
      </c>
      <c r="E15" s="337"/>
      <c r="F15" s="337">
        <v>0</v>
      </c>
      <c r="G15" s="337">
        <v>0.89523375241250003</v>
      </c>
      <c r="H15" s="337">
        <v>-0.89523375241250003</v>
      </c>
      <c r="I15" s="338">
        <v>0</v>
      </c>
      <c r="J15" s="339" t="s">
        <v>1</v>
      </c>
    </row>
    <row r="16" spans="1:10" ht="14.4" customHeight="1" x14ac:dyDescent="0.3">
      <c r="A16" s="335" t="s">
        <v>318</v>
      </c>
      <c r="B16" s="336" t="s">
        <v>320</v>
      </c>
      <c r="C16" s="337">
        <v>0</v>
      </c>
      <c r="D16" s="337">
        <v>0</v>
      </c>
      <c r="E16" s="337"/>
      <c r="F16" s="337">
        <v>0</v>
      </c>
      <c r="G16" s="337">
        <v>0.89523375241250003</v>
      </c>
      <c r="H16" s="337">
        <v>-0.89523375241250003</v>
      </c>
      <c r="I16" s="338">
        <v>0</v>
      </c>
      <c r="J16" s="339" t="s">
        <v>316</v>
      </c>
    </row>
    <row r="17" spans="1:10" ht="14.4" customHeight="1" x14ac:dyDescent="0.3">
      <c r="A17" s="335" t="s">
        <v>310</v>
      </c>
      <c r="B17" s="336" t="s">
        <v>310</v>
      </c>
      <c r="C17" s="337" t="s">
        <v>310</v>
      </c>
      <c r="D17" s="337" t="s">
        <v>310</v>
      </c>
      <c r="E17" s="337"/>
      <c r="F17" s="337" t="s">
        <v>310</v>
      </c>
      <c r="G17" s="337" t="s">
        <v>310</v>
      </c>
      <c r="H17" s="337" t="s">
        <v>310</v>
      </c>
      <c r="I17" s="338" t="s">
        <v>310</v>
      </c>
      <c r="J17" s="339" t="s">
        <v>317</v>
      </c>
    </row>
    <row r="18" spans="1:10" ht="14.4" customHeight="1" x14ac:dyDescent="0.3">
      <c r="A18" s="335" t="s">
        <v>321</v>
      </c>
      <c r="B18" s="336" t="s">
        <v>322</v>
      </c>
      <c r="C18" s="337" t="s">
        <v>310</v>
      </c>
      <c r="D18" s="337" t="s">
        <v>310</v>
      </c>
      <c r="E18" s="337"/>
      <c r="F18" s="337" t="s">
        <v>310</v>
      </c>
      <c r="G18" s="337" t="s">
        <v>310</v>
      </c>
      <c r="H18" s="337" t="s">
        <v>310</v>
      </c>
      <c r="I18" s="338" t="s">
        <v>310</v>
      </c>
      <c r="J18" s="339" t="s">
        <v>0</v>
      </c>
    </row>
    <row r="19" spans="1:10" ht="14.4" customHeight="1" x14ac:dyDescent="0.3">
      <c r="A19" s="335" t="s">
        <v>321</v>
      </c>
      <c r="B19" s="336" t="s">
        <v>210</v>
      </c>
      <c r="C19" s="337">
        <v>0</v>
      </c>
      <c r="D19" s="337" t="s">
        <v>310</v>
      </c>
      <c r="E19" s="337"/>
      <c r="F19" s="337" t="s">
        <v>310</v>
      </c>
      <c r="G19" s="337" t="s">
        <v>310</v>
      </c>
      <c r="H19" s="337" t="s">
        <v>310</v>
      </c>
      <c r="I19" s="338" t="s">
        <v>310</v>
      </c>
      <c r="J19" s="339" t="s">
        <v>1</v>
      </c>
    </row>
    <row r="20" spans="1:10" ht="14.4" customHeight="1" x14ac:dyDescent="0.3">
      <c r="A20" s="335" t="s">
        <v>321</v>
      </c>
      <c r="B20" s="336" t="s">
        <v>323</v>
      </c>
      <c r="C20" s="337">
        <v>0</v>
      </c>
      <c r="D20" s="337" t="s">
        <v>310</v>
      </c>
      <c r="E20" s="337"/>
      <c r="F20" s="337" t="s">
        <v>310</v>
      </c>
      <c r="G20" s="337" t="s">
        <v>310</v>
      </c>
      <c r="H20" s="337" t="s">
        <v>310</v>
      </c>
      <c r="I20" s="338" t="s">
        <v>310</v>
      </c>
      <c r="J20" s="339" t="s">
        <v>316</v>
      </c>
    </row>
    <row r="21" spans="1:10" ht="14.4" customHeight="1" x14ac:dyDescent="0.3">
      <c r="A21" s="335" t="s">
        <v>310</v>
      </c>
      <c r="B21" s="336" t="s">
        <v>310</v>
      </c>
      <c r="C21" s="337" t="s">
        <v>310</v>
      </c>
      <c r="D21" s="337" t="s">
        <v>310</v>
      </c>
      <c r="E21" s="337"/>
      <c r="F21" s="337" t="s">
        <v>310</v>
      </c>
      <c r="G21" s="337" t="s">
        <v>310</v>
      </c>
      <c r="H21" s="337" t="s">
        <v>310</v>
      </c>
      <c r="I21" s="338" t="s">
        <v>310</v>
      </c>
      <c r="J21" s="339" t="s">
        <v>317</v>
      </c>
    </row>
    <row r="22" spans="1:10" ht="14.4" customHeight="1" x14ac:dyDescent="0.3">
      <c r="A22" s="335" t="s">
        <v>308</v>
      </c>
      <c r="B22" s="336" t="s">
        <v>311</v>
      </c>
      <c r="C22" s="337">
        <v>9.0836100000000002</v>
      </c>
      <c r="D22" s="337">
        <v>7.1812300000000002</v>
      </c>
      <c r="E22" s="337"/>
      <c r="F22" s="337">
        <v>7.2192699999999999</v>
      </c>
      <c r="G22" s="337">
        <v>9.0869768628071661</v>
      </c>
      <c r="H22" s="337">
        <v>-1.8677068628071662</v>
      </c>
      <c r="I22" s="338">
        <v>0.79446334121839168</v>
      </c>
      <c r="J22" s="339" t="s">
        <v>312</v>
      </c>
    </row>
  </sheetData>
  <mergeCells count="3">
    <mergeCell ref="F3:I3"/>
    <mergeCell ref="C4:D4"/>
    <mergeCell ref="A1:I1"/>
  </mergeCells>
  <conditionalFormatting sqref="F8 F23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22">
    <cfRule type="expression" dxfId="27" priority="5">
      <formula>$H9&gt;0</formula>
    </cfRule>
  </conditionalFormatting>
  <conditionalFormatting sqref="A9:A22">
    <cfRule type="expression" dxfId="26" priority="2">
      <formula>AND($J9&lt;&gt;"mezeraKL",$J9&lt;&gt;"")</formula>
    </cfRule>
  </conditionalFormatting>
  <conditionalFormatting sqref="I9:I22">
    <cfRule type="expression" dxfId="25" priority="6">
      <formula>$I9&gt;1</formula>
    </cfRule>
  </conditionalFormatting>
  <conditionalFormatting sqref="B9:B22">
    <cfRule type="expression" dxfId="24" priority="1">
      <formula>OR($J9="NS",$J9="SumaNS",$J9="Účet")</formula>
    </cfRule>
  </conditionalFormatting>
  <conditionalFormatting sqref="A9:D22 F9:I22">
    <cfRule type="expression" dxfId="23" priority="8">
      <formula>AND($J9&lt;&gt;"",$J9&lt;&gt;"mezeraKL")</formula>
    </cfRule>
  </conditionalFormatting>
  <conditionalFormatting sqref="B9:D22 F9:I22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203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73</v>
      </c>
      <c r="K3" s="295"/>
      <c r="L3" s="71">
        <f>IF(M3&lt;&gt;0,N3/M3,0)</f>
        <v>112.80108593243416</v>
      </c>
      <c r="M3" s="71">
        <f>SUBTOTAL(9,M5:M1048576)</f>
        <v>64</v>
      </c>
      <c r="N3" s="72">
        <f>SUBTOTAL(9,N5:N1048576)</f>
        <v>7219.2694996757864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79</v>
      </c>
      <c r="M4" s="343" t="s">
        <v>12</v>
      </c>
      <c r="N4" s="344" t="s">
        <v>87</v>
      </c>
    </row>
    <row r="5" spans="1:14" ht="14.4" customHeight="1" x14ac:dyDescent="0.3">
      <c r="A5" s="345" t="s">
        <v>308</v>
      </c>
      <c r="B5" s="346" t="s">
        <v>309</v>
      </c>
      <c r="C5" s="347" t="s">
        <v>313</v>
      </c>
      <c r="D5" s="348" t="s">
        <v>330</v>
      </c>
      <c r="E5" s="347" t="s">
        <v>324</v>
      </c>
      <c r="F5" s="348" t="s">
        <v>331</v>
      </c>
      <c r="G5" s="347" t="s">
        <v>325</v>
      </c>
      <c r="H5" s="347" t="s">
        <v>326</v>
      </c>
      <c r="I5" s="347" t="s">
        <v>94</v>
      </c>
      <c r="J5" s="347" t="s">
        <v>327</v>
      </c>
      <c r="K5" s="347"/>
      <c r="L5" s="349">
        <v>57.91487529273072</v>
      </c>
      <c r="M5" s="349">
        <v>32</v>
      </c>
      <c r="N5" s="350">
        <v>1853.276009367383</v>
      </c>
    </row>
    <row r="6" spans="1:14" ht="14.4" customHeight="1" thickBot="1" x14ac:dyDescent="0.35">
      <c r="A6" s="351" t="s">
        <v>308</v>
      </c>
      <c r="B6" s="352" t="s">
        <v>309</v>
      </c>
      <c r="C6" s="353" t="s">
        <v>313</v>
      </c>
      <c r="D6" s="354" t="s">
        <v>330</v>
      </c>
      <c r="E6" s="353" t="s">
        <v>324</v>
      </c>
      <c r="F6" s="354" t="s">
        <v>331</v>
      </c>
      <c r="G6" s="353" t="s">
        <v>325</v>
      </c>
      <c r="H6" s="353" t="s">
        <v>328</v>
      </c>
      <c r="I6" s="353" t="s">
        <v>94</v>
      </c>
      <c r="J6" s="353" t="s">
        <v>329</v>
      </c>
      <c r="K6" s="353"/>
      <c r="L6" s="355">
        <v>167.6872965721376</v>
      </c>
      <c r="M6" s="355">
        <v>32</v>
      </c>
      <c r="N6" s="356">
        <v>5365.9934903084031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170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203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10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2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172</v>
      </c>
      <c r="C4" s="302"/>
      <c r="D4" s="302"/>
      <c r="E4" s="303"/>
      <c r="F4" s="298" t="s">
        <v>177</v>
      </c>
      <c r="G4" s="299"/>
      <c r="H4" s="299"/>
      <c r="I4" s="300"/>
      <c r="J4" s="301" t="s">
        <v>178</v>
      </c>
      <c r="K4" s="302"/>
      <c r="L4" s="302"/>
      <c r="M4" s="303"/>
      <c r="N4" s="298" t="s">
        <v>179</v>
      </c>
      <c r="O4" s="299"/>
      <c r="P4" s="299"/>
      <c r="Q4" s="300"/>
    </row>
    <row r="5" spans="1:17" ht="14.4" customHeight="1" thickBot="1" x14ac:dyDescent="0.35">
      <c r="A5" s="357" t="s">
        <v>171</v>
      </c>
      <c r="B5" s="358" t="s">
        <v>173</v>
      </c>
      <c r="C5" s="358" t="s">
        <v>174</v>
      </c>
      <c r="D5" s="358" t="s">
        <v>175</v>
      </c>
      <c r="E5" s="359" t="s">
        <v>176</v>
      </c>
      <c r="F5" s="360" t="s">
        <v>173</v>
      </c>
      <c r="G5" s="361" t="s">
        <v>174</v>
      </c>
      <c r="H5" s="361" t="s">
        <v>175</v>
      </c>
      <c r="I5" s="362" t="s">
        <v>176</v>
      </c>
      <c r="J5" s="358" t="s">
        <v>173</v>
      </c>
      <c r="K5" s="358" t="s">
        <v>174</v>
      </c>
      <c r="L5" s="358" t="s">
        <v>175</v>
      </c>
      <c r="M5" s="359" t="s">
        <v>176</v>
      </c>
      <c r="N5" s="360" t="s">
        <v>173</v>
      </c>
      <c r="O5" s="361" t="s">
        <v>174</v>
      </c>
      <c r="P5" s="361" t="s">
        <v>175</v>
      </c>
      <c r="Q5" s="362" t="s">
        <v>176</v>
      </c>
    </row>
    <row r="6" spans="1:17" ht="14.4" customHeight="1" x14ac:dyDescent="0.3">
      <c r="A6" s="367" t="s">
        <v>332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333</v>
      </c>
      <c r="B7" s="372">
        <v>10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2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76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203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169</v>
      </c>
      <c r="C4" s="287" t="s">
        <v>54</v>
      </c>
      <c r="D4" s="288"/>
      <c r="E4" s="239"/>
      <c r="F4" s="234" t="s">
        <v>54</v>
      </c>
      <c r="G4" s="235" t="s">
        <v>55</v>
      </c>
      <c r="H4" s="235" t="s">
        <v>52</v>
      </c>
      <c r="I4" s="236" t="s">
        <v>56</v>
      </c>
    </row>
    <row r="5" spans="1:10" ht="14.4" customHeight="1" x14ac:dyDescent="0.3">
      <c r="A5" s="335" t="s">
        <v>308</v>
      </c>
      <c r="B5" s="336" t="s">
        <v>309</v>
      </c>
      <c r="C5" s="337" t="s">
        <v>310</v>
      </c>
      <c r="D5" s="337" t="s">
        <v>310</v>
      </c>
      <c r="E5" s="337"/>
      <c r="F5" s="337" t="s">
        <v>310</v>
      </c>
      <c r="G5" s="337" t="s">
        <v>310</v>
      </c>
      <c r="H5" s="337" t="s">
        <v>310</v>
      </c>
      <c r="I5" s="338" t="s">
        <v>310</v>
      </c>
      <c r="J5" s="339" t="s">
        <v>53</v>
      </c>
    </row>
    <row r="6" spans="1:10" ht="14.4" customHeight="1" x14ac:dyDescent="0.3">
      <c r="A6" s="335" t="s">
        <v>308</v>
      </c>
      <c r="B6" s="336" t="s">
        <v>334</v>
      </c>
      <c r="C6" s="337">
        <v>0</v>
      </c>
      <c r="D6" s="337" t="s">
        <v>310</v>
      </c>
      <c r="E6" s="337"/>
      <c r="F6" s="337" t="s">
        <v>310</v>
      </c>
      <c r="G6" s="337" t="s">
        <v>310</v>
      </c>
      <c r="H6" s="337" t="s">
        <v>310</v>
      </c>
      <c r="I6" s="338" t="s">
        <v>310</v>
      </c>
      <c r="J6" s="339" t="s">
        <v>1</v>
      </c>
    </row>
    <row r="7" spans="1:10" ht="14.4" customHeight="1" x14ac:dyDescent="0.3">
      <c r="A7" s="335" t="s">
        <v>308</v>
      </c>
      <c r="B7" s="336" t="s">
        <v>212</v>
      </c>
      <c r="C7" s="337">
        <v>2.94</v>
      </c>
      <c r="D7" s="337">
        <v>1.54</v>
      </c>
      <c r="E7" s="337"/>
      <c r="F7" s="337">
        <v>0</v>
      </c>
      <c r="G7" s="337">
        <v>1.8333332755876666</v>
      </c>
      <c r="H7" s="337">
        <v>-1.8333332755876666</v>
      </c>
      <c r="I7" s="338">
        <v>0</v>
      </c>
      <c r="J7" s="339" t="s">
        <v>1</v>
      </c>
    </row>
    <row r="8" spans="1:10" ht="14.4" customHeight="1" x14ac:dyDescent="0.3">
      <c r="A8" s="335" t="s">
        <v>308</v>
      </c>
      <c r="B8" s="336" t="s">
        <v>311</v>
      </c>
      <c r="C8" s="337">
        <v>2.94</v>
      </c>
      <c r="D8" s="337">
        <v>1.54</v>
      </c>
      <c r="E8" s="337"/>
      <c r="F8" s="337">
        <v>0</v>
      </c>
      <c r="G8" s="337">
        <v>1.8333332755876666</v>
      </c>
      <c r="H8" s="337">
        <v>-1.8333332755876666</v>
      </c>
      <c r="I8" s="338">
        <v>0</v>
      </c>
      <c r="J8" s="339" t="s">
        <v>312</v>
      </c>
    </row>
    <row r="10" spans="1:10" ht="14.4" customHeight="1" x14ac:dyDescent="0.3">
      <c r="A10" s="335" t="s">
        <v>308</v>
      </c>
      <c r="B10" s="336" t="s">
        <v>309</v>
      </c>
      <c r="C10" s="337" t="s">
        <v>310</v>
      </c>
      <c r="D10" s="337" t="s">
        <v>310</v>
      </c>
      <c r="E10" s="337"/>
      <c r="F10" s="337" t="s">
        <v>310</v>
      </c>
      <c r="G10" s="337" t="s">
        <v>310</v>
      </c>
      <c r="H10" s="337" t="s">
        <v>310</v>
      </c>
      <c r="I10" s="338" t="s">
        <v>310</v>
      </c>
      <c r="J10" s="339" t="s">
        <v>53</v>
      </c>
    </row>
    <row r="11" spans="1:10" ht="14.4" customHeight="1" x14ac:dyDescent="0.3">
      <c r="A11" s="335" t="s">
        <v>313</v>
      </c>
      <c r="B11" s="336" t="s">
        <v>314</v>
      </c>
      <c r="C11" s="337" t="s">
        <v>310</v>
      </c>
      <c r="D11" s="337" t="s">
        <v>310</v>
      </c>
      <c r="E11" s="337"/>
      <c r="F11" s="337" t="s">
        <v>310</v>
      </c>
      <c r="G11" s="337" t="s">
        <v>310</v>
      </c>
      <c r="H11" s="337" t="s">
        <v>310</v>
      </c>
      <c r="I11" s="338" t="s">
        <v>310</v>
      </c>
      <c r="J11" s="339" t="s">
        <v>0</v>
      </c>
    </row>
    <row r="12" spans="1:10" ht="14.4" customHeight="1" x14ac:dyDescent="0.3">
      <c r="A12" s="335" t="s">
        <v>313</v>
      </c>
      <c r="B12" s="336" t="s">
        <v>334</v>
      </c>
      <c r="C12" s="337">
        <v>0</v>
      </c>
      <c r="D12" s="337" t="s">
        <v>310</v>
      </c>
      <c r="E12" s="337"/>
      <c r="F12" s="337" t="s">
        <v>310</v>
      </c>
      <c r="G12" s="337" t="s">
        <v>310</v>
      </c>
      <c r="H12" s="337" t="s">
        <v>310</v>
      </c>
      <c r="I12" s="338" t="s">
        <v>310</v>
      </c>
      <c r="J12" s="339" t="s">
        <v>1</v>
      </c>
    </row>
    <row r="13" spans="1:10" ht="14.4" customHeight="1" x14ac:dyDescent="0.3">
      <c r="A13" s="335" t="s">
        <v>313</v>
      </c>
      <c r="B13" s="336" t="s">
        <v>212</v>
      </c>
      <c r="C13" s="337">
        <v>1.48</v>
      </c>
      <c r="D13" s="337">
        <v>1.54</v>
      </c>
      <c r="E13" s="337"/>
      <c r="F13" s="337">
        <v>0</v>
      </c>
      <c r="G13" s="337">
        <v>1.7614179924016666</v>
      </c>
      <c r="H13" s="337">
        <v>-1.7614179924016666</v>
      </c>
      <c r="I13" s="338">
        <v>0</v>
      </c>
      <c r="J13" s="339" t="s">
        <v>1</v>
      </c>
    </row>
    <row r="14" spans="1:10" ht="14.4" customHeight="1" x14ac:dyDescent="0.3">
      <c r="A14" s="335" t="s">
        <v>313</v>
      </c>
      <c r="B14" s="336" t="s">
        <v>315</v>
      </c>
      <c r="C14" s="337">
        <v>1.48</v>
      </c>
      <c r="D14" s="337">
        <v>1.54</v>
      </c>
      <c r="E14" s="337"/>
      <c r="F14" s="337">
        <v>0</v>
      </c>
      <c r="G14" s="337">
        <v>1.7614179924016666</v>
      </c>
      <c r="H14" s="337">
        <v>-1.7614179924016666</v>
      </c>
      <c r="I14" s="338">
        <v>0</v>
      </c>
      <c r="J14" s="339" t="s">
        <v>316</v>
      </c>
    </row>
    <row r="15" spans="1:10" ht="14.4" customHeight="1" x14ac:dyDescent="0.3">
      <c r="A15" s="335" t="s">
        <v>310</v>
      </c>
      <c r="B15" s="336" t="s">
        <v>310</v>
      </c>
      <c r="C15" s="337" t="s">
        <v>310</v>
      </c>
      <c r="D15" s="337" t="s">
        <v>310</v>
      </c>
      <c r="E15" s="337"/>
      <c r="F15" s="337" t="s">
        <v>310</v>
      </c>
      <c r="G15" s="337" t="s">
        <v>310</v>
      </c>
      <c r="H15" s="337" t="s">
        <v>310</v>
      </c>
      <c r="I15" s="338" t="s">
        <v>310</v>
      </c>
      <c r="J15" s="339" t="s">
        <v>317</v>
      </c>
    </row>
    <row r="16" spans="1:10" ht="14.4" customHeight="1" x14ac:dyDescent="0.3">
      <c r="A16" s="335" t="s">
        <v>321</v>
      </c>
      <c r="B16" s="336" t="s">
        <v>322</v>
      </c>
      <c r="C16" s="337" t="s">
        <v>310</v>
      </c>
      <c r="D16" s="337" t="s">
        <v>310</v>
      </c>
      <c r="E16" s="337"/>
      <c r="F16" s="337" t="s">
        <v>310</v>
      </c>
      <c r="G16" s="337" t="s">
        <v>310</v>
      </c>
      <c r="H16" s="337" t="s">
        <v>310</v>
      </c>
      <c r="I16" s="338" t="s">
        <v>310</v>
      </c>
      <c r="J16" s="339" t="s">
        <v>0</v>
      </c>
    </row>
    <row r="17" spans="1:10" ht="14.4" customHeight="1" x14ac:dyDescent="0.3">
      <c r="A17" s="335" t="s">
        <v>321</v>
      </c>
      <c r="B17" s="336" t="s">
        <v>212</v>
      </c>
      <c r="C17" s="337">
        <v>1.46</v>
      </c>
      <c r="D17" s="337">
        <v>0</v>
      </c>
      <c r="E17" s="337"/>
      <c r="F17" s="337">
        <v>0</v>
      </c>
      <c r="G17" s="337">
        <v>7.1915283186000004E-2</v>
      </c>
      <c r="H17" s="337">
        <v>-7.1915283186000004E-2</v>
      </c>
      <c r="I17" s="338">
        <v>0</v>
      </c>
      <c r="J17" s="339" t="s">
        <v>1</v>
      </c>
    </row>
    <row r="18" spans="1:10" ht="14.4" customHeight="1" x14ac:dyDescent="0.3">
      <c r="A18" s="335" t="s">
        <v>321</v>
      </c>
      <c r="B18" s="336" t="s">
        <v>323</v>
      </c>
      <c r="C18" s="337">
        <v>1.46</v>
      </c>
      <c r="D18" s="337">
        <v>0</v>
      </c>
      <c r="E18" s="337"/>
      <c r="F18" s="337">
        <v>0</v>
      </c>
      <c r="G18" s="337">
        <v>7.1915283186000004E-2</v>
      </c>
      <c r="H18" s="337">
        <v>-7.1915283186000004E-2</v>
      </c>
      <c r="I18" s="338">
        <v>0</v>
      </c>
      <c r="J18" s="339" t="s">
        <v>316</v>
      </c>
    </row>
    <row r="19" spans="1:10" ht="14.4" customHeight="1" x14ac:dyDescent="0.3">
      <c r="A19" s="335" t="s">
        <v>310</v>
      </c>
      <c r="B19" s="336" t="s">
        <v>310</v>
      </c>
      <c r="C19" s="337" t="s">
        <v>310</v>
      </c>
      <c r="D19" s="337" t="s">
        <v>310</v>
      </c>
      <c r="E19" s="337"/>
      <c r="F19" s="337" t="s">
        <v>310</v>
      </c>
      <c r="G19" s="337" t="s">
        <v>310</v>
      </c>
      <c r="H19" s="337" t="s">
        <v>310</v>
      </c>
      <c r="I19" s="338" t="s">
        <v>310</v>
      </c>
      <c r="J19" s="339" t="s">
        <v>317</v>
      </c>
    </row>
    <row r="20" spans="1:10" ht="14.4" customHeight="1" x14ac:dyDescent="0.3">
      <c r="A20" s="335" t="s">
        <v>308</v>
      </c>
      <c r="B20" s="336" t="s">
        <v>311</v>
      </c>
      <c r="C20" s="337">
        <v>2.94</v>
      </c>
      <c r="D20" s="337">
        <v>1.54</v>
      </c>
      <c r="E20" s="337"/>
      <c r="F20" s="337">
        <v>0</v>
      </c>
      <c r="G20" s="337">
        <v>1.8333332755876666</v>
      </c>
      <c r="H20" s="337">
        <v>-1.8333332755876666</v>
      </c>
      <c r="I20" s="338">
        <v>0</v>
      </c>
      <c r="J20" s="339" t="s">
        <v>312</v>
      </c>
    </row>
  </sheetData>
  <mergeCells count="3">
    <mergeCell ref="A1:I1"/>
    <mergeCell ref="F3:I3"/>
    <mergeCell ref="C4:D4"/>
  </mergeCells>
  <conditionalFormatting sqref="F9 F21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20">
    <cfRule type="expression" dxfId="10" priority="5">
      <formula>$H10&gt;0</formula>
    </cfRule>
  </conditionalFormatting>
  <conditionalFormatting sqref="A10:A20">
    <cfRule type="expression" dxfId="9" priority="2">
      <formula>AND($J10&lt;&gt;"mezeraKL",$J10&lt;&gt;"")</formula>
    </cfRule>
  </conditionalFormatting>
  <conditionalFormatting sqref="I10:I20">
    <cfRule type="expression" dxfId="8" priority="6">
      <formula>$I10&gt;1</formula>
    </cfRule>
  </conditionalFormatting>
  <conditionalFormatting sqref="B10:B20">
    <cfRule type="expression" dxfId="7" priority="1">
      <formula>OR($J10="NS",$J10="SumaNS",$J10="Účet")</formula>
    </cfRule>
  </conditionalFormatting>
  <conditionalFormatting sqref="A10:D20 F10:I20">
    <cfRule type="expression" dxfId="6" priority="8">
      <formula>AND($J10&lt;&gt;"",$J10&lt;&gt;"mezeraKL")</formula>
    </cfRule>
  </conditionalFormatting>
  <conditionalFormatting sqref="B10:D20 F10:I20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2015-03-21T00:27:56Z</dcterms:modified>
</cp:coreProperties>
</file>