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H9" i="431" l="1"/>
  <c r="I10" i="431"/>
  <c r="M10" i="431"/>
  <c r="P10" i="431"/>
  <c r="J11" i="431"/>
  <c r="N11" i="431"/>
  <c r="C10" i="431"/>
  <c r="E10" i="431"/>
  <c r="H10" i="431"/>
  <c r="K10" i="431"/>
  <c r="N10" i="431"/>
  <c r="Q10" i="431"/>
  <c r="K11" i="431"/>
  <c r="O11" i="431"/>
  <c r="C11" i="431"/>
  <c r="D11" i="431"/>
  <c r="E11" i="431"/>
  <c r="F11" i="431"/>
  <c r="G11" i="431"/>
  <c r="H11" i="431"/>
  <c r="I11" i="431"/>
  <c r="M11" i="431"/>
  <c r="Q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C9" i="431"/>
  <c r="D9" i="431"/>
  <c r="E9" i="431"/>
  <c r="F9" i="431"/>
  <c r="G9" i="431"/>
  <c r="I9" i="431"/>
  <c r="J9" i="431"/>
  <c r="K9" i="431"/>
  <c r="L9" i="431"/>
  <c r="M9" i="431"/>
  <c r="N9" i="431"/>
  <c r="O9" i="431"/>
  <c r="P9" i="431"/>
  <c r="Q9" i="431"/>
  <c r="D10" i="431"/>
  <c r="F10" i="431"/>
  <c r="G10" i="431"/>
  <c r="J10" i="431"/>
  <c r="L10" i="431"/>
  <c r="O10" i="431"/>
  <c r="L11" i="431"/>
  <c r="P11" i="431"/>
  <c r="O8" i="431"/>
  <c r="J8" i="431"/>
  <c r="G8" i="431"/>
  <c r="P8" i="431"/>
  <c r="E8" i="431"/>
  <c r="F8" i="431"/>
  <c r="M8" i="431"/>
  <c r="K8" i="431"/>
  <c r="D8" i="431"/>
  <c r="H8" i="431"/>
  <c r="N8" i="431"/>
  <c r="Q8" i="431"/>
  <c r="C8" i="431"/>
  <c r="L8" i="431"/>
  <c r="I8" i="431"/>
  <c r="R9" i="431" l="1"/>
  <c r="S9" i="431"/>
  <c r="R12" i="431"/>
  <c r="S12" i="431"/>
  <c r="R11" i="431"/>
  <c r="S11" i="431"/>
  <c r="R10" i="431"/>
  <c r="S10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6" i="414"/>
  <c r="D13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<sst xmlns="http://schemas.openxmlformats.org/spreadsheetml/2006/main" count="678" uniqueCount="351">
  <si>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</si>
  <si>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</si>
  <si>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</si>
  <si>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</si>
  <si>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</si>
  <si>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</si>
  <si>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</si>
  <si>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</si>
  <si>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</si>
  <si>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</si>
  <si>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</si>
  <si>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</si>
  <si>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</si>
  <si>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</si>
  <si>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</si>
  <si>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</si>
  <si>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</si>
  <si>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</si>
  <si>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</si>
  <si>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</si>
  <si>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</si>
  <si>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</si>
  <si>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</si>
  <si>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</si>
  <si>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</si>
  <si>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</si>
  <si>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</si>
  <si>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</si>
  <si>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</si>
  <si>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</si>
  <si>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</si>
  <si>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</si>
  <si>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</si>
  <si>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</si>
  <si>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</si>
  <si>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</si>
  <si>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</si>
  <si>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</si>
  <si>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</si>
  <si>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</si>
  <si>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</si>
  <si>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</si>
  <si>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</si>
  <si>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</si>
  <si>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</si>
  <si>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</si>
  <si>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</si>
  <si>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</si>
  <si>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</si>
  <si>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</si>
  <si>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</si>
  <si>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</si>
  <si>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</si>
  <si>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</si>
  <si>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</si>
  <si>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</si>
  <si>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</si>
  <si>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</si>
  <si>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</si>
  <si>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</si>
  <si>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</si>
  <si>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</si>
  <si>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</si>
  <si>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</si>
  <si>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</si>
  <si>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</si>
  <si>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</si>
  <si>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</si>
  <si>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</si>
  <si>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</si>
  <si>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</si>
  <si>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</si>
  <si>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</si>
  <si>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</si>
  <si>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</si>
  <si>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</si>
  <si>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</si>
  <si>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</si>
  <si>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</si>
  <si>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</si>
  <si>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</si>
  <si>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</si>
  <si>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</si>
  <si>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</si>
  <si>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</si>
  <si>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</si>
  <si>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</si>
  <si>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</si>
  <si>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</si>
  <si>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</si>
  <si>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</si>
  <si>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</si>
  <si>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</si>
  <si>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</si>
  <si>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</si>
  <si>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</si>
  <si>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</si>
  <si>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</si>
  <si>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</si>
  <si>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</si>
  <si>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</si>
  <si>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</si>
  <si>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</si>
  <si>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</si>
  <si>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</si>
  <si>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</si>
  <si>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</si>
  <si>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</si>
  <si>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</si>
  <si>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</si>
  <si>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</si>
  <si>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</si>
  <si>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</si>
  <si>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</si>
  <si>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</si>
  <si>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</si>
  <si>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</si>
  <si>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</si>
  <si>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</si>
  <si>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</si>
  <si>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</si>
  <si>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</si>
  <si>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</si>
  <si>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</si>
  <si>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</si>
  <si>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</si>
  <si>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</si>
  <si>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</si>
  <si>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</si>
  <si>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</si>
  <si>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</si>
  <si>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</si>
  <si>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</si>
  <si>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</si>
  <si>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</si>
  <si>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</si>
  <si>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</si>
  <si>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</si>
  <si>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</si>
  <si>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</si>
  <si>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</si>
  <si>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</si>
  <si>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</si>
  <si>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</si>
  <si>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</si>
  <si>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</si>
  <si>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</si>
  <si>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</si>
  <si>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</si>
  <si>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</si>
  <si>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</si>
  <si>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</si>
  <si>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</si>
  <si>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</si>
  <si>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</si>
  <si>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</si>
  <si>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</si>
  <si>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</si>
  <si>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</si>
  <si>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</si>
  <si>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</si>
  <si>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</si>
  <si>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</si>
  <si>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</si>
  <si>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</si>
  <si>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</si>
  <si>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</si>
  <si>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</si>
  <si>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</si>
  <si>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</si>
  <si>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</si>
  <si>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</si>
  <si>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</si>
  <si>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</si>
  <si>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</si>
  <si>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</si>
  <si>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</si>
  <si>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</si>
  <si>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</si>
  <si>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</si>
  <si>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</si>
  <si>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</si>
  <si>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</si>
  <si>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</si>
  <si>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</si>
  <si>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</si>
  <si>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</si>
  <si>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</si>
  <si>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</si>
  <si>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</si>
  <si>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</si>
  <si>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</si>
  <si>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</si>
  <si>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</si>
  <si>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</si>
  <si>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</si>
  <si>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</si>
  <si>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</si>
  <si>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</si>
  <si>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</si>
  <si>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</si>
  <si>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</si>
  <si>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</si>
  <si>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</si>
  <si>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</si>
  <si>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</si>
  <si>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</si>
  <si>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</si>
  <si>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--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</si>
  <si>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</si>
  <si>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</si>
  <si>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</si>
  <si>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</si>
  <si>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</si>
  <si>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</si>
  <si>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</si>
  <si>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</si>
  <si>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</si>
  <si>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</si>
  <si>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</si>
  <si>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</si>
  <si>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</si>
  <si>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</si>
  <si>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</si>
  <si>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</si>
  <si>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</si>
  <si>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</si>
  <si>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</si>
  <si>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</si>
  <si>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</si>
  <si>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</si>
  <si>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</si>
  <si>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</si>
  <si>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</si>
  <si>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</si>
  <si>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</si>
  <si>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</si>
  <si>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</si>
  <si>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</si>
  <si>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</si>
  <si>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</si>
  <si>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</si>
  <si>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</si>
  <si>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</si>
  <si>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</si>
  <si>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</si>
  <si>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</si>
  <si>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</si>
  <si>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</si>
  <si>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</si>
  <si>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</si>
  <si>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</si>
  <si>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</si>
  <si>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</si>
  <si>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</si>
  <si>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</si>
  <si>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</si>
  <si>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</si>
  <si>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</si>
  <si>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</si>
  <si>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</si>
  <si>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</si>
  <si>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</si>
  <si>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</si>
  <si>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</si>
  <si>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</si>
  <si>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</si>
  <si>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</si>
  <si>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</si>
  <si>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</si>
  <si>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</si>
  <si>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</si>
  <si>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</si>
  <si>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</si>
  <si>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</si>
  <si>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</si>
  <si>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</si>
  <si>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</si>
  <si>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</si>
  <si>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</si>
  <si>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</si>
  <si>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</si>
  <si>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</si>
  <si>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</si>
  <si>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</si>
  <si>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</si>
  <si>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</si>
  <si>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</si>
  <si>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</si>
  <si>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</si>
  <si>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</si>
  <si>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</si>
  <si>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</si>
  <si>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</si>
  <si>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</si>
  <si>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</si>
  <si>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</si>
  <si>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</si>
  <si>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</si>
  <si>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</si>
  <si>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</si>
  <si>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</si>
  <si>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</si>
  <si>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</si>
  <si>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</si>
  <si>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</si>
  <si>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</si>
  <si>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</si>
  <si>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</si>
  <si>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</si>
  <si>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</si>
  <si>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</si>
  <si>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</si>
  <si>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</si>
  <si>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</si>
  <si>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</si>
  <si>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</si>
  <si>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</si>
  <si>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</si>
  <si>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</si>
  <si>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</si>
  <si>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</si>
  <si>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</si>
  <si>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</si>
  <si>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</si>
  <si>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5695</t>
  </si>
  <si>
    <t>COSS: OCS - detašované pracoviště Ortopedie</t>
  </si>
  <si>
    <t>COSS: OCS - detašované pracoviště Ortopedie Celkem</t>
  </si>
  <si>
    <t>léky - paušál (LEK)</t>
  </si>
  <si>
    <t>O</t>
  </si>
  <si>
    <t>KL AQUA PURIF. 1000G</t>
  </si>
  <si>
    <t>KL BENZINUM 900ml/ 600g</t>
  </si>
  <si>
    <t>KL SOL.FORMALDEHYDI 3% 1 KG</t>
  </si>
  <si>
    <t>56 - Oddělení centrální sterilizace</t>
  </si>
  <si>
    <t>5693 - oddělení centrální sterilizace</t>
  </si>
  <si>
    <t>50115067 - ZPr - rukavice (Z532)</t>
  </si>
  <si>
    <t>50115067</t>
  </si>
  <si>
    <t>ZPr - rukavice (Z532)</t>
  </si>
  <si>
    <t>ZO468</t>
  </si>
  <si>
    <t>Rukavice nitril sempercare Safe+ Us-Hs prodloužené vel. L bal. 100 34438</t>
  </si>
  <si>
    <t>ZO467</t>
  </si>
  <si>
    <t>Rukavice nitril sempercare Safe+ Us-Hs prodloužené vel. M bal. á 100 ks 34437</t>
  </si>
  <si>
    <t>Spotřeba zdravotnického materiálu - orientační přehled</t>
  </si>
  <si>
    <t>3 NLZP</t>
  </si>
  <si>
    <t>1 Celkem</t>
  </si>
  <si>
    <t>2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</si>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</sst>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2" totalsRowShown="0" headerRowDxfId="72" tableBorderDxfId="71">
  <autoFilter ref="A7:S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" totalsRowShown="0">
  <autoFilter ref="C3:S1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190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192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342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342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190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1.51125</v>
      </c>
      <c r="J3" s="71">
        <f>SUBTOTAL(9,J5:J1048576)</f>
        <v>4000</v>
      </c>
      <c r="K3" s="72">
        <f>SUBTOTAL(9,K5:K1048576)</f>
        <v>6045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314</v>
      </c>
      <c r="B5" s="381" t="s">
        <v>315</v>
      </c>
      <c r="C5" s="382" t="s">
        <v>320</v>
      </c>
      <c r="D5" s="383" t="s">
        <v>321</v>
      </c>
      <c r="E5" s="382" t="s">
        <v>336</v>
      </c>
      <c r="F5" s="383" t="s">
        <v>337</v>
      </c>
      <c r="G5" s="382" t="s">
        <v>338</v>
      </c>
      <c r="H5" s="382" t="s">
        <v>339</v>
      </c>
      <c r="I5" s="385">
        <v>1.5099999904632568</v>
      </c>
      <c r="J5" s="385">
        <v>2000</v>
      </c>
      <c r="K5" s="386">
        <v>3025</v>
      </c>
    </row>
    <row r="6" spans="1:11" ht="14.4" customHeight="1" thickBot="1" x14ac:dyDescent="0.35">
      <c r="A6" s="394" t="s">
        <v>314</v>
      </c>
      <c r="B6" s="395" t="s">
        <v>315</v>
      </c>
      <c r="C6" s="396" t="s">
        <v>320</v>
      </c>
      <c r="D6" s="397" t="s">
        <v>321</v>
      </c>
      <c r="E6" s="396" t="s">
        <v>336</v>
      </c>
      <c r="F6" s="397" t="s">
        <v>337</v>
      </c>
      <c r="G6" s="396" t="s">
        <v>340</v>
      </c>
      <c r="H6" s="396" t="s">
        <v>341</v>
      </c>
      <c r="I6" s="399">
        <v>1.5099999904632568</v>
      </c>
      <c r="J6" s="399">
        <v>2000</v>
      </c>
      <c r="K6" s="400">
        <v>3020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190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165</v>
      </c>
      <c r="Q3" s="322"/>
      <c r="R3" s="322"/>
      <c r="S3" s="323"/>
    </row>
    <row r="4" spans="1:19" ht="15" thickBot="1" x14ac:dyDescent="0.35">
      <c r="A4" s="335">
        <v>2018</v>
      </c>
      <c r="B4" s="336"/>
      <c r="C4" s="337" t="s">
        <v>164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163</v>
      </c>
      <c r="J4" s="333" t="s">
        <v>110</v>
      </c>
      <c r="K4" s="311" t="s">
        <v>162</v>
      </c>
      <c r="L4" s="312"/>
      <c r="M4" s="312"/>
      <c r="N4" s="313"/>
      <c r="O4" s="314" t="s">
        <v>161</v>
      </c>
      <c r="P4" s="303" t="s">
        <v>160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159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158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31.875</v>
      </c>
      <c r="D6" s="236"/>
      <c r="E6" s="236"/>
      <c r="F6" s="235"/>
      <c r="G6" s="237">
        <f ca="1">SUM(Tabulka[05 h_vram])/2</f>
        <v>8822.25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53492</v>
      </c>
      <c r="N6" s="236">
        <f ca="1">SUM(Tabulka[12 m_oc])/2</f>
        <v>53492</v>
      </c>
      <c r="O6" s="235">
        <f ca="1">SUM(Tabulka[13 m_sk])/2</f>
        <v>1773075</v>
      </c>
      <c r="P6" s="234">
        <f ca="1">SUM(Tabulka[14_vzsk])/2</f>
        <v>0</v>
      </c>
      <c r="Q6" s="234">
        <f ca="1">SUM(Tabulka[15_vzpl])/2</f>
        <v>833.33333333333337</v>
      </c>
      <c r="R6" s="233">
        <f ca="1">IF(Q6=0,0,P6/Q6)</f>
        <v>0</v>
      </c>
      <c r="S6" s="232">
        <f ca="1">Q6-P6</f>
        <v>833.33333333333337</v>
      </c>
    </row>
    <row r="7" spans="1:19" hidden="1" x14ac:dyDescent="0.3">
      <c r="A7" s="231" t="s">
        <v>157</v>
      </c>
      <c r="B7" s="230" t="s">
        <v>156</v>
      </c>
      <c r="C7" s="229" t="s">
        <v>155</v>
      </c>
      <c r="D7" s="228" t="s">
        <v>154</v>
      </c>
      <c r="E7" s="227" t="s">
        <v>153</v>
      </c>
      <c r="F7" s="226" t="s">
        <v>152</v>
      </c>
      <c r="G7" s="225" t="s">
        <v>151</v>
      </c>
      <c r="H7" s="223" t="s">
        <v>150</v>
      </c>
      <c r="I7" s="223" t="s">
        <v>149</v>
      </c>
      <c r="J7" s="222" t="s">
        <v>148</v>
      </c>
      <c r="K7" s="224" t="s">
        <v>147</v>
      </c>
      <c r="L7" s="223" t="s">
        <v>146</v>
      </c>
      <c r="M7" s="223" t="s">
        <v>145</v>
      </c>
      <c r="N7" s="222" t="s">
        <v>144</v>
      </c>
      <c r="O7" s="221" t="s">
        <v>143</v>
      </c>
      <c r="P7" s="220" t="s">
        <v>142</v>
      </c>
      <c r="Q7" s="219" t="s">
        <v>141</v>
      </c>
      <c r="R7" s="218" t="s">
        <v>140</v>
      </c>
      <c r="S7" s="217" t="s">
        <v>139</v>
      </c>
    </row>
    <row r="8" spans="1:19" x14ac:dyDescent="0.3">
      <c r="A8" s="214" t="s">
        <v>343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31.875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8822.25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53492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53492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1773075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833.33333333333337</v>
      </c>
      <c r="R8" s="216">
        <f ca="1">IF(Tabulka[[#This Row],[15_vzpl]]=0,"",Tabulka[[#This Row],[14_vzsk]]/Tabulka[[#This Row],[15_vzpl]])</f>
        <v>0</v>
      </c>
      <c r="S8" s="215">
        <f ca="1">IF(Tabulka[[#This Row],[15_vzpl]]-Tabulka[[#This Row],[14_vzsk]]=0,"",Tabulka[[#This Row],[15_vzpl]]-Tabulka[[#This Row],[14_vzsk]])</f>
        <v>833.33333333333337</v>
      </c>
    </row>
    <row r="9" spans="1:19" x14ac:dyDescent="0.3">
      <c r="A9" s="214">
        <v>303</v>
      </c>
      <c r="B9" s="213" t="s">
        <v>347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12.125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3444.75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25724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25724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815154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833.33333333333337</v>
      </c>
      <c r="R9" s="216">
        <f ca="1">IF(Tabulka[[#This Row],[15_vzpl]]=0,"",Tabulka[[#This Row],[14_vzsk]]/Tabulka[[#This Row],[15_vzpl]])</f>
        <v>0</v>
      </c>
      <c r="S9" s="215">
        <f ca="1">IF(Tabulka[[#This Row],[15_vzpl]]-Tabulka[[#This Row],[14_vzsk]]=0,"",Tabulka[[#This Row],[15_vzpl]]-Tabulka[[#This Row],[14_vzsk]])</f>
        <v>833.33333333333337</v>
      </c>
    </row>
    <row r="10" spans="1:19" x14ac:dyDescent="0.3">
      <c r="A10" s="214">
        <v>304</v>
      </c>
      <c r="B10" s="213" t="s">
        <v>348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804.25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5400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194340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>
        <v>424</v>
      </c>
      <c r="B11" s="213" t="s">
        <v>349</v>
      </c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1361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10000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252415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6" t="str">
        <f ca="1">IF(Tabulka[[#This Row],[15_vzpl]]=0,"",Tabulka[[#This Row],[14_vzsk]]/Tabulka[[#This Row],[15_vzpl]])</f>
        <v/>
      </c>
      <c r="S11" s="215" t="str">
        <f ca="1">IF(Tabulka[[#This Row],[15_vzpl]]-Tabulka[[#This Row],[14_vzsk]]=0,"",Tabulka[[#This Row],[15_vzpl]]-Tabulka[[#This Row],[14_vzsk]])</f>
        <v/>
      </c>
    </row>
    <row r="12" spans="1:19" x14ac:dyDescent="0.3">
      <c r="A12" s="214">
        <v>642</v>
      </c>
      <c r="B12" s="213" t="s">
        <v>350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11.75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3212.25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12368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12368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511166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6" t="str">
        <f ca="1">IF(Tabulka[[#This Row],[15_vzpl]]=0,"",Tabulka[[#This Row],[14_vzsk]]/Tabulka[[#This Row],[15_vzpl]])</f>
        <v/>
      </c>
      <c r="S12" s="215" t="str">
        <f ca="1">IF(Tabulka[[#This Row],[15_vzpl]]-Tabulka[[#This Row],[14_vzsk]]=0,"",Tabulka[[#This Row],[15_vzpl]]-Tabulka[[#This Row],[14_vzsk]])</f>
        <v/>
      </c>
    </row>
    <row r="13" spans="1:19" x14ac:dyDescent="0.3">
      <c r="A13" t="s">
        <v>167</v>
      </c>
    </row>
    <row r="14" spans="1:19" x14ac:dyDescent="0.3">
      <c r="A14" s="79" t="s">
        <v>89</v>
      </c>
    </row>
    <row r="15" spans="1:19" x14ac:dyDescent="0.3">
      <c r="A15" s="80" t="s">
        <v>138</v>
      </c>
    </row>
    <row r="16" spans="1:19" x14ac:dyDescent="0.3">
      <c r="A16" s="206" t="s">
        <v>137</v>
      </c>
    </row>
    <row r="17" spans="1:1" x14ac:dyDescent="0.3">
      <c r="A17" s="173" t="s">
        <v>116</v>
      </c>
    </row>
    <row r="18" spans="1:1" x14ac:dyDescent="0.3">
      <c r="A18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346</v>
      </c>
    </row>
    <row r="2" spans="1:19" x14ac:dyDescent="0.3">
      <c r="A2" s="170" t="s">
        <v>190</v>
      </c>
    </row>
    <row r="3" spans="1:19" x14ac:dyDescent="0.3">
      <c r="A3" s="252" t="s">
        <v>93</v>
      </c>
      <c r="B3" s="251">
        <v>2018</v>
      </c>
      <c r="C3" t="s">
        <v>166</v>
      </c>
      <c r="D3" t="s">
        <v>157</v>
      </c>
      <c r="E3" t="s">
        <v>155</v>
      </c>
      <c r="F3" t="s">
        <v>154</v>
      </c>
      <c r="G3" t="s">
        <v>153</v>
      </c>
      <c r="H3" t="s">
        <v>152</v>
      </c>
      <c r="I3" t="s">
        <v>151</v>
      </c>
      <c r="J3" t="s">
        <v>150</v>
      </c>
      <c r="K3" t="s">
        <v>149</v>
      </c>
      <c r="L3" t="s">
        <v>148</v>
      </c>
      <c r="M3" t="s">
        <v>147</v>
      </c>
      <c r="N3" t="s">
        <v>146</v>
      </c>
      <c r="O3" t="s">
        <v>145</v>
      </c>
      <c r="P3" t="s">
        <v>144</v>
      </c>
      <c r="Q3" t="s">
        <v>143</v>
      </c>
      <c r="R3" t="s">
        <v>142</v>
      </c>
      <c r="S3" t="s">
        <v>141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343</v>
      </c>
      <c r="E4" s="243">
        <v>31.5</v>
      </c>
      <c r="F4" s="243"/>
      <c r="G4" s="243"/>
      <c r="H4" s="243"/>
      <c r="I4" s="243">
        <v>4656</v>
      </c>
      <c r="J4" s="243"/>
      <c r="K4" s="243"/>
      <c r="L4" s="243"/>
      <c r="M4" s="243"/>
      <c r="N4" s="243"/>
      <c r="O4" s="243"/>
      <c r="P4" s="243"/>
      <c r="Q4" s="243">
        <v>859738</v>
      </c>
      <c r="R4" s="243"/>
      <c r="S4" s="243">
        <v>416.66666666666669</v>
      </c>
    </row>
    <row r="5" spans="1:19" x14ac:dyDescent="0.3">
      <c r="A5" s="248" t="s">
        <v>95</v>
      </c>
      <c r="B5" s="247">
        <v>2</v>
      </c>
      <c r="C5">
        <v>1</v>
      </c>
      <c r="D5">
        <v>303</v>
      </c>
      <c r="E5">
        <v>11.75</v>
      </c>
      <c r="I5">
        <v>1819.25</v>
      </c>
      <c r="Q5">
        <v>411123</v>
      </c>
      <c r="S5">
        <v>416.66666666666669</v>
      </c>
    </row>
    <row r="6" spans="1:19" x14ac:dyDescent="0.3">
      <c r="A6" s="250" t="s">
        <v>96</v>
      </c>
      <c r="B6" s="249">
        <v>3</v>
      </c>
      <c r="C6">
        <v>1</v>
      </c>
      <c r="D6">
        <v>304</v>
      </c>
      <c r="E6">
        <v>3</v>
      </c>
      <c r="I6">
        <v>368</v>
      </c>
      <c r="Q6">
        <v>77140</v>
      </c>
    </row>
    <row r="7" spans="1:19" x14ac:dyDescent="0.3">
      <c r="A7" s="248" t="s">
        <v>97</v>
      </c>
      <c r="B7" s="247">
        <v>4</v>
      </c>
      <c r="C7">
        <v>1</v>
      </c>
      <c r="D7">
        <v>424</v>
      </c>
      <c r="E7">
        <v>5</v>
      </c>
      <c r="I7">
        <v>638.75</v>
      </c>
      <c r="Q7">
        <v>110111</v>
      </c>
    </row>
    <row r="8" spans="1:19" x14ac:dyDescent="0.3">
      <c r="A8" s="250" t="s">
        <v>98</v>
      </c>
      <c r="B8" s="249">
        <v>5</v>
      </c>
      <c r="C8">
        <v>1</v>
      </c>
      <c r="D8">
        <v>642</v>
      </c>
      <c r="E8">
        <v>11.75</v>
      </c>
      <c r="I8">
        <v>1830</v>
      </c>
      <c r="Q8">
        <v>261364</v>
      </c>
    </row>
    <row r="9" spans="1:19" x14ac:dyDescent="0.3">
      <c r="A9" s="248" t="s">
        <v>99</v>
      </c>
      <c r="B9" s="247">
        <v>6</v>
      </c>
      <c r="C9" t="s">
        <v>344</v>
      </c>
      <c r="E9">
        <v>31.5</v>
      </c>
      <c r="I9">
        <v>4656</v>
      </c>
      <c r="Q9">
        <v>859738</v>
      </c>
      <c r="S9">
        <v>416.66666666666669</v>
      </c>
    </row>
    <row r="10" spans="1:19" x14ac:dyDescent="0.3">
      <c r="A10" s="250" t="s">
        <v>100</v>
      </c>
      <c r="B10" s="249">
        <v>7</v>
      </c>
      <c r="C10">
        <v>2</v>
      </c>
      <c r="D10" t="s">
        <v>343</v>
      </c>
      <c r="E10">
        <v>32.25</v>
      </c>
      <c r="I10">
        <v>4166.25</v>
      </c>
      <c r="O10">
        <v>53492</v>
      </c>
      <c r="P10">
        <v>53492</v>
      </c>
      <c r="Q10">
        <v>913337</v>
      </c>
      <c r="S10">
        <v>416.66666666666669</v>
      </c>
    </row>
    <row r="11" spans="1:19" x14ac:dyDescent="0.3">
      <c r="A11" s="248" t="s">
        <v>101</v>
      </c>
      <c r="B11" s="247">
        <v>8</v>
      </c>
      <c r="C11">
        <v>2</v>
      </c>
      <c r="D11">
        <v>303</v>
      </c>
      <c r="E11">
        <v>12.5</v>
      </c>
      <c r="I11">
        <v>1625.5</v>
      </c>
      <c r="O11">
        <v>25724</v>
      </c>
      <c r="P11">
        <v>25724</v>
      </c>
      <c r="Q11">
        <v>404031</v>
      </c>
      <c r="S11">
        <v>416.66666666666669</v>
      </c>
    </row>
    <row r="12" spans="1:19" x14ac:dyDescent="0.3">
      <c r="A12" s="250" t="s">
        <v>102</v>
      </c>
      <c r="B12" s="249">
        <v>9</v>
      </c>
      <c r="C12">
        <v>2</v>
      </c>
      <c r="D12">
        <v>304</v>
      </c>
      <c r="E12">
        <v>3</v>
      </c>
      <c r="I12">
        <v>436.25</v>
      </c>
      <c r="O12">
        <v>5400</v>
      </c>
      <c r="P12">
        <v>5400</v>
      </c>
      <c r="Q12">
        <v>117200</v>
      </c>
    </row>
    <row r="13" spans="1:19" x14ac:dyDescent="0.3">
      <c r="A13" s="248" t="s">
        <v>103</v>
      </c>
      <c r="B13" s="247">
        <v>10</v>
      </c>
      <c r="C13">
        <v>2</v>
      </c>
      <c r="D13">
        <v>424</v>
      </c>
      <c r="E13">
        <v>5</v>
      </c>
      <c r="I13">
        <v>722.25</v>
      </c>
      <c r="O13">
        <v>10000</v>
      </c>
      <c r="P13">
        <v>10000</v>
      </c>
      <c r="Q13">
        <v>142304</v>
      </c>
    </row>
    <row r="14" spans="1:19" x14ac:dyDescent="0.3">
      <c r="A14" s="250" t="s">
        <v>104</v>
      </c>
      <c r="B14" s="249">
        <v>11</v>
      </c>
      <c r="C14">
        <v>2</v>
      </c>
      <c r="D14">
        <v>642</v>
      </c>
      <c r="E14">
        <v>11.75</v>
      </c>
      <c r="I14">
        <v>1382.25</v>
      </c>
      <c r="O14">
        <v>12368</v>
      </c>
      <c r="P14">
        <v>12368</v>
      </c>
      <c r="Q14">
        <v>249802</v>
      </c>
    </row>
    <row r="15" spans="1:19" x14ac:dyDescent="0.3">
      <c r="A15" s="248" t="s">
        <v>105</v>
      </c>
      <c r="B15" s="247">
        <v>12</v>
      </c>
      <c r="C15" t="s">
        <v>345</v>
      </c>
      <c r="E15">
        <v>32.25</v>
      </c>
      <c r="I15">
        <v>4166.25</v>
      </c>
      <c r="O15">
        <v>53492</v>
      </c>
      <c r="P15">
        <v>53492</v>
      </c>
      <c r="Q15">
        <v>913337</v>
      </c>
      <c r="S15">
        <v>416.66666666666669</v>
      </c>
    </row>
    <row r="16" spans="1:19" x14ac:dyDescent="0.3">
      <c r="A16" s="246" t="s">
        <v>93</v>
      </c>
      <c r="B16" s="245">
        <v>2018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190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4686.7496638946541</v>
      </c>
      <c r="D4" s="123">
        <f ca="1">IF(ISERROR(VLOOKUP("Náklady celkem",INDIRECT("HI!$A:$G"),5,0)),0,VLOOKUP("Náklady celkem",INDIRECT("HI!$A:$G"),5,0))</f>
        <v>4638.0975799999997</v>
      </c>
      <c r="E4" s="124">
        <f ca="1">IF(C4=0,0,D4/C4)</f>
        <v>0.98961922710114947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11.666666992187499</v>
      </c>
      <c r="D7" s="131">
        <f>IF(ISERROR(HI!E5),"",HI!E5)</f>
        <v>9.7959899999999998</v>
      </c>
      <c r="E7" s="128">
        <f t="shared" ref="E7:E12" si="0">IF(C7=0,0,D7/C7)</f>
        <v>0.83965626228637658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4.1666665039062503</v>
      </c>
      <c r="D12" s="131">
        <f>IF(ISERROR(HI!E6),"",HI!E6)</f>
        <v>6.0449999999999999</v>
      </c>
      <c r="E12" s="128">
        <f t="shared" si="0"/>
        <v>1.4508000566718771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2477.7210451049809</v>
      </c>
      <c r="D13" s="127">
        <f ca="1">IF(ISERROR(VLOOKUP("Osobní náklady (Kč) *",INDIRECT("HI!$A:$G"),5,0)),0,VLOOKUP("Osobní náklady (Kč) *",INDIRECT("HI!$A:$G"),5,0))</f>
        <v>2406.61159</v>
      </c>
      <c r="E13" s="128">
        <f ca="1">IF(C13=0,0,D13/C13)</f>
        <v>0.97130045965203959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190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2017</v>
      </c>
      <c r="D3" s="7"/>
      <c r="E3" s="263">
        <v>2018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" customHeight="1" x14ac:dyDescent="0.3">
      <c r="A5" s="78" t="str">
        <f>HYPERLINK("#'Léky Žádanky'!A1","Léky (Kč)")</f>
        <v>Léky (Kč)</v>
      </c>
      <c r="B5" s="27">
        <v>8.3843800000000002</v>
      </c>
      <c r="C5" s="29">
        <v>6.5707500000000003</v>
      </c>
      <c r="D5" s="8"/>
      <c r="E5" s="83">
        <v>9.7959899999999998</v>
      </c>
      <c r="F5" s="28">
        <v>11.666666992187499</v>
      </c>
      <c r="G5" s="82">
        <f>E5-F5</f>
        <v>-1.8706769921874997</v>
      </c>
      <c r="H5" s="88">
        <f>IF(F5&lt;0.00000001,"",E5/F5)</f>
        <v>0.83965626228637658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1.704</v>
      </c>
      <c r="C6" s="31">
        <v>0</v>
      </c>
      <c r="D6" s="8"/>
      <c r="E6" s="84">
        <v>6.0449999999999999</v>
      </c>
      <c r="F6" s="30">
        <v>4.1666665039062503</v>
      </c>
      <c r="G6" s="85">
        <f>E6-F6</f>
        <v>1.8783334960937497</v>
      </c>
      <c r="H6" s="89">
        <f>IF(F6&lt;0.00000001,"",E6/F6)</f>
        <v>1.4508000566718771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1963.64383</v>
      </c>
      <c r="C7" s="31">
        <v>2299.5072200000004</v>
      </c>
      <c r="D7" s="8"/>
      <c r="E7" s="84">
        <v>2406.61159</v>
      </c>
      <c r="F7" s="30">
        <v>2477.7210451049809</v>
      </c>
      <c r="G7" s="85">
        <f>E7-F7</f>
        <v>-71.109455104980952</v>
      </c>
      <c r="H7" s="89">
        <f>IF(F7&lt;0.00000001,"",E7/F7)</f>
        <v>0.97130045965203959</v>
      </c>
    </row>
    <row r="8" spans="1:10" ht="14.4" customHeight="1" thickBot="1" x14ac:dyDescent="0.35">
      <c r="A8" s="1" t="s">
        <v>57</v>
      </c>
      <c r="B8" s="11">
        <v>2486.6476299999986</v>
      </c>
      <c r="C8" s="33">
        <v>2537.0198400000008</v>
      </c>
      <c r="D8" s="8"/>
      <c r="E8" s="86">
        <v>2215.6449999999995</v>
      </c>
      <c r="F8" s="32">
        <v>2193.1952852935788</v>
      </c>
      <c r="G8" s="87">
        <f>E8-F8</f>
        <v>22.449714706420764</v>
      </c>
      <c r="H8" s="90">
        <f>IF(F8&lt;0.00000001,"",E8/F8)</f>
        <v>1.0102360764939433</v>
      </c>
    </row>
    <row r="9" spans="1:10" ht="14.4" customHeight="1" thickBot="1" x14ac:dyDescent="0.35">
      <c r="A9" s="2" t="s">
        <v>58</v>
      </c>
      <c r="B9" s="3">
        <v>4460.3798399999987</v>
      </c>
      <c r="C9" s="35">
        <v>4843.0978100000011</v>
      </c>
      <c r="D9" s="8"/>
      <c r="E9" s="3">
        <v>4638.0975799999997</v>
      </c>
      <c r="F9" s="34">
        <v>4686.7496638946541</v>
      </c>
      <c r="G9" s="34">
        <f>E9-F9</f>
        <v>-48.652083894654425</v>
      </c>
      <c r="H9" s="91">
        <f>IF(F9&lt;0.00000001,"",E9/F9)</f>
        <v>0.98961922710114947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168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192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2018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191</v>
      </c>
    </row>
    <row r="7" spans="1:17" ht="14.4" customHeight="1" x14ac:dyDescent="0.3">
      <c r="A7" s="15" t="s">
        <v>19</v>
      </c>
      <c r="B7" s="46">
        <v>70</v>
      </c>
      <c r="C7" s="47">
        <v>5.833333333333</v>
      </c>
      <c r="D7" s="47">
        <v>6.4628399999999999</v>
      </c>
      <c r="E7" s="47">
        <v>3.3331499999999998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9.7959899999999998</v>
      </c>
      <c r="Q7" s="68">
        <v>0.83965628571399997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191</v>
      </c>
    </row>
    <row r="9" spans="1:17" ht="14.4" customHeight="1" x14ac:dyDescent="0.3">
      <c r="A9" s="15" t="s">
        <v>21</v>
      </c>
      <c r="B9" s="46">
        <v>25</v>
      </c>
      <c r="C9" s="47">
        <v>2.083333333333</v>
      </c>
      <c r="D9" s="47">
        <v>6.0449999999999999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6.0449999999999999</v>
      </c>
      <c r="Q9" s="68">
        <v>1.4508000000000001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191</v>
      </c>
    </row>
    <row r="11" spans="1:17" ht="14.4" customHeight="1" x14ac:dyDescent="0.3">
      <c r="A11" s="15" t="s">
        <v>23</v>
      </c>
      <c r="B11" s="46">
        <v>2560.6064673337601</v>
      </c>
      <c r="C11" s="47">
        <v>213.38387227781399</v>
      </c>
      <c r="D11" s="47">
        <v>122.00006999999999</v>
      </c>
      <c r="E11" s="47">
        <v>94.646529999999998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216.64660000000001</v>
      </c>
      <c r="Q11" s="68">
        <v>0.50764520693899995</v>
      </c>
    </row>
    <row r="12" spans="1:17" ht="14.4" customHeight="1" x14ac:dyDescent="0.3">
      <c r="A12" s="15" t="s">
        <v>24</v>
      </c>
      <c r="B12" s="46">
        <v>27.230396841847</v>
      </c>
      <c r="C12" s="47">
        <v>2.2691997368200001</v>
      </c>
      <c r="D12" s="47">
        <v>4.5490000000000004</v>
      </c>
      <c r="E12" s="47">
        <v>0.127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4.6760000000000002</v>
      </c>
      <c r="Q12" s="68">
        <v>1.030319174668</v>
      </c>
    </row>
    <row r="13" spans="1:17" ht="14.4" customHeight="1" x14ac:dyDescent="0.3">
      <c r="A13" s="15" t="s">
        <v>25</v>
      </c>
      <c r="B13" s="46">
        <v>170</v>
      </c>
      <c r="C13" s="47">
        <v>14.166666666666</v>
      </c>
      <c r="D13" s="47">
        <v>1.4447399999999999</v>
      </c>
      <c r="E13" s="47">
        <v>0.61661999999999995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2.0613600000000001</v>
      </c>
      <c r="Q13" s="68">
        <v>7.2753882352000004E-2</v>
      </c>
    </row>
    <row r="14" spans="1:17" ht="14.4" customHeight="1" x14ac:dyDescent="0.3">
      <c r="A14" s="15" t="s">
        <v>26</v>
      </c>
      <c r="B14" s="46">
        <v>6050.00808276305</v>
      </c>
      <c r="C14" s="47">
        <v>504.16734023025401</v>
      </c>
      <c r="D14" s="47">
        <v>765.24800000000005</v>
      </c>
      <c r="E14" s="47">
        <v>720.18600000000004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1485.434</v>
      </c>
      <c r="Q14" s="68">
        <v>1.4731557178229999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191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191</v>
      </c>
    </row>
    <row r="17" spans="1:17" ht="14.4" customHeight="1" x14ac:dyDescent="0.3">
      <c r="A17" s="15" t="s">
        <v>29</v>
      </c>
      <c r="B17" s="46">
        <v>747.34098614888501</v>
      </c>
      <c r="C17" s="47">
        <v>62.278415512407001</v>
      </c>
      <c r="D17" s="47">
        <v>83.854939999999999</v>
      </c>
      <c r="E17" s="47">
        <v>76.230149999999995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160.08509000000001</v>
      </c>
      <c r="Q17" s="68">
        <v>1.285237338513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7.8E-2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7.8E-2</v>
      </c>
      <c r="Q18" s="68" t="s">
        <v>191</v>
      </c>
    </row>
    <row r="19" spans="1:17" ht="14.4" customHeight="1" x14ac:dyDescent="0.3">
      <c r="A19" s="15" t="s">
        <v>31</v>
      </c>
      <c r="B19" s="46">
        <v>1648.9362319360901</v>
      </c>
      <c r="C19" s="47">
        <v>137.411352661341</v>
      </c>
      <c r="D19" s="47">
        <v>70.456050000000005</v>
      </c>
      <c r="E19" s="47">
        <v>40.2059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110.66195</v>
      </c>
      <c r="Q19" s="68">
        <v>0.40266669331400001</v>
      </c>
    </row>
    <row r="20" spans="1:17" ht="14.4" customHeight="1" x14ac:dyDescent="0.3">
      <c r="A20" s="15" t="s">
        <v>32</v>
      </c>
      <c r="B20" s="46">
        <v>14866.325999999999</v>
      </c>
      <c r="C20" s="47">
        <v>1238.8605</v>
      </c>
      <c r="D20" s="47">
        <v>1167.70931</v>
      </c>
      <c r="E20" s="47">
        <v>1238.90228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2406.61159</v>
      </c>
      <c r="Q20" s="68">
        <v>0.97130047733299996</v>
      </c>
    </row>
    <row r="21" spans="1:17" ht="14.4" customHeight="1" x14ac:dyDescent="0.3">
      <c r="A21" s="16" t="s">
        <v>33</v>
      </c>
      <c r="B21" s="46">
        <v>1922.57556303109</v>
      </c>
      <c r="C21" s="47">
        <v>160.21463025259101</v>
      </c>
      <c r="D21" s="47">
        <v>117.749</v>
      </c>
      <c r="E21" s="47">
        <v>117.753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235.50200000000001</v>
      </c>
      <c r="Q21" s="68">
        <v>0.73495784882000004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191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191</v>
      </c>
    </row>
    <row r="24" spans="1:17" ht="14.4" customHeight="1" x14ac:dyDescent="0.3">
      <c r="A24" s="16" t="s">
        <v>36</v>
      </c>
      <c r="B24" s="46">
        <v>32.473888849272001</v>
      </c>
      <c r="C24" s="47">
        <v>2.7061574041049998</v>
      </c>
      <c r="D24" s="47">
        <v>0</v>
      </c>
      <c r="E24" s="47">
        <v>0.49999999999900002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0.49999999999900002</v>
      </c>
      <c r="Q24" s="68"/>
    </row>
    <row r="25" spans="1:17" ht="14.4" customHeight="1" x14ac:dyDescent="0.3">
      <c r="A25" s="17" t="s">
        <v>37</v>
      </c>
      <c r="B25" s="49">
        <v>28120.497616903998</v>
      </c>
      <c r="C25" s="50">
        <v>2343.37480140866</v>
      </c>
      <c r="D25" s="50">
        <v>2345.5189500000001</v>
      </c>
      <c r="E25" s="50">
        <v>2292.57863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4638.0975799999997</v>
      </c>
      <c r="Q25" s="69">
        <v>0.98961923999699997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193.09539000000001</v>
      </c>
      <c r="E26" s="47">
        <v>210.25479000000001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403.35018000000002</v>
      </c>
      <c r="Q26" s="68" t="s">
        <v>191</v>
      </c>
    </row>
    <row r="27" spans="1:17" ht="14.4" customHeight="1" x14ac:dyDescent="0.3">
      <c r="A27" s="18" t="s">
        <v>39</v>
      </c>
      <c r="B27" s="49">
        <v>28120.497616903998</v>
      </c>
      <c r="C27" s="50">
        <v>2343.37480140866</v>
      </c>
      <c r="D27" s="50">
        <v>2538.6143400000001</v>
      </c>
      <c r="E27" s="50">
        <v>2502.8334199999999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5041.44776</v>
      </c>
      <c r="Q27" s="69">
        <v>1.07568105558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191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191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189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1" ht="42" thickBot="1" x14ac:dyDescent="0.3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1" ht="14.4" customHeight="1" thickBot="1" x14ac:dyDescent="0.35">
      <c r="A6" s="359" t="s">
        <v>193</v>
      </c>
      <c r="B6" s="341">
        <v>26829.449100528502</v>
      </c>
      <c r="C6" s="341">
        <v>27707.595720000001</v>
      </c>
      <c r="D6" s="342">
        <v>878.14661947152501</v>
      </c>
      <c r="E6" s="343">
        <v>1.0327306988739999</v>
      </c>
      <c r="F6" s="341">
        <v>28120.497616903998</v>
      </c>
      <c r="G6" s="342">
        <v>4686.74960281733</v>
      </c>
      <c r="H6" s="344">
        <v>2292.57863</v>
      </c>
      <c r="I6" s="341">
        <v>4638.0975799999997</v>
      </c>
      <c r="J6" s="342">
        <v>-48.652022817325999</v>
      </c>
      <c r="K6" s="345">
        <v>0.16493653999899999</v>
      </c>
    </row>
    <row r="7" spans="1:11" ht="14.4" customHeight="1" thickBot="1" x14ac:dyDescent="0.35">
      <c r="A7" s="360" t="s">
        <v>194</v>
      </c>
      <c r="B7" s="341">
        <v>9445.4093131533991</v>
      </c>
      <c r="C7" s="341">
        <v>9109.6846999999998</v>
      </c>
      <c r="D7" s="342">
        <v>-335.72461315339802</v>
      </c>
      <c r="E7" s="343">
        <v>0.96445631925200004</v>
      </c>
      <c r="F7" s="341">
        <v>8902.8449469386596</v>
      </c>
      <c r="G7" s="342">
        <v>1483.8074911564399</v>
      </c>
      <c r="H7" s="344">
        <v>818.90930000000003</v>
      </c>
      <c r="I7" s="341">
        <v>1724.65895</v>
      </c>
      <c r="J7" s="342">
        <v>240.851458843556</v>
      </c>
      <c r="K7" s="345">
        <v>0.193719980554</v>
      </c>
    </row>
    <row r="8" spans="1:11" ht="14.4" customHeight="1" thickBot="1" x14ac:dyDescent="0.35">
      <c r="A8" s="361" t="s">
        <v>195</v>
      </c>
      <c r="B8" s="341">
        <v>3079.3677284612299</v>
      </c>
      <c r="C8" s="341">
        <v>2973.3827000000001</v>
      </c>
      <c r="D8" s="342">
        <v>-105.98502846123</v>
      </c>
      <c r="E8" s="343">
        <v>0.96558221108700004</v>
      </c>
      <c r="F8" s="341">
        <v>2852.8368641756101</v>
      </c>
      <c r="G8" s="342">
        <v>475.47281069593498</v>
      </c>
      <c r="H8" s="344">
        <v>98.723299999999995</v>
      </c>
      <c r="I8" s="341">
        <v>239.22495000000001</v>
      </c>
      <c r="J8" s="342">
        <v>-236.247860695935</v>
      </c>
      <c r="K8" s="345">
        <v>8.3855110329999996E-2</v>
      </c>
    </row>
    <row r="9" spans="1:11" ht="14.4" customHeight="1" thickBot="1" x14ac:dyDescent="0.35">
      <c r="A9" s="362" t="s">
        <v>196</v>
      </c>
      <c r="B9" s="346">
        <v>69.674491983147007</v>
      </c>
      <c r="C9" s="346">
        <v>66.953450000000004</v>
      </c>
      <c r="D9" s="347">
        <v>-2.7210419831469999</v>
      </c>
      <c r="E9" s="348">
        <v>0.96094636780599996</v>
      </c>
      <c r="F9" s="346">
        <v>70</v>
      </c>
      <c r="G9" s="347">
        <v>11.666666666666</v>
      </c>
      <c r="H9" s="349">
        <v>3.3331499999999998</v>
      </c>
      <c r="I9" s="346">
        <v>9.7959899999999998</v>
      </c>
      <c r="J9" s="347">
        <v>-1.870676666666</v>
      </c>
      <c r="K9" s="350">
        <v>0.13994271428499999</v>
      </c>
    </row>
    <row r="10" spans="1:11" ht="14.4" customHeight="1" thickBot="1" x14ac:dyDescent="0.35">
      <c r="A10" s="363" t="s">
        <v>197</v>
      </c>
      <c r="B10" s="341">
        <v>69.674491983147007</v>
      </c>
      <c r="C10" s="341">
        <v>66.953450000000004</v>
      </c>
      <c r="D10" s="342">
        <v>-2.7210419831469999</v>
      </c>
      <c r="E10" s="343">
        <v>0.96094636780599996</v>
      </c>
      <c r="F10" s="341">
        <v>70</v>
      </c>
      <c r="G10" s="342">
        <v>11.666666666666</v>
      </c>
      <c r="H10" s="344">
        <v>3.3331499999999998</v>
      </c>
      <c r="I10" s="341">
        <v>9.7959899999999998</v>
      </c>
      <c r="J10" s="342">
        <v>-1.870676666666</v>
      </c>
      <c r="K10" s="345">
        <v>0.13994271428499999</v>
      </c>
    </row>
    <row r="11" spans="1:11" ht="14.4" customHeight="1" thickBot="1" x14ac:dyDescent="0.35">
      <c r="A11" s="362" t="s">
        <v>198</v>
      </c>
      <c r="B11" s="346">
        <v>20</v>
      </c>
      <c r="C11" s="346">
        <v>26.5595</v>
      </c>
      <c r="D11" s="347">
        <v>6.5594999999999999</v>
      </c>
      <c r="E11" s="348">
        <v>1.3279749999999999</v>
      </c>
      <c r="F11" s="346">
        <v>25</v>
      </c>
      <c r="G11" s="347">
        <v>4.1666666666659999</v>
      </c>
      <c r="H11" s="349">
        <v>0</v>
      </c>
      <c r="I11" s="346">
        <v>6.0449999999999999</v>
      </c>
      <c r="J11" s="347">
        <v>1.8783333333329999</v>
      </c>
      <c r="K11" s="350">
        <v>0.24179999999999999</v>
      </c>
    </row>
    <row r="12" spans="1:11" ht="14.4" customHeight="1" thickBot="1" x14ac:dyDescent="0.35">
      <c r="A12" s="363" t="s">
        <v>199</v>
      </c>
      <c r="B12" s="341">
        <v>20</v>
      </c>
      <c r="C12" s="341">
        <v>26.5595</v>
      </c>
      <c r="D12" s="342">
        <v>6.5594999999999999</v>
      </c>
      <c r="E12" s="343">
        <v>1.3279749999999999</v>
      </c>
      <c r="F12" s="341">
        <v>25</v>
      </c>
      <c r="G12" s="342">
        <v>4.1666666666659999</v>
      </c>
      <c r="H12" s="344">
        <v>0</v>
      </c>
      <c r="I12" s="341">
        <v>6.0449999999999999</v>
      </c>
      <c r="J12" s="342">
        <v>1.8783333333329999</v>
      </c>
      <c r="K12" s="345">
        <v>0.24179999999999999</v>
      </c>
    </row>
    <row r="13" spans="1:11" ht="14.4" customHeight="1" thickBot="1" x14ac:dyDescent="0.35">
      <c r="A13" s="362" t="s">
        <v>200</v>
      </c>
      <c r="B13" s="346">
        <v>2638.6676235597702</v>
      </c>
      <c r="C13" s="346">
        <v>2571.94623</v>
      </c>
      <c r="D13" s="347">
        <v>-66.721393559766994</v>
      </c>
      <c r="E13" s="348">
        <v>0.97471398331299997</v>
      </c>
      <c r="F13" s="346">
        <v>2560.6064673337601</v>
      </c>
      <c r="G13" s="347">
        <v>426.76774455562702</v>
      </c>
      <c r="H13" s="349">
        <v>94.646529999999998</v>
      </c>
      <c r="I13" s="346">
        <v>216.64660000000001</v>
      </c>
      <c r="J13" s="347">
        <v>-210.12114455562701</v>
      </c>
      <c r="K13" s="350">
        <v>8.4607534489000005E-2</v>
      </c>
    </row>
    <row r="14" spans="1:11" ht="14.4" customHeight="1" thickBot="1" x14ac:dyDescent="0.35">
      <c r="A14" s="363" t="s">
        <v>201</v>
      </c>
      <c r="B14" s="341">
        <v>0</v>
      </c>
      <c r="C14" s="341">
        <v>18.507560000000002</v>
      </c>
      <c r="D14" s="342">
        <v>18.507560000000002</v>
      </c>
      <c r="E14" s="351" t="s">
        <v>191</v>
      </c>
      <c r="F14" s="341">
        <v>0</v>
      </c>
      <c r="G14" s="342">
        <v>0</v>
      </c>
      <c r="H14" s="344">
        <v>0</v>
      </c>
      <c r="I14" s="341">
        <v>0.29699999999999999</v>
      </c>
      <c r="J14" s="342">
        <v>0.29699999999999999</v>
      </c>
      <c r="K14" s="352" t="s">
        <v>191</v>
      </c>
    </row>
    <row r="15" spans="1:11" ht="14.4" customHeight="1" thickBot="1" x14ac:dyDescent="0.35">
      <c r="A15" s="363" t="s">
        <v>202</v>
      </c>
      <c r="B15" s="341">
        <v>30</v>
      </c>
      <c r="C15" s="341">
        <v>24.771409999999999</v>
      </c>
      <c r="D15" s="342">
        <v>-5.2285899999999996</v>
      </c>
      <c r="E15" s="343">
        <v>0.82571366666599999</v>
      </c>
      <c r="F15" s="341">
        <v>25</v>
      </c>
      <c r="G15" s="342">
        <v>4.1666666666659999</v>
      </c>
      <c r="H15" s="344">
        <v>0.16333</v>
      </c>
      <c r="I15" s="341">
        <v>0.16333</v>
      </c>
      <c r="J15" s="342">
        <v>-4.0033366666659997</v>
      </c>
      <c r="K15" s="345">
        <v>6.5332000000000003E-3</v>
      </c>
    </row>
    <row r="16" spans="1:11" ht="14.4" customHeight="1" thickBot="1" x14ac:dyDescent="0.35">
      <c r="A16" s="363" t="s">
        <v>203</v>
      </c>
      <c r="B16" s="341">
        <v>249.460907107011</v>
      </c>
      <c r="C16" s="341">
        <v>152.70932999999999</v>
      </c>
      <c r="D16" s="342">
        <v>-96.751577107011002</v>
      </c>
      <c r="E16" s="343">
        <v>0.61215735872499999</v>
      </c>
      <c r="F16" s="341">
        <v>147.319355543185</v>
      </c>
      <c r="G16" s="342">
        <v>24.553225923864002</v>
      </c>
      <c r="H16" s="344">
        <v>16.335629999999998</v>
      </c>
      <c r="I16" s="341">
        <v>43.448860000000003</v>
      </c>
      <c r="J16" s="342">
        <v>18.895634076135</v>
      </c>
      <c r="K16" s="345">
        <v>0.29492974524400001</v>
      </c>
    </row>
    <row r="17" spans="1:11" ht="14.4" customHeight="1" thickBot="1" x14ac:dyDescent="0.35">
      <c r="A17" s="363" t="s">
        <v>204</v>
      </c>
      <c r="B17" s="341">
        <v>50</v>
      </c>
      <c r="C17" s="341">
        <v>80.828179999998994</v>
      </c>
      <c r="D17" s="342">
        <v>30.828179999999001</v>
      </c>
      <c r="E17" s="343">
        <v>1.6165636000000001</v>
      </c>
      <c r="F17" s="341">
        <v>70</v>
      </c>
      <c r="G17" s="342">
        <v>11.666666666666</v>
      </c>
      <c r="H17" s="344">
        <v>1.6459999999999999</v>
      </c>
      <c r="I17" s="341">
        <v>3.2915000000000001</v>
      </c>
      <c r="J17" s="342">
        <v>-8.3751666666660007</v>
      </c>
      <c r="K17" s="345">
        <v>4.7021428571000001E-2</v>
      </c>
    </row>
    <row r="18" spans="1:11" ht="14.4" customHeight="1" thickBot="1" x14ac:dyDescent="0.35">
      <c r="A18" s="363" t="s">
        <v>205</v>
      </c>
      <c r="B18" s="341">
        <v>10.345099381901999</v>
      </c>
      <c r="C18" s="341">
        <v>4.4746499999999996</v>
      </c>
      <c r="D18" s="342">
        <v>-5.8704493819019996</v>
      </c>
      <c r="E18" s="343">
        <v>0.43253813567299998</v>
      </c>
      <c r="F18" s="341">
        <v>2.6223139459599998</v>
      </c>
      <c r="G18" s="342">
        <v>0.437052324326</v>
      </c>
      <c r="H18" s="344">
        <v>4.7849000000000004</v>
      </c>
      <c r="I18" s="341">
        <v>5.4184999999999999</v>
      </c>
      <c r="J18" s="342">
        <v>4.9814476756730004</v>
      </c>
      <c r="K18" s="345">
        <v>2.0663048405570001</v>
      </c>
    </row>
    <row r="19" spans="1:11" ht="14.4" customHeight="1" thickBot="1" x14ac:dyDescent="0.35">
      <c r="A19" s="363" t="s">
        <v>206</v>
      </c>
      <c r="B19" s="341">
        <v>0</v>
      </c>
      <c r="C19" s="341">
        <v>18.521470000000001</v>
      </c>
      <c r="D19" s="342">
        <v>18.521470000000001</v>
      </c>
      <c r="E19" s="351" t="s">
        <v>191</v>
      </c>
      <c r="F19" s="341">
        <v>14.196528803559</v>
      </c>
      <c r="G19" s="342">
        <v>2.366088133926</v>
      </c>
      <c r="H19" s="344">
        <v>2.0931999999999999</v>
      </c>
      <c r="I19" s="341">
        <v>2.0931999999999999</v>
      </c>
      <c r="J19" s="342">
        <v>-0.27288813392599998</v>
      </c>
      <c r="K19" s="345">
        <v>0.14744449357700001</v>
      </c>
    </row>
    <row r="20" spans="1:11" ht="14.4" customHeight="1" thickBot="1" x14ac:dyDescent="0.35">
      <c r="A20" s="363" t="s">
        <v>207</v>
      </c>
      <c r="B20" s="341">
        <v>0</v>
      </c>
      <c r="C20" s="341">
        <v>4.7856899999989997</v>
      </c>
      <c r="D20" s="342">
        <v>4.7856899999989997</v>
      </c>
      <c r="E20" s="351" t="s">
        <v>208</v>
      </c>
      <c r="F20" s="341">
        <v>11.68206622508</v>
      </c>
      <c r="G20" s="342">
        <v>1.9470110375130001</v>
      </c>
      <c r="H20" s="344">
        <v>2.58</v>
      </c>
      <c r="I20" s="341">
        <v>2.58</v>
      </c>
      <c r="J20" s="342">
        <v>0.63298896248600001</v>
      </c>
      <c r="K20" s="345">
        <v>0.22085134173099999</v>
      </c>
    </row>
    <row r="21" spans="1:11" ht="14.4" customHeight="1" thickBot="1" x14ac:dyDescent="0.35">
      <c r="A21" s="363" t="s">
        <v>209</v>
      </c>
      <c r="B21" s="341">
        <v>2200</v>
      </c>
      <c r="C21" s="341">
        <v>2153.59447</v>
      </c>
      <c r="D21" s="342">
        <v>-46.405529999999999</v>
      </c>
      <c r="E21" s="343">
        <v>0.97890657727200003</v>
      </c>
      <c r="F21" s="341">
        <v>2180</v>
      </c>
      <c r="G21" s="342">
        <v>363.33333333333297</v>
      </c>
      <c r="H21" s="344">
        <v>53.996510000000001</v>
      </c>
      <c r="I21" s="341">
        <v>116.86657</v>
      </c>
      <c r="J21" s="342">
        <v>-246.46676333333301</v>
      </c>
      <c r="K21" s="345">
        <v>5.3608518347999998E-2</v>
      </c>
    </row>
    <row r="22" spans="1:11" ht="14.4" customHeight="1" thickBot="1" x14ac:dyDescent="0.35">
      <c r="A22" s="363" t="s">
        <v>210</v>
      </c>
      <c r="B22" s="341">
        <v>3.8616170708530002</v>
      </c>
      <c r="C22" s="341">
        <v>9.8519299999999994</v>
      </c>
      <c r="D22" s="342">
        <v>5.9903129291460004</v>
      </c>
      <c r="E22" s="343">
        <v>2.551244677873</v>
      </c>
      <c r="F22" s="341">
        <v>9.7862028159760008</v>
      </c>
      <c r="G22" s="342">
        <v>1.6310338026619999</v>
      </c>
      <c r="H22" s="344">
        <v>2.4171</v>
      </c>
      <c r="I22" s="341">
        <v>4.22464</v>
      </c>
      <c r="J22" s="342">
        <v>2.5936061973369999</v>
      </c>
      <c r="K22" s="345">
        <v>0.43169348514799999</v>
      </c>
    </row>
    <row r="23" spans="1:11" ht="14.4" customHeight="1" thickBot="1" x14ac:dyDescent="0.35">
      <c r="A23" s="363" t="s">
        <v>211</v>
      </c>
      <c r="B23" s="341">
        <v>95</v>
      </c>
      <c r="C23" s="341">
        <v>103.90154</v>
      </c>
      <c r="D23" s="342">
        <v>8.9015399999990006</v>
      </c>
      <c r="E23" s="343">
        <v>1.093700421052</v>
      </c>
      <c r="F23" s="341">
        <v>100</v>
      </c>
      <c r="G23" s="342">
        <v>16.666666666666</v>
      </c>
      <c r="H23" s="344">
        <v>10.629860000000001</v>
      </c>
      <c r="I23" s="341">
        <v>38.262999999999998</v>
      </c>
      <c r="J23" s="342">
        <v>21.596333333333</v>
      </c>
      <c r="K23" s="345">
        <v>0.38263000000000003</v>
      </c>
    </row>
    <row r="24" spans="1:11" ht="14.4" customHeight="1" thickBot="1" x14ac:dyDescent="0.35">
      <c r="A24" s="362" t="s">
        <v>212</v>
      </c>
      <c r="B24" s="346">
        <v>81.592349997430006</v>
      </c>
      <c r="C24" s="346">
        <v>29.438870000000001</v>
      </c>
      <c r="D24" s="347">
        <v>-52.153479997429997</v>
      </c>
      <c r="E24" s="348">
        <v>0.36080429109899997</v>
      </c>
      <c r="F24" s="346">
        <v>27.230396841847</v>
      </c>
      <c r="G24" s="347">
        <v>4.5383994736410003</v>
      </c>
      <c r="H24" s="349">
        <v>0.127</v>
      </c>
      <c r="I24" s="346">
        <v>4.6760000000000002</v>
      </c>
      <c r="J24" s="347">
        <v>0.13760052635799999</v>
      </c>
      <c r="K24" s="350">
        <v>0.171719862444</v>
      </c>
    </row>
    <row r="25" spans="1:11" ht="14.4" customHeight="1" thickBot="1" x14ac:dyDescent="0.35">
      <c r="A25" s="363" t="s">
        <v>213</v>
      </c>
      <c r="B25" s="341">
        <v>26.652509484155001</v>
      </c>
      <c r="C25" s="341">
        <v>20.766490000000001</v>
      </c>
      <c r="D25" s="342">
        <v>-5.8860194841549998</v>
      </c>
      <c r="E25" s="343">
        <v>0.77915702505700002</v>
      </c>
      <c r="F25" s="341">
        <v>20.858384178683998</v>
      </c>
      <c r="G25" s="342">
        <v>3.4763973631140002</v>
      </c>
      <c r="H25" s="344">
        <v>0</v>
      </c>
      <c r="I25" s="341">
        <v>2.7690000000000001</v>
      </c>
      <c r="J25" s="342">
        <v>-0.70739736311400003</v>
      </c>
      <c r="K25" s="345">
        <v>0.13275237315899999</v>
      </c>
    </row>
    <row r="26" spans="1:11" ht="14.4" customHeight="1" thickBot="1" x14ac:dyDescent="0.35">
      <c r="A26" s="363" t="s">
        <v>214</v>
      </c>
      <c r="B26" s="341">
        <v>54.006322088216997</v>
      </c>
      <c r="C26" s="341">
        <v>1.7763568394002501E-14</v>
      </c>
      <c r="D26" s="342">
        <v>-54.006322088216997</v>
      </c>
      <c r="E26" s="343">
        <v>3.2891646213171499E-16</v>
      </c>
      <c r="F26" s="341">
        <v>-9.1824598427640005</v>
      </c>
      <c r="G26" s="342">
        <v>-1.530409973794</v>
      </c>
      <c r="H26" s="344">
        <v>0</v>
      </c>
      <c r="I26" s="341">
        <v>0</v>
      </c>
      <c r="J26" s="342">
        <v>1.530409973794</v>
      </c>
      <c r="K26" s="345">
        <v>0</v>
      </c>
    </row>
    <row r="27" spans="1:11" ht="14.4" customHeight="1" thickBot="1" x14ac:dyDescent="0.35">
      <c r="A27" s="363" t="s">
        <v>215</v>
      </c>
      <c r="B27" s="341">
        <v>0.152039614209</v>
      </c>
      <c r="C27" s="341">
        <v>0</v>
      </c>
      <c r="D27" s="342">
        <v>-0.152039614209</v>
      </c>
      <c r="E27" s="343">
        <v>0</v>
      </c>
      <c r="F27" s="341">
        <v>0</v>
      </c>
      <c r="G27" s="342">
        <v>0</v>
      </c>
      <c r="H27" s="344">
        <v>0</v>
      </c>
      <c r="I27" s="341">
        <v>0</v>
      </c>
      <c r="J27" s="342">
        <v>0</v>
      </c>
      <c r="K27" s="345">
        <v>0</v>
      </c>
    </row>
    <row r="28" spans="1:11" ht="14.4" customHeight="1" thickBot="1" x14ac:dyDescent="0.35">
      <c r="A28" s="363" t="s">
        <v>216</v>
      </c>
      <c r="B28" s="341">
        <v>0.78147881084699999</v>
      </c>
      <c r="C28" s="341">
        <v>8.6723799999990003</v>
      </c>
      <c r="D28" s="342">
        <v>7.8909011891520002</v>
      </c>
      <c r="E28" s="343">
        <v>11.097396218065001</v>
      </c>
      <c r="F28" s="341">
        <v>15.554472505926</v>
      </c>
      <c r="G28" s="342">
        <v>2.5924120843209999</v>
      </c>
      <c r="H28" s="344">
        <v>0.127</v>
      </c>
      <c r="I28" s="341">
        <v>1.907</v>
      </c>
      <c r="J28" s="342">
        <v>-0.68541208432099998</v>
      </c>
      <c r="K28" s="345">
        <v>0.122601393218</v>
      </c>
    </row>
    <row r="29" spans="1:11" ht="14.4" customHeight="1" thickBot="1" x14ac:dyDescent="0.35">
      <c r="A29" s="362" t="s">
        <v>217</v>
      </c>
      <c r="B29" s="346">
        <v>269.43326292088602</v>
      </c>
      <c r="C29" s="346">
        <v>278.48464999999999</v>
      </c>
      <c r="D29" s="347">
        <v>9.0513870791130007</v>
      </c>
      <c r="E29" s="348">
        <v>1.033594170894</v>
      </c>
      <c r="F29" s="346">
        <v>170</v>
      </c>
      <c r="G29" s="347">
        <v>28.333333333333002</v>
      </c>
      <c r="H29" s="349">
        <v>0.61661999999999995</v>
      </c>
      <c r="I29" s="346">
        <v>2.0613600000000001</v>
      </c>
      <c r="J29" s="347">
        <v>-26.271973333333001</v>
      </c>
      <c r="K29" s="350">
        <v>1.2125647058E-2</v>
      </c>
    </row>
    <row r="30" spans="1:11" ht="14.4" customHeight="1" thickBot="1" x14ac:dyDescent="0.35">
      <c r="A30" s="363" t="s">
        <v>218</v>
      </c>
      <c r="B30" s="341">
        <v>13</v>
      </c>
      <c r="C30" s="341">
        <v>22.674289999999999</v>
      </c>
      <c r="D30" s="342">
        <v>9.6742899999990009</v>
      </c>
      <c r="E30" s="343">
        <v>1.7441761538460001</v>
      </c>
      <c r="F30" s="341">
        <v>0</v>
      </c>
      <c r="G30" s="342">
        <v>0</v>
      </c>
      <c r="H30" s="344">
        <v>0.45738000000000001</v>
      </c>
      <c r="I30" s="341">
        <v>1.90212</v>
      </c>
      <c r="J30" s="342">
        <v>1.90212</v>
      </c>
      <c r="K30" s="352" t="s">
        <v>191</v>
      </c>
    </row>
    <row r="31" spans="1:11" ht="14.4" customHeight="1" thickBot="1" x14ac:dyDescent="0.35">
      <c r="A31" s="363" t="s">
        <v>219</v>
      </c>
      <c r="B31" s="341">
        <v>0</v>
      </c>
      <c r="C31" s="341">
        <v>0.41159999999899999</v>
      </c>
      <c r="D31" s="342">
        <v>0.41159999999899999</v>
      </c>
      <c r="E31" s="351" t="s">
        <v>208</v>
      </c>
      <c r="F31" s="341">
        <v>0</v>
      </c>
      <c r="G31" s="342">
        <v>0</v>
      </c>
      <c r="H31" s="344">
        <v>0</v>
      </c>
      <c r="I31" s="341">
        <v>0</v>
      </c>
      <c r="J31" s="342">
        <v>0</v>
      </c>
      <c r="K31" s="352" t="s">
        <v>191</v>
      </c>
    </row>
    <row r="32" spans="1:11" ht="14.4" customHeight="1" thickBot="1" x14ac:dyDescent="0.35">
      <c r="A32" s="363" t="s">
        <v>220</v>
      </c>
      <c r="B32" s="341">
        <v>255.43326292088599</v>
      </c>
      <c r="C32" s="341">
        <v>254.77575999999999</v>
      </c>
      <c r="D32" s="342">
        <v>-0.65750292088600004</v>
      </c>
      <c r="E32" s="343">
        <v>0.99742593069700003</v>
      </c>
      <c r="F32" s="341">
        <v>170</v>
      </c>
      <c r="G32" s="342">
        <v>28.333333333333002</v>
      </c>
      <c r="H32" s="344">
        <v>0.15923999999999999</v>
      </c>
      <c r="I32" s="341">
        <v>0.15923999999999999</v>
      </c>
      <c r="J32" s="342">
        <v>-28.174093333333001</v>
      </c>
      <c r="K32" s="345">
        <v>9.3670588199999997E-4</v>
      </c>
    </row>
    <row r="33" spans="1:11" ht="14.4" customHeight="1" thickBot="1" x14ac:dyDescent="0.35">
      <c r="A33" s="363" t="s">
        <v>221</v>
      </c>
      <c r="B33" s="341">
        <v>1</v>
      </c>
      <c r="C33" s="341">
        <v>0.623</v>
      </c>
      <c r="D33" s="342">
        <v>-0.377</v>
      </c>
      <c r="E33" s="343">
        <v>0.623</v>
      </c>
      <c r="F33" s="341">
        <v>0</v>
      </c>
      <c r="G33" s="342">
        <v>0</v>
      </c>
      <c r="H33" s="344">
        <v>0</v>
      </c>
      <c r="I33" s="341">
        <v>0</v>
      </c>
      <c r="J33" s="342">
        <v>0</v>
      </c>
      <c r="K33" s="352" t="s">
        <v>191</v>
      </c>
    </row>
    <row r="34" spans="1:11" ht="14.4" customHeight="1" thickBot="1" x14ac:dyDescent="0.35">
      <c r="A34" s="361" t="s">
        <v>26</v>
      </c>
      <c r="B34" s="341">
        <v>6366.0415846921596</v>
      </c>
      <c r="C34" s="341">
        <v>6136.3019999999997</v>
      </c>
      <c r="D34" s="342">
        <v>-229.73958469216501</v>
      </c>
      <c r="E34" s="343">
        <v>0.96391170531299997</v>
      </c>
      <c r="F34" s="341">
        <v>6050.00808276305</v>
      </c>
      <c r="G34" s="342">
        <v>1008.33468046051</v>
      </c>
      <c r="H34" s="344">
        <v>720.18600000000004</v>
      </c>
      <c r="I34" s="341">
        <v>1485.434</v>
      </c>
      <c r="J34" s="342">
        <v>477.09931953949098</v>
      </c>
      <c r="K34" s="345">
        <v>0.24552595296999999</v>
      </c>
    </row>
    <row r="35" spans="1:11" ht="14.4" customHeight="1" thickBot="1" x14ac:dyDescent="0.35">
      <c r="A35" s="362" t="s">
        <v>222</v>
      </c>
      <c r="B35" s="346">
        <v>6366.0415846921596</v>
      </c>
      <c r="C35" s="346">
        <v>6136.3019999999997</v>
      </c>
      <c r="D35" s="347">
        <v>-229.73958469216501</v>
      </c>
      <c r="E35" s="348">
        <v>0.96391170531299997</v>
      </c>
      <c r="F35" s="346">
        <v>6050.00808276305</v>
      </c>
      <c r="G35" s="347">
        <v>1008.33468046051</v>
      </c>
      <c r="H35" s="349">
        <v>720.18600000000004</v>
      </c>
      <c r="I35" s="346">
        <v>1485.434</v>
      </c>
      <c r="J35" s="347">
        <v>477.09931953949098</v>
      </c>
      <c r="K35" s="350">
        <v>0.24552595296999999</v>
      </c>
    </row>
    <row r="36" spans="1:11" ht="14.4" customHeight="1" thickBot="1" x14ac:dyDescent="0.35">
      <c r="A36" s="363" t="s">
        <v>223</v>
      </c>
      <c r="B36" s="341">
        <v>344.99999999999898</v>
      </c>
      <c r="C36" s="341">
        <v>351.23500000000001</v>
      </c>
      <c r="D36" s="342">
        <v>6.2350000000010004</v>
      </c>
      <c r="E36" s="343">
        <v>1.0180724637680001</v>
      </c>
      <c r="F36" s="341">
        <v>347.22657928824799</v>
      </c>
      <c r="G36" s="342">
        <v>57.871096548041002</v>
      </c>
      <c r="H36" s="344">
        <v>27.178999999999998</v>
      </c>
      <c r="I36" s="341">
        <v>56.747</v>
      </c>
      <c r="J36" s="342">
        <v>-1.1240965480409999</v>
      </c>
      <c r="K36" s="345">
        <v>0.16342930923099999</v>
      </c>
    </row>
    <row r="37" spans="1:11" ht="14.4" customHeight="1" thickBot="1" x14ac:dyDescent="0.35">
      <c r="A37" s="363" t="s">
        <v>224</v>
      </c>
      <c r="B37" s="341">
        <v>1625.0415846921901</v>
      </c>
      <c r="C37" s="341">
        <v>1484.085</v>
      </c>
      <c r="D37" s="342">
        <v>-140.956584692186</v>
      </c>
      <c r="E37" s="343">
        <v>0.91325970607700002</v>
      </c>
      <c r="F37" s="341">
        <v>1478</v>
      </c>
      <c r="G37" s="342">
        <v>246.333333333334</v>
      </c>
      <c r="H37" s="344">
        <v>118.364</v>
      </c>
      <c r="I37" s="341">
        <v>289.92399999999998</v>
      </c>
      <c r="J37" s="342">
        <v>43.590666666666003</v>
      </c>
      <c r="K37" s="345">
        <v>0.196159675236</v>
      </c>
    </row>
    <row r="38" spans="1:11" ht="14.4" customHeight="1" thickBot="1" x14ac:dyDescent="0.35">
      <c r="A38" s="363" t="s">
        <v>225</v>
      </c>
      <c r="B38" s="341">
        <v>4395.99999999998</v>
      </c>
      <c r="C38" s="341">
        <v>4300.982</v>
      </c>
      <c r="D38" s="342">
        <v>-95.017999999981996</v>
      </c>
      <c r="E38" s="343">
        <v>0.978385350318</v>
      </c>
      <c r="F38" s="341">
        <v>4224.7815034748</v>
      </c>
      <c r="G38" s="342">
        <v>704.13025057913399</v>
      </c>
      <c r="H38" s="344">
        <v>574.64300000000003</v>
      </c>
      <c r="I38" s="341">
        <v>1138.7629999999999</v>
      </c>
      <c r="J38" s="342">
        <v>434.63274942086599</v>
      </c>
      <c r="K38" s="345">
        <v>0.26954364363299999</v>
      </c>
    </row>
    <row r="39" spans="1:11" ht="14.4" customHeight="1" thickBot="1" x14ac:dyDescent="0.35">
      <c r="A39" s="364" t="s">
        <v>226</v>
      </c>
      <c r="B39" s="346">
        <v>2311.0397873750799</v>
      </c>
      <c r="C39" s="346">
        <v>2283.7539499999998</v>
      </c>
      <c r="D39" s="347">
        <v>-27.285837375078</v>
      </c>
      <c r="E39" s="348">
        <v>0.98819326368799998</v>
      </c>
      <c r="F39" s="346">
        <v>2396.2772180849702</v>
      </c>
      <c r="G39" s="347">
        <v>399.37953634749601</v>
      </c>
      <c r="H39" s="349">
        <v>116.51405</v>
      </c>
      <c r="I39" s="346">
        <v>270.82504</v>
      </c>
      <c r="J39" s="347">
        <v>-128.55449634749601</v>
      </c>
      <c r="K39" s="350">
        <v>0.11301907724</v>
      </c>
    </row>
    <row r="40" spans="1:11" ht="14.4" customHeight="1" thickBot="1" x14ac:dyDescent="0.35">
      <c r="A40" s="361" t="s">
        <v>29</v>
      </c>
      <c r="B40" s="341">
        <v>510.60969277632898</v>
      </c>
      <c r="C40" s="341">
        <v>721.65305999999998</v>
      </c>
      <c r="D40" s="342">
        <v>211.04336722367199</v>
      </c>
      <c r="E40" s="343">
        <v>1.413316414101</v>
      </c>
      <c r="F40" s="341">
        <v>747.34098614888501</v>
      </c>
      <c r="G40" s="342">
        <v>124.556831024814</v>
      </c>
      <c r="H40" s="344">
        <v>76.230149999999995</v>
      </c>
      <c r="I40" s="341">
        <v>160.08509000000001</v>
      </c>
      <c r="J40" s="342">
        <v>35.528258975184997</v>
      </c>
      <c r="K40" s="345">
        <v>0.21420622308500001</v>
      </c>
    </row>
    <row r="41" spans="1:11" ht="14.4" customHeight="1" thickBot="1" x14ac:dyDescent="0.35">
      <c r="A41" s="365" t="s">
        <v>227</v>
      </c>
      <c r="B41" s="341">
        <v>510.60969277632898</v>
      </c>
      <c r="C41" s="341">
        <v>721.65305999999998</v>
      </c>
      <c r="D41" s="342">
        <v>211.04336722367199</v>
      </c>
      <c r="E41" s="343">
        <v>1.413316414101</v>
      </c>
      <c r="F41" s="341">
        <v>747.34098614888501</v>
      </c>
      <c r="G41" s="342">
        <v>124.556831024814</v>
      </c>
      <c r="H41" s="344">
        <v>76.230149999999995</v>
      </c>
      <c r="I41" s="341">
        <v>160.08509000000001</v>
      </c>
      <c r="J41" s="342">
        <v>35.528258975184997</v>
      </c>
      <c r="K41" s="345">
        <v>0.21420622308500001</v>
      </c>
    </row>
    <row r="42" spans="1:11" ht="14.4" customHeight="1" thickBot="1" x14ac:dyDescent="0.35">
      <c r="A42" s="363" t="s">
        <v>228</v>
      </c>
      <c r="B42" s="341">
        <v>481.195364143809</v>
      </c>
      <c r="C42" s="341">
        <v>505.3116</v>
      </c>
      <c r="D42" s="342">
        <v>24.116235856191</v>
      </c>
      <c r="E42" s="343">
        <v>1.0501173486969999</v>
      </c>
      <c r="F42" s="341">
        <v>550.02750770502701</v>
      </c>
      <c r="G42" s="342">
        <v>91.671251284171007</v>
      </c>
      <c r="H42" s="344">
        <v>14.536099999999999</v>
      </c>
      <c r="I42" s="341">
        <v>77.622110000000006</v>
      </c>
      <c r="J42" s="342">
        <v>-14.049141284171</v>
      </c>
      <c r="K42" s="345">
        <v>0.141124050911</v>
      </c>
    </row>
    <row r="43" spans="1:11" ht="14.4" customHeight="1" thickBot="1" x14ac:dyDescent="0.35">
      <c r="A43" s="363" t="s">
        <v>229</v>
      </c>
      <c r="B43" s="341">
        <v>2.6834651097119999</v>
      </c>
      <c r="C43" s="341">
        <v>143.655</v>
      </c>
      <c r="D43" s="342">
        <v>140.97153489028699</v>
      </c>
      <c r="E43" s="343">
        <v>53.533395861956002</v>
      </c>
      <c r="F43" s="341">
        <v>118.939948526365</v>
      </c>
      <c r="G43" s="342">
        <v>19.823324754394001</v>
      </c>
      <c r="H43" s="344">
        <v>44.527999999999999</v>
      </c>
      <c r="I43" s="341">
        <v>44.527999999999999</v>
      </c>
      <c r="J43" s="342">
        <v>24.704675245604999</v>
      </c>
      <c r="K43" s="345">
        <v>0.37437379578199997</v>
      </c>
    </row>
    <row r="44" spans="1:11" ht="14.4" customHeight="1" thickBot="1" x14ac:dyDescent="0.35">
      <c r="A44" s="363" t="s">
        <v>230</v>
      </c>
      <c r="B44" s="341">
        <v>4.7308635228069997</v>
      </c>
      <c r="C44" s="341">
        <v>39.73856</v>
      </c>
      <c r="D44" s="342">
        <v>35.007696477191999</v>
      </c>
      <c r="E44" s="343">
        <v>8.3998533900669994</v>
      </c>
      <c r="F44" s="341">
        <v>45.956471875898998</v>
      </c>
      <c r="G44" s="342">
        <v>7.6594119793160003</v>
      </c>
      <c r="H44" s="344">
        <v>14.3748</v>
      </c>
      <c r="I44" s="341">
        <v>19.32272</v>
      </c>
      <c r="J44" s="342">
        <v>11.663308020683001</v>
      </c>
      <c r="K44" s="345">
        <v>0.42045699356900001</v>
      </c>
    </row>
    <row r="45" spans="1:11" ht="14.4" customHeight="1" thickBot="1" x14ac:dyDescent="0.35">
      <c r="A45" s="363" t="s">
        <v>231</v>
      </c>
      <c r="B45" s="341">
        <v>21.999999999999002</v>
      </c>
      <c r="C45" s="341">
        <v>32.947899999999997</v>
      </c>
      <c r="D45" s="342">
        <v>10.947900000000001</v>
      </c>
      <c r="E45" s="343">
        <v>1.497631818181</v>
      </c>
      <c r="F45" s="341">
        <v>32.417058041593997</v>
      </c>
      <c r="G45" s="342">
        <v>5.4028430069319997</v>
      </c>
      <c r="H45" s="344">
        <v>2.7912499999999998</v>
      </c>
      <c r="I45" s="341">
        <v>18.612259999999999</v>
      </c>
      <c r="J45" s="342">
        <v>13.209416993067</v>
      </c>
      <c r="K45" s="345">
        <v>0.57415018895600001</v>
      </c>
    </row>
    <row r="46" spans="1:11" ht="14.4" customHeight="1" thickBot="1" x14ac:dyDescent="0.35">
      <c r="A46" s="366" t="s">
        <v>30</v>
      </c>
      <c r="B46" s="346">
        <v>0</v>
      </c>
      <c r="C46" s="346">
        <v>5.2320000000000002</v>
      </c>
      <c r="D46" s="347">
        <v>5.2320000000000002</v>
      </c>
      <c r="E46" s="353" t="s">
        <v>191</v>
      </c>
      <c r="F46" s="346">
        <v>0</v>
      </c>
      <c r="G46" s="347">
        <v>0</v>
      </c>
      <c r="H46" s="349">
        <v>7.8E-2</v>
      </c>
      <c r="I46" s="346">
        <v>7.8E-2</v>
      </c>
      <c r="J46" s="347">
        <v>7.8E-2</v>
      </c>
      <c r="K46" s="354" t="s">
        <v>191</v>
      </c>
    </row>
    <row r="47" spans="1:11" ht="14.4" customHeight="1" thickBot="1" x14ac:dyDescent="0.35">
      <c r="A47" s="362" t="s">
        <v>232</v>
      </c>
      <c r="B47" s="346">
        <v>0</v>
      </c>
      <c r="C47" s="346">
        <v>5.2320000000000002</v>
      </c>
      <c r="D47" s="347">
        <v>5.2320000000000002</v>
      </c>
      <c r="E47" s="353" t="s">
        <v>191</v>
      </c>
      <c r="F47" s="346">
        <v>0</v>
      </c>
      <c r="G47" s="347">
        <v>0</v>
      </c>
      <c r="H47" s="349">
        <v>7.8E-2</v>
      </c>
      <c r="I47" s="346">
        <v>7.8E-2</v>
      </c>
      <c r="J47" s="347">
        <v>7.8E-2</v>
      </c>
      <c r="K47" s="354" t="s">
        <v>191</v>
      </c>
    </row>
    <row r="48" spans="1:11" ht="14.4" customHeight="1" thickBot="1" x14ac:dyDescent="0.35">
      <c r="A48" s="363" t="s">
        <v>233</v>
      </c>
      <c r="B48" s="341">
        <v>0</v>
      </c>
      <c r="C48" s="341">
        <v>3.5720000000000001</v>
      </c>
      <c r="D48" s="342">
        <v>3.5720000000000001</v>
      </c>
      <c r="E48" s="351" t="s">
        <v>191</v>
      </c>
      <c r="F48" s="341">
        <v>0</v>
      </c>
      <c r="G48" s="342">
        <v>0</v>
      </c>
      <c r="H48" s="344">
        <v>7.8E-2</v>
      </c>
      <c r="I48" s="341">
        <v>7.8E-2</v>
      </c>
      <c r="J48" s="342">
        <v>7.8E-2</v>
      </c>
      <c r="K48" s="352" t="s">
        <v>191</v>
      </c>
    </row>
    <row r="49" spans="1:11" ht="14.4" customHeight="1" thickBot="1" x14ac:dyDescent="0.35">
      <c r="A49" s="363" t="s">
        <v>234</v>
      </c>
      <c r="B49" s="341">
        <v>0</v>
      </c>
      <c r="C49" s="341">
        <v>1.66</v>
      </c>
      <c r="D49" s="342">
        <v>1.66</v>
      </c>
      <c r="E49" s="351" t="s">
        <v>208</v>
      </c>
      <c r="F49" s="341">
        <v>0</v>
      </c>
      <c r="G49" s="342">
        <v>0</v>
      </c>
      <c r="H49" s="344">
        <v>0</v>
      </c>
      <c r="I49" s="341">
        <v>0</v>
      </c>
      <c r="J49" s="342">
        <v>0</v>
      </c>
      <c r="K49" s="352" t="s">
        <v>191</v>
      </c>
    </row>
    <row r="50" spans="1:11" ht="14.4" customHeight="1" thickBot="1" x14ac:dyDescent="0.35">
      <c r="A50" s="361" t="s">
        <v>31</v>
      </c>
      <c r="B50" s="341">
        <v>1800.43009459875</v>
      </c>
      <c r="C50" s="341">
        <v>1556.86889</v>
      </c>
      <c r="D50" s="342">
        <v>-243.56120459875001</v>
      </c>
      <c r="E50" s="343">
        <v>0.86472054353500005</v>
      </c>
      <c r="F50" s="341">
        <v>1648.9362319360901</v>
      </c>
      <c r="G50" s="342">
        <v>274.82270532268097</v>
      </c>
      <c r="H50" s="344">
        <v>40.2059</v>
      </c>
      <c r="I50" s="341">
        <v>110.66195</v>
      </c>
      <c r="J50" s="342">
        <v>-164.16075532268101</v>
      </c>
      <c r="K50" s="345">
        <v>6.7111115552E-2</v>
      </c>
    </row>
    <row r="51" spans="1:11" ht="14.4" customHeight="1" thickBot="1" x14ac:dyDescent="0.35">
      <c r="A51" s="362" t="s">
        <v>235</v>
      </c>
      <c r="B51" s="346">
        <v>4.8589922706040003</v>
      </c>
      <c r="C51" s="346">
        <v>2.90734</v>
      </c>
      <c r="D51" s="347">
        <v>-1.951652270604</v>
      </c>
      <c r="E51" s="348">
        <v>0.59834217427900005</v>
      </c>
      <c r="F51" s="346">
        <v>2.9832353959289999</v>
      </c>
      <c r="G51" s="347">
        <v>0.49720589932100001</v>
      </c>
      <c r="H51" s="349">
        <v>8.5980000000000001E-2</v>
      </c>
      <c r="I51" s="346">
        <v>-0.11289</v>
      </c>
      <c r="J51" s="347">
        <v>-0.61009589932099995</v>
      </c>
      <c r="K51" s="350">
        <v>-3.7841465730000003E-2</v>
      </c>
    </row>
    <row r="52" spans="1:11" ht="14.4" customHeight="1" thickBot="1" x14ac:dyDescent="0.35">
      <c r="A52" s="363" t="s">
        <v>236</v>
      </c>
      <c r="B52" s="341">
        <v>0.78388929277599995</v>
      </c>
      <c r="C52" s="341">
        <v>8.5300000000000001E-2</v>
      </c>
      <c r="D52" s="342">
        <v>-0.69858929277600001</v>
      </c>
      <c r="E52" s="343">
        <v>0.108816386173</v>
      </c>
      <c r="F52" s="341">
        <v>8.1023042995000003E-2</v>
      </c>
      <c r="G52" s="342">
        <v>1.3503840499000001E-2</v>
      </c>
      <c r="H52" s="344">
        <v>0</v>
      </c>
      <c r="I52" s="341">
        <v>0</v>
      </c>
      <c r="J52" s="342">
        <v>-1.3503840499000001E-2</v>
      </c>
      <c r="K52" s="345">
        <v>0</v>
      </c>
    </row>
    <row r="53" spans="1:11" ht="14.4" customHeight="1" thickBot="1" x14ac:dyDescent="0.35">
      <c r="A53" s="363" t="s">
        <v>237</v>
      </c>
      <c r="B53" s="341">
        <v>4.0751029778280001</v>
      </c>
      <c r="C53" s="341">
        <v>2.8220399999999999</v>
      </c>
      <c r="D53" s="342">
        <v>-1.253062977828</v>
      </c>
      <c r="E53" s="343">
        <v>0.69250765326700003</v>
      </c>
      <c r="F53" s="341">
        <v>2.9022123529330002</v>
      </c>
      <c r="G53" s="342">
        <v>0.48370205882200001</v>
      </c>
      <c r="H53" s="344">
        <v>8.5980000000000001E-2</v>
      </c>
      <c r="I53" s="341">
        <v>-0.11289</v>
      </c>
      <c r="J53" s="342">
        <v>-0.59659205882199995</v>
      </c>
      <c r="K53" s="345">
        <v>-3.8897911755E-2</v>
      </c>
    </row>
    <row r="54" spans="1:11" ht="14.4" customHeight="1" thickBot="1" x14ac:dyDescent="0.35">
      <c r="A54" s="362" t="s">
        <v>238</v>
      </c>
      <c r="B54" s="346">
        <v>2</v>
      </c>
      <c r="C54" s="346">
        <v>1.62</v>
      </c>
      <c r="D54" s="347">
        <v>-0.38</v>
      </c>
      <c r="E54" s="348">
        <v>0.80999999999899996</v>
      </c>
      <c r="F54" s="346">
        <v>1.7036619718299999</v>
      </c>
      <c r="G54" s="347">
        <v>0.28394366197100002</v>
      </c>
      <c r="H54" s="349">
        <v>0</v>
      </c>
      <c r="I54" s="346">
        <v>0.40500000000000003</v>
      </c>
      <c r="J54" s="347">
        <v>0.121056338028</v>
      </c>
      <c r="K54" s="350">
        <v>0.23772321428500001</v>
      </c>
    </row>
    <row r="55" spans="1:11" ht="14.4" customHeight="1" thickBot="1" x14ac:dyDescent="0.35">
      <c r="A55" s="363" t="s">
        <v>239</v>
      </c>
      <c r="B55" s="341">
        <v>2</v>
      </c>
      <c r="C55" s="341">
        <v>1.62</v>
      </c>
      <c r="D55" s="342">
        <v>-0.38</v>
      </c>
      <c r="E55" s="343">
        <v>0.80999999999899996</v>
      </c>
      <c r="F55" s="341">
        <v>1.7036619718299999</v>
      </c>
      <c r="G55" s="342">
        <v>0.28394366197100002</v>
      </c>
      <c r="H55" s="344">
        <v>0</v>
      </c>
      <c r="I55" s="341">
        <v>0.40500000000000003</v>
      </c>
      <c r="J55" s="342">
        <v>0.121056338028</v>
      </c>
      <c r="K55" s="345">
        <v>0.23772321428500001</v>
      </c>
    </row>
    <row r="56" spans="1:11" ht="14.4" customHeight="1" thickBot="1" x14ac:dyDescent="0.35">
      <c r="A56" s="362" t="s">
        <v>240</v>
      </c>
      <c r="B56" s="346">
        <v>442.38043361208099</v>
      </c>
      <c r="C56" s="346">
        <v>435.66162000000003</v>
      </c>
      <c r="D56" s="347">
        <v>-6.7188136120799999</v>
      </c>
      <c r="E56" s="348">
        <v>0.98481213656400002</v>
      </c>
      <c r="F56" s="346">
        <v>494.32823629604599</v>
      </c>
      <c r="G56" s="347">
        <v>82.388039382673995</v>
      </c>
      <c r="H56" s="349">
        <v>40.11992</v>
      </c>
      <c r="I56" s="346">
        <v>80.439840000000004</v>
      </c>
      <c r="J56" s="347">
        <v>-1.9481993826740001</v>
      </c>
      <c r="K56" s="350">
        <v>0.16272556187100001</v>
      </c>
    </row>
    <row r="57" spans="1:11" ht="14.4" customHeight="1" thickBot="1" x14ac:dyDescent="0.35">
      <c r="A57" s="363" t="s">
        <v>241</v>
      </c>
      <c r="B57" s="341">
        <v>433</v>
      </c>
      <c r="C57" s="341">
        <v>426.06162</v>
      </c>
      <c r="D57" s="342">
        <v>-6.9383800000000004</v>
      </c>
      <c r="E57" s="343">
        <v>0.98397602771299997</v>
      </c>
      <c r="F57" s="341">
        <v>484.76705560459999</v>
      </c>
      <c r="G57" s="342">
        <v>80.794509267433</v>
      </c>
      <c r="H57" s="344">
        <v>39.319920000000003</v>
      </c>
      <c r="I57" s="341">
        <v>78.639840000000007</v>
      </c>
      <c r="J57" s="342">
        <v>-2.1546692674329999</v>
      </c>
      <c r="K57" s="345">
        <v>0.16222191481600001</v>
      </c>
    </row>
    <row r="58" spans="1:11" ht="14.4" customHeight="1" thickBot="1" x14ac:dyDescent="0.35">
      <c r="A58" s="363" t="s">
        <v>242</v>
      </c>
      <c r="B58" s="341">
        <v>9.3804336120799992</v>
      </c>
      <c r="C58" s="341">
        <v>9.6</v>
      </c>
      <c r="D58" s="342">
        <v>0.21956638791899999</v>
      </c>
      <c r="E58" s="343">
        <v>1.0234068484459999</v>
      </c>
      <c r="F58" s="341">
        <v>9.5611806914449993</v>
      </c>
      <c r="G58" s="342">
        <v>1.5935301152400001</v>
      </c>
      <c r="H58" s="344">
        <v>0.8</v>
      </c>
      <c r="I58" s="341">
        <v>1.8</v>
      </c>
      <c r="J58" s="342">
        <v>0.20646988475899999</v>
      </c>
      <c r="K58" s="345">
        <v>0.18826126794199999</v>
      </c>
    </row>
    <row r="59" spans="1:11" ht="14.4" customHeight="1" thickBot="1" x14ac:dyDescent="0.35">
      <c r="A59" s="362" t="s">
        <v>243</v>
      </c>
      <c r="B59" s="346">
        <v>1321.1906687160699</v>
      </c>
      <c r="C59" s="346">
        <v>1094.29493</v>
      </c>
      <c r="D59" s="347">
        <v>-226.89573871606399</v>
      </c>
      <c r="E59" s="348">
        <v>0.82826419827999997</v>
      </c>
      <c r="F59" s="346">
        <v>1149.92109827228</v>
      </c>
      <c r="G59" s="347">
        <v>191.65351637871399</v>
      </c>
      <c r="H59" s="349">
        <v>0</v>
      </c>
      <c r="I59" s="346">
        <v>29.93</v>
      </c>
      <c r="J59" s="347">
        <v>-161.72351637871401</v>
      </c>
      <c r="K59" s="350">
        <v>2.6027872734E-2</v>
      </c>
    </row>
    <row r="60" spans="1:11" ht="14.4" customHeight="1" thickBot="1" x14ac:dyDescent="0.35">
      <c r="A60" s="363" t="s">
        <v>244</v>
      </c>
      <c r="B60" s="341">
        <v>24.975999999999001</v>
      </c>
      <c r="C60" s="341">
        <v>25.425999999999998</v>
      </c>
      <c r="D60" s="342">
        <v>0.45</v>
      </c>
      <c r="E60" s="343">
        <v>1.018017296604</v>
      </c>
      <c r="F60" s="341">
        <v>0</v>
      </c>
      <c r="G60" s="342">
        <v>0</v>
      </c>
      <c r="H60" s="344">
        <v>0</v>
      </c>
      <c r="I60" s="341">
        <v>0</v>
      </c>
      <c r="J60" s="342">
        <v>0</v>
      </c>
      <c r="K60" s="352" t="s">
        <v>191</v>
      </c>
    </row>
    <row r="61" spans="1:11" ht="14.4" customHeight="1" thickBot="1" x14ac:dyDescent="0.35">
      <c r="A61" s="363" t="s">
        <v>245</v>
      </c>
      <c r="B61" s="341">
        <v>1172.40101218922</v>
      </c>
      <c r="C61" s="341">
        <v>983.65268000000106</v>
      </c>
      <c r="D61" s="342">
        <v>-188.74833218921901</v>
      </c>
      <c r="E61" s="343">
        <v>0.83900702044099995</v>
      </c>
      <c r="F61" s="341">
        <v>1042.9499331142799</v>
      </c>
      <c r="G61" s="342">
        <v>173.82498885237999</v>
      </c>
      <c r="H61" s="344">
        <v>0</v>
      </c>
      <c r="I61" s="341">
        <v>11.698</v>
      </c>
      <c r="J61" s="342">
        <v>-162.12698885238001</v>
      </c>
      <c r="K61" s="345">
        <v>1.1216262285E-2</v>
      </c>
    </row>
    <row r="62" spans="1:11" ht="14.4" customHeight="1" thickBot="1" x14ac:dyDescent="0.35">
      <c r="A62" s="363" t="s">
        <v>246</v>
      </c>
      <c r="B62" s="341">
        <v>4</v>
      </c>
      <c r="C62" s="341">
        <v>0</v>
      </c>
      <c r="D62" s="342">
        <v>-4</v>
      </c>
      <c r="E62" s="343">
        <v>0</v>
      </c>
      <c r="F62" s="341">
        <v>0</v>
      </c>
      <c r="G62" s="342">
        <v>0</v>
      </c>
      <c r="H62" s="344">
        <v>0</v>
      </c>
      <c r="I62" s="341">
        <v>3.0030000000000001</v>
      </c>
      <c r="J62" s="342">
        <v>3.0030000000000001</v>
      </c>
      <c r="K62" s="352" t="s">
        <v>208</v>
      </c>
    </row>
    <row r="63" spans="1:11" ht="14.4" customHeight="1" thickBot="1" x14ac:dyDescent="0.35">
      <c r="A63" s="363" t="s">
        <v>247</v>
      </c>
      <c r="B63" s="341">
        <v>119.813656526846</v>
      </c>
      <c r="C63" s="341">
        <v>81.045349999999999</v>
      </c>
      <c r="D63" s="342">
        <v>-38.768306526845002</v>
      </c>
      <c r="E63" s="343">
        <v>0.67642831668199999</v>
      </c>
      <c r="F63" s="341">
        <v>74.699519541094006</v>
      </c>
      <c r="G63" s="342">
        <v>12.449919923515001</v>
      </c>
      <c r="H63" s="344">
        <v>0</v>
      </c>
      <c r="I63" s="341">
        <v>15.228999999999999</v>
      </c>
      <c r="J63" s="342">
        <v>2.779080076484</v>
      </c>
      <c r="K63" s="345">
        <v>0.20387011982799999</v>
      </c>
    </row>
    <row r="64" spans="1:11" ht="14.4" customHeight="1" thickBot="1" x14ac:dyDescent="0.35">
      <c r="A64" s="363" t="s">
        <v>248</v>
      </c>
      <c r="B64" s="341">
        <v>0</v>
      </c>
      <c r="C64" s="341">
        <v>4.1708999999999996</v>
      </c>
      <c r="D64" s="342">
        <v>4.1708999999999996</v>
      </c>
      <c r="E64" s="351" t="s">
        <v>208</v>
      </c>
      <c r="F64" s="341">
        <v>32.271645616906</v>
      </c>
      <c r="G64" s="342">
        <v>5.3786076028169996</v>
      </c>
      <c r="H64" s="344">
        <v>0</v>
      </c>
      <c r="I64" s="341">
        <v>0</v>
      </c>
      <c r="J64" s="342">
        <v>-5.3786076028169996</v>
      </c>
      <c r="K64" s="345">
        <v>0</v>
      </c>
    </row>
    <row r="65" spans="1:11" ht="14.4" customHeight="1" thickBot="1" x14ac:dyDescent="0.35">
      <c r="A65" s="362" t="s">
        <v>249</v>
      </c>
      <c r="B65" s="346">
        <v>30</v>
      </c>
      <c r="C65" s="346">
        <v>22.385000000000002</v>
      </c>
      <c r="D65" s="347">
        <v>-7.6150000000000002</v>
      </c>
      <c r="E65" s="348">
        <v>0.74616666666599996</v>
      </c>
      <c r="F65" s="346">
        <v>0</v>
      </c>
      <c r="G65" s="347">
        <v>0</v>
      </c>
      <c r="H65" s="349">
        <v>0</v>
      </c>
      <c r="I65" s="346">
        <v>0</v>
      </c>
      <c r="J65" s="347">
        <v>0</v>
      </c>
      <c r="K65" s="354" t="s">
        <v>191</v>
      </c>
    </row>
    <row r="66" spans="1:11" ht="14.4" customHeight="1" thickBot="1" x14ac:dyDescent="0.35">
      <c r="A66" s="363" t="s">
        <v>250</v>
      </c>
      <c r="B66" s="341">
        <v>5</v>
      </c>
      <c r="C66" s="341">
        <v>0</v>
      </c>
      <c r="D66" s="342">
        <v>-5</v>
      </c>
      <c r="E66" s="343">
        <v>0</v>
      </c>
      <c r="F66" s="341">
        <v>0</v>
      </c>
      <c r="G66" s="342">
        <v>0</v>
      </c>
      <c r="H66" s="344">
        <v>0</v>
      </c>
      <c r="I66" s="341">
        <v>0</v>
      </c>
      <c r="J66" s="342">
        <v>0</v>
      </c>
      <c r="K66" s="345">
        <v>2</v>
      </c>
    </row>
    <row r="67" spans="1:11" ht="14.4" customHeight="1" thickBot="1" x14ac:dyDescent="0.35">
      <c r="A67" s="363" t="s">
        <v>251</v>
      </c>
      <c r="B67" s="341">
        <v>25</v>
      </c>
      <c r="C67" s="341">
        <v>22.385000000000002</v>
      </c>
      <c r="D67" s="342">
        <v>-2.6150000000000002</v>
      </c>
      <c r="E67" s="343">
        <v>0.895399999999</v>
      </c>
      <c r="F67" s="341">
        <v>0</v>
      </c>
      <c r="G67" s="342">
        <v>0</v>
      </c>
      <c r="H67" s="344">
        <v>0</v>
      </c>
      <c r="I67" s="341">
        <v>0</v>
      </c>
      <c r="J67" s="342">
        <v>0</v>
      </c>
      <c r="K67" s="345">
        <v>2</v>
      </c>
    </row>
    <row r="68" spans="1:11" ht="14.4" customHeight="1" thickBot="1" x14ac:dyDescent="0.35">
      <c r="A68" s="360" t="s">
        <v>32</v>
      </c>
      <c r="B68" s="341">
        <v>13272</v>
      </c>
      <c r="C68" s="341">
        <v>14470.10707</v>
      </c>
      <c r="D68" s="342">
        <v>1198.10707</v>
      </c>
      <c r="E68" s="343">
        <v>1.0902732873709999</v>
      </c>
      <c r="F68" s="341">
        <v>14866.325999999999</v>
      </c>
      <c r="G68" s="342">
        <v>2477.72099999999</v>
      </c>
      <c r="H68" s="344">
        <v>1238.90228</v>
      </c>
      <c r="I68" s="341">
        <v>2406.61159</v>
      </c>
      <c r="J68" s="342">
        <v>-71.109409999994</v>
      </c>
      <c r="K68" s="345">
        <v>0.16188341288800001</v>
      </c>
    </row>
    <row r="69" spans="1:11" ht="14.4" customHeight="1" thickBot="1" x14ac:dyDescent="0.35">
      <c r="A69" s="366" t="s">
        <v>252</v>
      </c>
      <c r="B69" s="346">
        <v>9766.0000000000091</v>
      </c>
      <c r="C69" s="346">
        <v>10656.074000000001</v>
      </c>
      <c r="D69" s="347">
        <v>890.07399999999495</v>
      </c>
      <c r="E69" s="348">
        <v>1.0911400778210001</v>
      </c>
      <c r="F69" s="346">
        <v>10938.005999999999</v>
      </c>
      <c r="G69" s="347">
        <v>1823.00099999999</v>
      </c>
      <c r="H69" s="349">
        <v>913.33699999999999</v>
      </c>
      <c r="I69" s="346">
        <v>1773.075</v>
      </c>
      <c r="J69" s="347">
        <v>-49.925999999993003</v>
      </c>
      <c r="K69" s="350">
        <v>0.16210221497399999</v>
      </c>
    </row>
    <row r="70" spans="1:11" ht="14.4" customHeight="1" thickBot="1" x14ac:dyDescent="0.35">
      <c r="A70" s="362" t="s">
        <v>253</v>
      </c>
      <c r="B70" s="346">
        <v>9738.0000000000091</v>
      </c>
      <c r="C70" s="346">
        <v>10548.585999999999</v>
      </c>
      <c r="D70" s="347">
        <v>810.58599999999399</v>
      </c>
      <c r="E70" s="348">
        <v>1.0832394742239999</v>
      </c>
      <c r="F70" s="346">
        <v>10912</v>
      </c>
      <c r="G70" s="347">
        <v>1818.6666666666599</v>
      </c>
      <c r="H70" s="349">
        <v>903.82299999999998</v>
      </c>
      <c r="I70" s="346">
        <v>1759.0329999999999</v>
      </c>
      <c r="J70" s="347">
        <v>-59.633666666659998</v>
      </c>
      <c r="K70" s="350">
        <v>0.16120170454499999</v>
      </c>
    </row>
    <row r="71" spans="1:11" ht="14.4" customHeight="1" thickBot="1" x14ac:dyDescent="0.35">
      <c r="A71" s="363" t="s">
        <v>254</v>
      </c>
      <c r="B71" s="341">
        <v>9738.0000000000091</v>
      </c>
      <c r="C71" s="341">
        <v>10548.585999999999</v>
      </c>
      <c r="D71" s="342">
        <v>810.58599999999399</v>
      </c>
      <c r="E71" s="343">
        <v>1.0832394742239999</v>
      </c>
      <c r="F71" s="341">
        <v>10912</v>
      </c>
      <c r="G71" s="342">
        <v>1818.6666666666599</v>
      </c>
      <c r="H71" s="344">
        <v>903.82299999999998</v>
      </c>
      <c r="I71" s="341">
        <v>1759.0329999999999</v>
      </c>
      <c r="J71" s="342">
        <v>-59.633666666659998</v>
      </c>
      <c r="K71" s="345">
        <v>0.16120170454499999</v>
      </c>
    </row>
    <row r="72" spans="1:11" ht="14.4" customHeight="1" thickBot="1" x14ac:dyDescent="0.35">
      <c r="A72" s="362" t="s">
        <v>255</v>
      </c>
      <c r="B72" s="346">
        <v>28</v>
      </c>
      <c r="C72" s="346">
        <v>62.488</v>
      </c>
      <c r="D72" s="347">
        <v>34.487999999998998</v>
      </c>
      <c r="E72" s="348">
        <v>2.2317142857140002</v>
      </c>
      <c r="F72" s="346">
        <v>26.006</v>
      </c>
      <c r="G72" s="347">
        <v>4.3343333333330003</v>
      </c>
      <c r="H72" s="349">
        <v>9.5139999999999993</v>
      </c>
      <c r="I72" s="346">
        <v>14.042</v>
      </c>
      <c r="J72" s="347">
        <v>9.7076666666660003</v>
      </c>
      <c r="K72" s="350">
        <v>0.53995231869500004</v>
      </c>
    </row>
    <row r="73" spans="1:11" ht="14.4" customHeight="1" thickBot="1" x14ac:dyDescent="0.35">
      <c r="A73" s="363" t="s">
        <v>256</v>
      </c>
      <c r="B73" s="341">
        <v>28</v>
      </c>
      <c r="C73" s="341">
        <v>62.488</v>
      </c>
      <c r="D73" s="342">
        <v>34.487999999998998</v>
      </c>
      <c r="E73" s="343">
        <v>2.2317142857140002</v>
      </c>
      <c r="F73" s="341">
        <v>26.006</v>
      </c>
      <c r="G73" s="342">
        <v>4.3343333333330003</v>
      </c>
      <c r="H73" s="344">
        <v>9.5139999999999993</v>
      </c>
      <c r="I73" s="341">
        <v>14.042</v>
      </c>
      <c r="J73" s="342">
        <v>9.7076666666660003</v>
      </c>
      <c r="K73" s="345">
        <v>0.53995231869500004</v>
      </c>
    </row>
    <row r="74" spans="1:11" ht="14.4" customHeight="1" thickBot="1" x14ac:dyDescent="0.35">
      <c r="A74" s="365" t="s">
        <v>257</v>
      </c>
      <c r="B74" s="341">
        <v>0</v>
      </c>
      <c r="C74" s="341">
        <v>45</v>
      </c>
      <c r="D74" s="342">
        <v>45</v>
      </c>
      <c r="E74" s="351" t="s">
        <v>208</v>
      </c>
      <c r="F74" s="341">
        <v>0</v>
      </c>
      <c r="G74" s="342">
        <v>0</v>
      </c>
      <c r="H74" s="344">
        <v>0</v>
      </c>
      <c r="I74" s="341">
        <v>0</v>
      </c>
      <c r="J74" s="342">
        <v>0</v>
      </c>
      <c r="K74" s="352" t="s">
        <v>191</v>
      </c>
    </row>
    <row r="75" spans="1:11" ht="14.4" customHeight="1" thickBot="1" x14ac:dyDescent="0.35">
      <c r="A75" s="363" t="s">
        <v>258</v>
      </c>
      <c r="B75" s="341">
        <v>0</v>
      </c>
      <c r="C75" s="341">
        <v>45</v>
      </c>
      <c r="D75" s="342">
        <v>45</v>
      </c>
      <c r="E75" s="351" t="s">
        <v>208</v>
      </c>
      <c r="F75" s="341">
        <v>0</v>
      </c>
      <c r="G75" s="342">
        <v>0</v>
      </c>
      <c r="H75" s="344">
        <v>0</v>
      </c>
      <c r="I75" s="341">
        <v>0</v>
      </c>
      <c r="J75" s="342">
        <v>0</v>
      </c>
      <c r="K75" s="352" t="s">
        <v>191</v>
      </c>
    </row>
    <row r="76" spans="1:11" ht="14.4" customHeight="1" thickBot="1" x14ac:dyDescent="0.35">
      <c r="A76" s="361" t="s">
        <v>259</v>
      </c>
      <c r="B76" s="341">
        <v>3311</v>
      </c>
      <c r="C76" s="341">
        <v>3601.8135000000002</v>
      </c>
      <c r="D76" s="342">
        <v>290.81350000000498</v>
      </c>
      <c r="E76" s="343">
        <v>1.087832527937</v>
      </c>
      <c r="F76" s="341">
        <v>3710.08</v>
      </c>
      <c r="G76" s="342">
        <v>618.34666666666601</v>
      </c>
      <c r="H76" s="344">
        <v>307.30175000000003</v>
      </c>
      <c r="I76" s="341">
        <v>598.07725000000005</v>
      </c>
      <c r="J76" s="342">
        <v>-20.269416666666</v>
      </c>
      <c r="K76" s="345">
        <v>0.161203329847</v>
      </c>
    </row>
    <row r="77" spans="1:11" ht="14.4" customHeight="1" thickBot="1" x14ac:dyDescent="0.35">
      <c r="A77" s="362" t="s">
        <v>260</v>
      </c>
      <c r="B77" s="346">
        <v>875.99999999999602</v>
      </c>
      <c r="C77" s="346">
        <v>953.41700000000003</v>
      </c>
      <c r="D77" s="347">
        <v>77.417000000003</v>
      </c>
      <c r="E77" s="348">
        <v>1.0883755707759999</v>
      </c>
      <c r="F77" s="346">
        <v>982.08000000000197</v>
      </c>
      <c r="G77" s="347">
        <v>163.68</v>
      </c>
      <c r="H77" s="349">
        <v>81.346000000000004</v>
      </c>
      <c r="I77" s="346">
        <v>158.31899999999999</v>
      </c>
      <c r="J77" s="347">
        <v>-5.3609999999999998</v>
      </c>
      <c r="K77" s="350">
        <v>0.161207844574</v>
      </c>
    </row>
    <row r="78" spans="1:11" ht="14.4" customHeight="1" thickBot="1" x14ac:dyDescent="0.35">
      <c r="A78" s="363" t="s">
        <v>261</v>
      </c>
      <c r="B78" s="341">
        <v>875.99999999999602</v>
      </c>
      <c r="C78" s="341">
        <v>953.41700000000003</v>
      </c>
      <c r="D78" s="342">
        <v>77.417000000003</v>
      </c>
      <c r="E78" s="343">
        <v>1.0883755707759999</v>
      </c>
      <c r="F78" s="341">
        <v>982.08000000000197</v>
      </c>
      <c r="G78" s="342">
        <v>163.68</v>
      </c>
      <c r="H78" s="344">
        <v>81.346000000000004</v>
      </c>
      <c r="I78" s="341">
        <v>158.31899999999999</v>
      </c>
      <c r="J78" s="342">
        <v>-5.3609999999999998</v>
      </c>
      <c r="K78" s="345">
        <v>0.161207844574</v>
      </c>
    </row>
    <row r="79" spans="1:11" ht="14.4" customHeight="1" thickBot="1" x14ac:dyDescent="0.35">
      <c r="A79" s="362" t="s">
        <v>262</v>
      </c>
      <c r="B79" s="346">
        <v>2435</v>
      </c>
      <c r="C79" s="346">
        <v>2648.3964999999998</v>
      </c>
      <c r="D79" s="347">
        <v>213.3965</v>
      </c>
      <c r="E79" s="348">
        <v>1.0876371663240001</v>
      </c>
      <c r="F79" s="346">
        <v>2728</v>
      </c>
      <c r="G79" s="347">
        <v>454.666666666666</v>
      </c>
      <c r="H79" s="349">
        <v>225.95574999999999</v>
      </c>
      <c r="I79" s="346">
        <v>439.75824999999998</v>
      </c>
      <c r="J79" s="347">
        <v>-14.908416666666</v>
      </c>
      <c r="K79" s="350">
        <v>0.16120170454499999</v>
      </c>
    </row>
    <row r="80" spans="1:11" ht="14.4" customHeight="1" thickBot="1" x14ac:dyDescent="0.35">
      <c r="A80" s="363" t="s">
        <v>263</v>
      </c>
      <c r="B80" s="341">
        <v>2435</v>
      </c>
      <c r="C80" s="341">
        <v>2648.3964999999998</v>
      </c>
      <c r="D80" s="342">
        <v>213.3965</v>
      </c>
      <c r="E80" s="343">
        <v>1.0876371663240001</v>
      </c>
      <c r="F80" s="341">
        <v>2728</v>
      </c>
      <c r="G80" s="342">
        <v>454.666666666666</v>
      </c>
      <c r="H80" s="344">
        <v>225.95574999999999</v>
      </c>
      <c r="I80" s="341">
        <v>439.75824999999998</v>
      </c>
      <c r="J80" s="342">
        <v>-14.908416666666</v>
      </c>
      <c r="K80" s="345">
        <v>0.16120170454499999</v>
      </c>
    </row>
    <row r="81" spans="1:11" ht="14.4" customHeight="1" thickBot="1" x14ac:dyDescent="0.35">
      <c r="A81" s="361" t="s">
        <v>264</v>
      </c>
      <c r="B81" s="341">
        <v>195</v>
      </c>
      <c r="C81" s="341">
        <v>212.21957</v>
      </c>
      <c r="D81" s="342">
        <v>17.219569999998999</v>
      </c>
      <c r="E81" s="343">
        <v>1.0883054871790001</v>
      </c>
      <c r="F81" s="341">
        <v>218.240000000001</v>
      </c>
      <c r="G81" s="342">
        <v>36.373333333333001</v>
      </c>
      <c r="H81" s="344">
        <v>18.263529999999999</v>
      </c>
      <c r="I81" s="341">
        <v>35.459339999999997</v>
      </c>
      <c r="J81" s="342">
        <v>-0.91399333333300004</v>
      </c>
      <c r="K81" s="345">
        <v>0.16247864736000001</v>
      </c>
    </row>
    <row r="82" spans="1:11" ht="14.4" customHeight="1" thickBot="1" x14ac:dyDescent="0.35">
      <c r="A82" s="362" t="s">
        <v>265</v>
      </c>
      <c r="B82" s="346">
        <v>195</v>
      </c>
      <c r="C82" s="346">
        <v>212.21957</v>
      </c>
      <c r="D82" s="347">
        <v>17.219569999998999</v>
      </c>
      <c r="E82" s="348">
        <v>1.0883054871790001</v>
      </c>
      <c r="F82" s="346">
        <v>218.240000000001</v>
      </c>
      <c r="G82" s="347">
        <v>36.373333333333001</v>
      </c>
      <c r="H82" s="349">
        <v>18.263529999999999</v>
      </c>
      <c r="I82" s="346">
        <v>35.459339999999997</v>
      </c>
      <c r="J82" s="347">
        <v>-0.91399333333300004</v>
      </c>
      <c r="K82" s="350">
        <v>0.16247864736000001</v>
      </c>
    </row>
    <row r="83" spans="1:11" ht="14.4" customHeight="1" thickBot="1" x14ac:dyDescent="0.35">
      <c r="A83" s="363" t="s">
        <v>266</v>
      </c>
      <c r="B83" s="341">
        <v>195</v>
      </c>
      <c r="C83" s="341">
        <v>212.21957</v>
      </c>
      <c r="D83" s="342">
        <v>17.219569999998999</v>
      </c>
      <c r="E83" s="343">
        <v>1.0883054871790001</v>
      </c>
      <c r="F83" s="341">
        <v>218.240000000001</v>
      </c>
      <c r="G83" s="342">
        <v>36.373333333333001</v>
      </c>
      <c r="H83" s="344">
        <v>18.263529999999999</v>
      </c>
      <c r="I83" s="341">
        <v>35.459339999999997</v>
      </c>
      <c r="J83" s="342">
        <v>-0.91399333333300004</v>
      </c>
      <c r="K83" s="345">
        <v>0.16247864736000001</v>
      </c>
    </row>
    <row r="84" spans="1:11" ht="14.4" customHeight="1" thickBot="1" x14ac:dyDescent="0.35">
      <c r="A84" s="360" t="s">
        <v>267</v>
      </c>
      <c r="B84" s="341">
        <v>0</v>
      </c>
      <c r="C84" s="341">
        <v>34.518999999999998</v>
      </c>
      <c r="D84" s="342">
        <v>34.518999999999998</v>
      </c>
      <c r="E84" s="351" t="s">
        <v>191</v>
      </c>
      <c r="F84" s="341">
        <v>32.473888849262003</v>
      </c>
      <c r="G84" s="342">
        <v>5.4123148082099997</v>
      </c>
      <c r="H84" s="344">
        <v>0.5</v>
      </c>
      <c r="I84" s="341">
        <v>0.5</v>
      </c>
      <c r="J84" s="342">
        <v>-4.9123148082099997</v>
      </c>
      <c r="K84" s="345">
        <v>1.5396985631000001E-2</v>
      </c>
    </row>
    <row r="85" spans="1:11" ht="14.4" customHeight="1" thickBot="1" x14ac:dyDescent="0.35">
      <c r="A85" s="361" t="s">
        <v>268</v>
      </c>
      <c r="B85" s="341">
        <v>0</v>
      </c>
      <c r="C85" s="341">
        <v>34.518999999999998</v>
      </c>
      <c r="D85" s="342">
        <v>34.518999999999998</v>
      </c>
      <c r="E85" s="351" t="s">
        <v>191</v>
      </c>
      <c r="F85" s="341">
        <v>32.473888849262003</v>
      </c>
      <c r="G85" s="342">
        <v>5.4123148082099997</v>
      </c>
      <c r="H85" s="344">
        <v>0.5</v>
      </c>
      <c r="I85" s="341">
        <v>0.5</v>
      </c>
      <c r="J85" s="342">
        <v>-4.9123148082099997</v>
      </c>
      <c r="K85" s="345">
        <v>1.5396985631000001E-2</v>
      </c>
    </row>
    <row r="86" spans="1:11" ht="14.4" customHeight="1" thickBot="1" x14ac:dyDescent="0.35">
      <c r="A86" s="362" t="s">
        <v>269</v>
      </c>
      <c r="B86" s="346">
        <v>0</v>
      </c>
      <c r="C86" s="346">
        <v>12.683999999999999</v>
      </c>
      <c r="D86" s="347">
        <v>12.683999999999999</v>
      </c>
      <c r="E86" s="353" t="s">
        <v>191</v>
      </c>
      <c r="F86" s="346">
        <v>9.526854714133</v>
      </c>
      <c r="G86" s="347">
        <v>1.5878091190220001</v>
      </c>
      <c r="H86" s="349">
        <v>0</v>
      </c>
      <c r="I86" s="346">
        <v>0</v>
      </c>
      <c r="J86" s="347">
        <v>-1.5878091190220001</v>
      </c>
      <c r="K86" s="350">
        <v>0</v>
      </c>
    </row>
    <row r="87" spans="1:11" ht="14.4" customHeight="1" thickBot="1" x14ac:dyDescent="0.35">
      <c r="A87" s="363" t="s">
        <v>270</v>
      </c>
      <c r="B87" s="341">
        <v>0</v>
      </c>
      <c r="C87" s="341">
        <v>12.683999999999999</v>
      </c>
      <c r="D87" s="342">
        <v>12.683999999999999</v>
      </c>
      <c r="E87" s="351" t="s">
        <v>208</v>
      </c>
      <c r="F87" s="341">
        <v>9.526854714133</v>
      </c>
      <c r="G87" s="342">
        <v>1.5878091190220001</v>
      </c>
      <c r="H87" s="344">
        <v>0</v>
      </c>
      <c r="I87" s="341">
        <v>0</v>
      </c>
      <c r="J87" s="342">
        <v>-1.5878091190220001</v>
      </c>
      <c r="K87" s="345">
        <v>0</v>
      </c>
    </row>
    <row r="88" spans="1:11" ht="14.4" customHeight="1" thickBot="1" x14ac:dyDescent="0.35">
      <c r="A88" s="365" t="s">
        <v>271</v>
      </c>
      <c r="B88" s="341">
        <v>0</v>
      </c>
      <c r="C88" s="341">
        <v>21.835000000000001</v>
      </c>
      <c r="D88" s="342">
        <v>21.835000000000001</v>
      </c>
      <c r="E88" s="351" t="s">
        <v>208</v>
      </c>
      <c r="F88" s="341">
        <v>22.947034135128</v>
      </c>
      <c r="G88" s="342">
        <v>3.8245056891879998</v>
      </c>
      <c r="H88" s="344">
        <v>0</v>
      </c>
      <c r="I88" s="341">
        <v>0</v>
      </c>
      <c r="J88" s="342">
        <v>-3.8245056891879998</v>
      </c>
      <c r="K88" s="345">
        <v>0</v>
      </c>
    </row>
    <row r="89" spans="1:11" ht="14.4" customHeight="1" thickBot="1" x14ac:dyDescent="0.35">
      <c r="A89" s="363" t="s">
        <v>272</v>
      </c>
      <c r="B89" s="341">
        <v>0</v>
      </c>
      <c r="C89" s="341">
        <v>21.835000000000001</v>
      </c>
      <c r="D89" s="342">
        <v>21.835000000000001</v>
      </c>
      <c r="E89" s="351" t="s">
        <v>208</v>
      </c>
      <c r="F89" s="341">
        <v>22.947034135128</v>
      </c>
      <c r="G89" s="342">
        <v>3.8245056891879998</v>
      </c>
      <c r="H89" s="344">
        <v>0</v>
      </c>
      <c r="I89" s="341">
        <v>0</v>
      </c>
      <c r="J89" s="342">
        <v>-3.8245056891879998</v>
      </c>
      <c r="K89" s="345">
        <v>0</v>
      </c>
    </row>
    <row r="90" spans="1:11" ht="14.4" customHeight="1" thickBot="1" x14ac:dyDescent="0.35">
      <c r="A90" s="365" t="s">
        <v>273</v>
      </c>
      <c r="B90" s="341">
        <v>0</v>
      </c>
      <c r="C90" s="341">
        <v>0</v>
      </c>
      <c r="D90" s="342">
        <v>0</v>
      </c>
      <c r="E90" s="351" t="s">
        <v>191</v>
      </c>
      <c r="F90" s="341">
        <v>0</v>
      </c>
      <c r="G90" s="342">
        <v>0</v>
      </c>
      <c r="H90" s="344">
        <v>0.5</v>
      </c>
      <c r="I90" s="341">
        <v>0.5</v>
      </c>
      <c r="J90" s="342">
        <v>0.5</v>
      </c>
      <c r="K90" s="352" t="s">
        <v>208</v>
      </c>
    </row>
    <row r="91" spans="1:11" ht="14.4" customHeight="1" thickBot="1" x14ac:dyDescent="0.35">
      <c r="A91" s="363" t="s">
        <v>274</v>
      </c>
      <c r="B91" s="341">
        <v>0</v>
      </c>
      <c r="C91" s="341">
        <v>0</v>
      </c>
      <c r="D91" s="342">
        <v>0</v>
      </c>
      <c r="E91" s="351" t="s">
        <v>191</v>
      </c>
      <c r="F91" s="341">
        <v>0</v>
      </c>
      <c r="G91" s="342">
        <v>0</v>
      </c>
      <c r="H91" s="344">
        <v>0.5</v>
      </c>
      <c r="I91" s="341">
        <v>0.5</v>
      </c>
      <c r="J91" s="342">
        <v>0.5</v>
      </c>
      <c r="K91" s="352" t="s">
        <v>208</v>
      </c>
    </row>
    <row r="92" spans="1:11" ht="14.4" customHeight="1" thickBot="1" x14ac:dyDescent="0.35">
      <c r="A92" s="360" t="s">
        <v>275</v>
      </c>
      <c r="B92" s="341">
        <v>1801</v>
      </c>
      <c r="C92" s="341">
        <v>1809.5309999999999</v>
      </c>
      <c r="D92" s="342">
        <v>8.5309999999970003</v>
      </c>
      <c r="E92" s="343">
        <v>1.0047368128809999</v>
      </c>
      <c r="F92" s="341">
        <v>1922.57556303109</v>
      </c>
      <c r="G92" s="342">
        <v>320.42926050518099</v>
      </c>
      <c r="H92" s="344">
        <v>117.753</v>
      </c>
      <c r="I92" s="341">
        <v>235.50200000000001</v>
      </c>
      <c r="J92" s="342">
        <v>-84.927260505180996</v>
      </c>
      <c r="K92" s="345">
        <v>0.122492974803</v>
      </c>
    </row>
    <row r="93" spans="1:11" ht="14.4" customHeight="1" thickBot="1" x14ac:dyDescent="0.35">
      <c r="A93" s="361" t="s">
        <v>276</v>
      </c>
      <c r="B93" s="341">
        <v>1801</v>
      </c>
      <c r="C93" s="341">
        <v>1809.5309999999999</v>
      </c>
      <c r="D93" s="342">
        <v>8.5309999999970003</v>
      </c>
      <c r="E93" s="343">
        <v>1.0047368128809999</v>
      </c>
      <c r="F93" s="341">
        <v>1922.57556303109</v>
      </c>
      <c r="G93" s="342">
        <v>320.42926050518099</v>
      </c>
      <c r="H93" s="344">
        <v>117.753</v>
      </c>
      <c r="I93" s="341">
        <v>235.50200000000001</v>
      </c>
      <c r="J93" s="342">
        <v>-84.927260505180996</v>
      </c>
      <c r="K93" s="345">
        <v>0.122492974803</v>
      </c>
    </row>
    <row r="94" spans="1:11" ht="14.4" customHeight="1" thickBot="1" x14ac:dyDescent="0.35">
      <c r="A94" s="362" t="s">
        <v>277</v>
      </c>
      <c r="B94" s="346">
        <v>1801</v>
      </c>
      <c r="C94" s="346">
        <v>1809.4159999999999</v>
      </c>
      <c r="D94" s="347">
        <v>8.4159999999970001</v>
      </c>
      <c r="E94" s="348">
        <v>1.004672959466</v>
      </c>
      <c r="F94" s="346">
        <v>1922.57556303109</v>
      </c>
      <c r="G94" s="347">
        <v>320.42926050518099</v>
      </c>
      <c r="H94" s="349">
        <v>117.753</v>
      </c>
      <c r="I94" s="346">
        <v>235.50200000000001</v>
      </c>
      <c r="J94" s="347">
        <v>-84.927260505180996</v>
      </c>
      <c r="K94" s="350">
        <v>0.122492974803</v>
      </c>
    </row>
    <row r="95" spans="1:11" ht="14.4" customHeight="1" thickBot="1" x14ac:dyDescent="0.35">
      <c r="A95" s="363" t="s">
        <v>278</v>
      </c>
      <c r="B95" s="341">
        <v>114</v>
      </c>
      <c r="C95" s="341">
        <v>115.976</v>
      </c>
      <c r="D95" s="342">
        <v>1.9759999999989999</v>
      </c>
      <c r="E95" s="343">
        <v>1.0173333333329999</v>
      </c>
      <c r="F95" s="341">
        <v>122.94599122345301</v>
      </c>
      <c r="G95" s="342">
        <v>20.490998537242</v>
      </c>
      <c r="H95" s="344">
        <v>10.099</v>
      </c>
      <c r="I95" s="341">
        <v>20.195</v>
      </c>
      <c r="J95" s="342">
        <v>-0.29599853724199998</v>
      </c>
      <c r="K95" s="345">
        <v>0.16425911734900001</v>
      </c>
    </row>
    <row r="96" spans="1:11" ht="14.4" customHeight="1" thickBot="1" x14ac:dyDescent="0.35">
      <c r="A96" s="363" t="s">
        <v>279</v>
      </c>
      <c r="B96" s="341">
        <v>296</v>
      </c>
      <c r="C96" s="341">
        <v>301.89499999999998</v>
      </c>
      <c r="D96" s="342">
        <v>5.8949999999990004</v>
      </c>
      <c r="E96" s="343">
        <v>1.01991554054</v>
      </c>
      <c r="F96" s="341">
        <v>320.84072420521397</v>
      </c>
      <c r="G96" s="342">
        <v>53.473454034202</v>
      </c>
      <c r="H96" s="344">
        <v>22.113</v>
      </c>
      <c r="I96" s="341">
        <v>44.225999999999999</v>
      </c>
      <c r="J96" s="342">
        <v>-9.2474540342020006</v>
      </c>
      <c r="K96" s="345">
        <v>0.13784409728300001</v>
      </c>
    </row>
    <row r="97" spans="1:11" ht="14.4" customHeight="1" thickBot="1" x14ac:dyDescent="0.35">
      <c r="A97" s="363" t="s">
        <v>280</v>
      </c>
      <c r="B97" s="341">
        <v>173</v>
      </c>
      <c r="C97" s="341">
        <v>172.666</v>
      </c>
      <c r="D97" s="342">
        <v>-0.33400000000000002</v>
      </c>
      <c r="E97" s="343">
        <v>0.99806936416100001</v>
      </c>
      <c r="F97" s="341">
        <v>183.50182840264799</v>
      </c>
      <c r="G97" s="342">
        <v>30.583638067108001</v>
      </c>
      <c r="H97" s="344">
        <v>4.0579999999999998</v>
      </c>
      <c r="I97" s="341">
        <v>8.1159999999999997</v>
      </c>
      <c r="J97" s="342">
        <v>-22.467638067107998</v>
      </c>
      <c r="K97" s="345">
        <v>4.4228442138999999E-2</v>
      </c>
    </row>
    <row r="98" spans="1:11" ht="14.4" customHeight="1" thickBot="1" x14ac:dyDescent="0.35">
      <c r="A98" s="363" t="s">
        <v>281</v>
      </c>
      <c r="B98" s="341">
        <v>666.00000000000102</v>
      </c>
      <c r="C98" s="341">
        <v>667.19899999999996</v>
      </c>
      <c r="D98" s="342">
        <v>1.198999999999</v>
      </c>
      <c r="E98" s="343">
        <v>1.0018003003</v>
      </c>
      <c r="F98" s="341">
        <v>708.98578622296702</v>
      </c>
      <c r="G98" s="342">
        <v>118.164297703828</v>
      </c>
      <c r="H98" s="344">
        <v>54.832000000000001</v>
      </c>
      <c r="I98" s="341">
        <v>109.663</v>
      </c>
      <c r="J98" s="342">
        <v>-8.5012977038269995</v>
      </c>
      <c r="K98" s="345">
        <v>0.15467587944700001</v>
      </c>
    </row>
    <row r="99" spans="1:11" ht="14.4" customHeight="1" thickBot="1" x14ac:dyDescent="0.35">
      <c r="A99" s="363" t="s">
        <v>282</v>
      </c>
      <c r="B99" s="341">
        <v>461.00000000000102</v>
      </c>
      <c r="C99" s="341">
        <v>460.45600000000002</v>
      </c>
      <c r="D99" s="342">
        <v>-0.54400000000000004</v>
      </c>
      <c r="E99" s="343">
        <v>0.99881995661599998</v>
      </c>
      <c r="F99" s="341">
        <v>489.35237915379901</v>
      </c>
      <c r="G99" s="342">
        <v>81.558729858966004</v>
      </c>
      <c r="H99" s="344">
        <v>19.658000000000001</v>
      </c>
      <c r="I99" s="341">
        <v>39.316000000000003</v>
      </c>
      <c r="J99" s="342">
        <v>-42.242729858966001</v>
      </c>
      <c r="K99" s="345">
        <v>8.0342921940999998E-2</v>
      </c>
    </row>
    <row r="100" spans="1:11" ht="14.4" customHeight="1" thickBot="1" x14ac:dyDescent="0.35">
      <c r="A100" s="363" t="s">
        <v>283</v>
      </c>
      <c r="B100" s="341">
        <v>91</v>
      </c>
      <c r="C100" s="341">
        <v>91.224000000000004</v>
      </c>
      <c r="D100" s="342">
        <v>0.223999999999</v>
      </c>
      <c r="E100" s="343">
        <v>1.0024615384610001</v>
      </c>
      <c r="F100" s="341">
        <v>96.948853823006004</v>
      </c>
      <c r="G100" s="342">
        <v>16.158142303834001</v>
      </c>
      <c r="H100" s="344">
        <v>6.9930000000000003</v>
      </c>
      <c r="I100" s="341">
        <v>13.986000000000001</v>
      </c>
      <c r="J100" s="342">
        <v>-2.1721423038340002</v>
      </c>
      <c r="K100" s="345">
        <v>0.14426163330899999</v>
      </c>
    </row>
    <row r="101" spans="1:11" ht="14.4" customHeight="1" thickBot="1" x14ac:dyDescent="0.35">
      <c r="A101" s="362" t="s">
        <v>284</v>
      </c>
      <c r="B101" s="346">
        <v>0</v>
      </c>
      <c r="C101" s="346">
        <v>0.115</v>
      </c>
      <c r="D101" s="347">
        <v>0.115</v>
      </c>
      <c r="E101" s="353" t="s">
        <v>191</v>
      </c>
      <c r="F101" s="346">
        <v>0</v>
      </c>
      <c r="G101" s="347">
        <v>0</v>
      </c>
      <c r="H101" s="349">
        <v>0</v>
      </c>
      <c r="I101" s="346">
        <v>0</v>
      </c>
      <c r="J101" s="347">
        <v>0</v>
      </c>
      <c r="K101" s="354" t="s">
        <v>191</v>
      </c>
    </row>
    <row r="102" spans="1:11" ht="14.4" customHeight="1" thickBot="1" x14ac:dyDescent="0.35">
      <c r="A102" s="363" t="s">
        <v>285</v>
      </c>
      <c r="B102" s="341">
        <v>0</v>
      </c>
      <c r="C102" s="341">
        <v>9.5000000000000001E-2</v>
      </c>
      <c r="D102" s="342">
        <v>9.5000000000000001E-2</v>
      </c>
      <c r="E102" s="351" t="s">
        <v>191</v>
      </c>
      <c r="F102" s="341">
        <v>0</v>
      </c>
      <c r="G102" s="342">
        <v>0</v>
      </c>
      <c r="H102" s="344">
        <v>0</v>
      </c>
      <c r="I102" s="341">
        <v>0</v>
      </c>
      <c r="J102" s="342">
        <v>0</v>
      </c>
      <c r="K102" s="352" t="s">
        <v>191</v>
      </c>
    </row>
    <row r="103" spans="1:11" ht="14.4" customHeight="1" thickBot="1" x14ac:dyDescent="0.35">
      <c r="A103" s="363" t="s">
        <v>286</v>
      </c>
      <c r="B103" s="341">
        <v>0</v>
      </c>
      <c r="C103" s="341">
        <v>0.02</v>
      </c>
      <c r="D103" s="342">
        <v>0.02</v>
      </c>
      <c r="E103" s="351" t="s">
        <v>208</v>
      </c>
      <c r="F103" s="341">
        <v>0</v>
      </c>
      <c r="G103" s="342">
        <v>0</v>
      </c>
      <c r="H103" s="344">
        <v>0</v>
      </c>
      <c r="I103" s="341">
        <v>0</v>
      </c>
      <c r="J103" s="342">
        <v>0</v>
      </c>
      <c r="K103" s="352" t="s">
        <v>191</v>
      </c>
    </row>
    <row r="104" spans="1:11" ht="14.4" customHeight="1" thickBot="1" x14ac:dyDescent="0.35">
      <c r="A104" s="359" t="s">
        <v>287</v>
      </c>
      <c r="B104" s="341">
        <v>65.697036219110998</v>
      </c>
      <c r="C104" s="341">
        <v>234.73648</v>
      </c>
      <c r="D104" s="342">
        <v>169.039443780889</v>
      </c>
      <c r="E104" s="343">
        <v>3.5730147584899998</v>
      </c>
      <c r="F104" s="341">
        <v>40.069701857341997</v>
      </c>
      <c r="G104" s="342">
        <v>6.6782836428900003</v>
      </c>
      <c r="H104" s="344">
        <v>1.847</v>
      </c>
      <c r="I104" s="341">
        <v>6.5146600000000001</v>
      </c>
      <c r="J104" s="342">
        <v>-0.16362364289</v>
      </c>
      <c r="K104" s="345">
        <v>0.162583191239</v>
      </c>
    </row>
    <row r="105" spans="1:11" ht="14.4" customHeight="1" thickBot="1" x14ac:dyDescent="0.35">
      <c r="A105" s="360" t="s">
        <v>288</v>
      </c>
      <c r="B105" s="341">
        <v>65.697036219110998</v>
      </c>
      <c r="C105" s="341">
        <v>79.701480000000004</v>
      </c>
      <c r="D105" s="342">
        <v>14.004443780889</v>
      </c>
      <c r="E105" s="343">
        <v>1.2131670557280001</v>
      </c>
      <c r="F105" s="341">
        <v>40.069701857341997</v>
      </c>
      <c r="G105" s="342">
        <v>6.6782836428900003</v>
      </c>
      <c r="H105" s="344">
        <v>1.847</v>
      </c>
      <c r="I105" s="341">
        <v>6.5146600000000001</v>
      </c>
      <c r="J105" s="342">
        <v>-0.16362364289</v>
      </c>
      <c r="K105" s="345">
        <v>0.162583191239</v>
      </c>
    </row>
    <row r="106" spans="1:11" ht="14.4" customHeight="1" thickBot="1" x14ac:dyDescent="0.35">
      <c r="A106" s="361" t="s">
        <v>289</v>
      </c>
      <c r="B106" s="341">
        <v>0</v>
      </c>
      <c r="C106" s="341">
        <v>45</v>
      </c>
      <c r="D106" s="342">
        <v>45</v>
      </c>
      <c r="E106" s="351" t="s">
        <v>208</v>
      </c>
      <c r="F106" s="341">
        <v>0</v>
      </c>
      <c r="G106" s="342">
        <v>0</v>
      </c>
      <c r="H106" s="344">
        <v>0</v>
      </c>
      <c r="I106" s="341">
        <v>0</v>
      </c>
      <c r="J106" s="342">
        <v>0</v>
      </c>
      <c r="K106" s="352" t="s">
        <v>191</v>
      </c>
    </row>
    <row r="107" spans="1:11" ht="14.4" customHeight="1" thickBot="1" x14ac:dyDescent="0.35">
      <c r="A107" s="362" t="s">
        <v>290</v>
      </c>
      <c r="B107" s="346">
        <v>0</v>
      </c>
      <c r="C107" s="346">
        <v>45</v>
      </c>
      <c r="D107" s="347">
        <v>45</v>
      </c>
      <c r="E107" s="353" t="s">
        <v>208</v>
      </c>
      <c r="F107" s="346">
        <v>0</v>
      </c>
      <c r="G107" s="347">
        <v>0</v>
      </c>
      <c r="H107" s="349">
        <v>0</v>
      </c>
      <c r="I107" s="346">
        <v>0</v>
      </c>
      <c r="J107" s="347">
        <v>0</v>
      </c>
      <c r="K107" s="354" t="s">
        <v>191</v>
      </c>
    </row>
    <row r="108" spans="1:11" ht="14.4" customHeight="1" thickBot="1" x14ac:dyDescent="0.35">
      <c r="A108" s="363" t="s">
        <v>291</v>
      </c>
      <c r="B108" s="341">
        <v>0</v>
      </c>
      <c r="C108" s="341">
        <v>45</v>
      </c>
      <c r="D108" s="342">
        <v>45</v>
      </c>
      <c r="E108" s="351" t="s">
        <v>208</v>
      </c>
      <c r="F108" s="341">
        <v>0</v>
      </c>
      <c r="G108" s="342">
        <v>0</v>
      </c>
      <c r="H108" s="344">
        <v>0</v>
      </c>
      <c r="I108" s="341">
        <v>0</v>
      </c>
      <c r="J108" s="342">
        <v>0</v>
      </c>
      <c r="K108" s="352" t="s">
        <v>191</v>
      </c>
    </row>
    <row r="109" spans="1:11" ht="14.4" customHeight="1" thickBot="1" x14ac:dyDescent="0.35">
      <c r="A109" s="366" t="s">
        <v>292</v>
      </c>
      <c r="B109" s="346">
        <v>65.697036219110998</v>
      </c>
      <c r="C109" s="346">
        <v>34.701479999999997</v>
      </c>
      <c r="D109" s="347">
        <v>-30.995556219110998</v>
      </c>
      <c r="E109" s="348">
        <v>0.52820464966199998</v>
      </c>
      <c r="F109" s="346">
        <v>40.069701857341997</v>
      </c>
      <c r="G109" s="347">
        <v>6.6782836428900003</v>
      </c>
      <c r="H109" s="349">
        <v>1.847</v>
      </c>
      <c r="I109" s="346">
        <v>6.5146600000000001</v>
      </c>
      <c r="J109" s="347">
        <v>-0.16362364289</v>
      </c>
      <c r="K109" s="350">
        <v>0.162583191239</v>
      </c>
    </row>
    <row r="110" spans="1:11" ht="14.4" customHeight="1" thickBot="1" x14ac:dyDescent="0.35">
      <c r="A110" s="362" t="s">
        <v>293</v>
      </c>
      <c r="B110" s="346">
        <v>0</v>
      </c>
      <c r="C110" s="346">
        <v>-8.4999999899999996E-4</v>
      </c>
      <c r="D110" s="347">
        <v>-8.4999999899999996E-4</v>
      </c>
      <c r="E110" s="353" t="s">
        <v>191</v>
      </c>
      <c r="F110" s="346">
        <v>0</v>
      </c>
      <c r="G110" s="347">
        <v>0</v>
      </c>
      <c r="H110" s="349">
        <v>-5.8E-4</v>
      </c>
      <c r="I110" s="346">
        <v>-1.17E-3</v>
      </c>
      <c r="J110" s="347">
        <v>-1.17E-3</v>
      </c>
      <c r="K110" s="354" t="s">
        <v>191</v>
      </c>
    </row>
    <row r="111" spans="1:11" ht="14.4" customHeight="1" thickBot="1" x14ac:dyDescent="0.35">
      <c r="A111" s="363" t="s">
        <v>294</v>
      </c>
      <c r="B111" s="341">
        <v>0</v>
      </c>
      <c r="C111" s="341">
        <v>-8.4999999899999996E-4</v>
      </c>
      <c r="D111" s="342">
        <v>-8.4999999899999996E-4</v>
      </c>
      <c r="E111" s="351" t="s">
        <v>191</v>
      </c>
      <c r="F111" s="341">
        <v>0</v>
      </c>
      <c r="G111" s="342">
        <v>0</v>
      </c>
      <c r="H111" s="344">
        <v>-5.8E-4</v>
      </c>
      <c r="I111" s="341">
        <v>-1.17E-3</v>
      </c>
      <c r="J111" s="342">
        <v>-1.17E-3</v>
      </c>
      <c r="K111" s="352" t="s">
        <v>191</v>
      </c>
    </row>
    <row r="112" spans="1:11" ht="14.4" customHeight="1" thickBot="1" x14ac:dyDescent="0.35">
      <c r="A112" s="362" t="s">
        <v>295</v>
      </c>
      <c r="B112" s="346">
        <v>65.697036219110998</v>
      </c>
      <c r="C112" s="346">
        <v>34.702330000000003</v>
      </c>
      <c r="D112" s="347">
        <v>-30.994706219110999</v>
      </c>
      <c r="E112" s="348">
        <v>0.52821758784100004</v>
      </c>
      <c r="F112" s="346">
        <v>40.069701857341997</v>
      </c>
      <c r="G112" s="347">
        <v>6.6782836428900003</v>
      </c>
      <c r="H112" s="349">
        <v>1.84758</v>
      </c>
      <c r="I112" s="346">
        <v>6.5158300000000002</v>
      </c>
      <c r="J112" s="347">
        <v>-0.16245364289</v>
      </c>
      <c r="K112" s="350">
        <v>0.16261239035899999</v>
      </c>
    </row>
    <row r="113" spans="1:11" ht="14.4" customHeight="1" thickBot="1" x14ac:dyDescent="0.35">
      <c r="A113" s="363" t="s">
        <v>296</v>
      </c>
      <c r="B113" s="341">
        <v>65.697036219110998</v>
      </c>
      <c r="C113" s="341">
        <v>34.702330000000003</v>
      </c>
      <c r="D113" s="342">
        <v>-30.994706219110999</v>
      </c>
      <c r="E113" s="343">
        <v>0.52821758784100004</v>
      </c>
      <c r="F113" s="341">
        <v>40.069701857341997</v>
      </c>
      <c r="G113" s="342">
        <v>6.6782836428900003</v>
      </c>
      <c r="H113" s="344">
        <v>1.84758</v>
      </c>
      <c r="I113" s="341">
        <v>6.5158300000000002</v>
      </c>
      <c r="J113" s="342">
        <v>-0.16245364289</v>
      </c>
      <c r="K113" s="345">
        <v>0.16261239035899999</v>
      </c>
    </row>
    <row r="114" spans="1:11" ht="14.4" customHeight="1" thickBot="1" x14ac:dyDescent="0.35">
      <c r="A114" s="360" t="s">
        <v>297</v>
      </c>
      <c r="B114" s="341">
        <v>0</v>
      </c>
      <c r="C114" s="341">
        <v>155.035</v>
      </c>
      <c r="D114" s="342">
        <v>155.035</v>
      </c>
      <c r="E114" s="351" t="s">
        <v>208</v>
      </c>
      <c r="F114" s="341">
        <v>0</v>
      </c>
      <c r="G114" s="342">
        <v>0</v>
      </c>
      <c r="H114" s="344">
        <v>0</v>
      </c>
      <c r="I114" s="341">
        <v>0</v>
      </c>
      <c r="J114" s="342">
        <v>0</v>
      </c>
      <c r="K114" s="345">
        <v>0</v>
      </c>
    </row>
    <row r="115" spans="1:11" ht="14.4" customHeight="1" thickBot="1" x14ac:dyDescent="0.35">
      <c r="A115" s="366" t="s">
        <v>298</v>
      </c>
      <c r="B115" s="346">
        <v>0</v>
      </c>
      <c r="C115" s="346">
        <v>155.035</v>
      </c>
      <c r="D115" s="347">
        <v>155.035</v>
      </c>
      <c r="E115" s="353" t="s">
        <v>208</v>
      </c>
      <c r="F115" s="346">
        <v>0</v>
      </c>
      <c r="G115" s="347">
        <v>0</v>
      </c>
      <c r="H115" s="349">
        <v>0</v>
      </c>
      <c r="I115" s="346">
        <v>0</v>
      </c>
      <c r="J115" s="347">
        <v>0</v>
      </c>
      <c r="K115" s="350">
        <v>0</v>
      </c>
    </row>
    <row r="116" spans="1:11" ht="14.4" customHeight="1" thickBot="1" x14ac:dyDescent="0.35">
      <c r="A116" s="362" t="s">
        <v>299</v>
      </c>
      <c r="B116" s="346">
        <v>0</v>
      </c>
      <c r="C116" s="346">
        <v>155.035</v>
      </c>
      <c r="D116" s="347">
        <v>155.035</v>
      </c>
      <c r="E116" s="353" t="s">
        <v>208</v>
      </c>
      <c r="F116" s="346">
        <v>0</v>
      </c>
      <c r="G116" s="347">
        <v>0</v>
      </c>
      <c r="H116" s="349">
        <v>0</v>
      </c>
      <c r="I116" s="346">
        <v>0</v>
      </c>
      <c r="J116" s="347">
        <v>0</v>
      </c>
      <c r="K116" s="350">
        <v>0</v>
      </c>
    </row>
    <row r="117" spans="1:11" ht="14.4" customHeight="1" thickBot="1" x14ac:dyDescent="0.35">
      <c r="A117" s="363" t="s">
        <v>300</v>
      </c>
      <c r="B117" s="341">
        <v>0</v>
      </c>
      <c r="C117" s="341">
        <v>155.035</v>
      </c>
      <c r="D117" s="342">
        <v>155.035</v>
      </c>
      <c r="E117" s="351" t="s">
        <v>208</v>
      </c>
      <c r="F117" s="341">
        <v>0</v>
      </c>
      <c r="G117" s="342">
        <v>0</v>
      </c>
      <c r="H117" s="344">
        <v>0</v>
      </c>
      <c r="I117" s="341">
        <v>0</v>
      </c>
      <c r="J117" s="342">
        <v>0</v>
      </c>
      <c r="K117" s="345">
        <v>0</v>
      </c>
    </row>
    <row r="118" spans="1:11" ht="14.4" customHeight="1" thickBot="1" x14ac:dyDescent="0.35">
      <c r="A118" s="359" t="s">
        <v>301</v>
      </c>
      <c r="B118" s="341">
        <v>2296.1491037083601</v>
      </c>
      <c r="C118" s="341">
        <v>2479.73056</v>
      </c>
      <c r="D118" s="342">
        <v>183.58145629164</v>
      </c>
      <c r="E118" s="343">
        <v>1.079951888139</v>
      </c>
      <c r="F118" s="341">
        <v>0</v>
      </c>
      <c r="G118" s="342">
        <v>0</v>
      </c>
      <c r="H118" s="344">
        <v>210.25479000000001</v>
      </c>
      <c r="I118" s="341">
        <v>403.35018000000002</v>
      </c>
      <c r="J118" s="342">
        <v>403.35018000000002</v>
      </c>
      <c r="K118" s="352" t="s">
        <v>208</v>
      </c>
    </row>
    <row r="119" spans="1:11" ht="14.4" customHeight="1" thickBot="1" x14ac:dyDescent="0.35">
      <c r="A119" s="364" t="s">
        <v>302</v>
      </c>
      <c r="B119" s="346">
        <v>2296.1491037083601</v>
      </c>
      <c r="C119" s="346">
        <v>2479.73056</v>
      </c>
      <c r="D119" s="347">
        <v>183.58145629164</v>
      </c>
      <c r="E119" s="348">
        <v>1.079951888139</v>
      </c>
      <c r="F119" s="346">
        <v>0</v>
      </c>
      <c r="G119" s="347">
        <v>0</v>
      </c>
      <c r="H119" s="349">
        <v>210.25479000000001</v>
      </c>
      <c r="I119" s="346">
        <v>403.35018000000002</v>
      </c>
      <c r="J119" s="347">
        <v>403.35018000000002</v>
      </c>
      <c r="K119" s="354" t="s">
        <v>208</v>
      </c>
    </row>
    <row r="120" spans="1:11" ht="14.4" customHeight="1" thickBot="1" x14ac:dyDescent="0.35">
      <c r="A120" s="366" t="s">
        <v>38</v>
      </c>
      <c r="B120" s="346">
        <v>2296.1491037083601</v>
      </c>
      <c r="C120" s="346">
        <v>2479.73056</v>
      </c>
      <c r="D120" s="347">
        <v>183.58145629164</v>
      </c>
      <c r="E120" s="348">
        <v>1.079951888139</v>
      </c>
      <c r="F120" s="346">
        <v>0</v>
      </c>
      <c r="G120" s="347">
        <v>0</v>
      </c>
      <c r="H120" s="349">
        <v>210.25479000000001</v>
      </c>
      <c r="I120" s="346">
        <v>403.35018000000002</v>
      </c>
      <c r="J120" s="347">
        <v>403.35018000000002</v>
      </c>
      <c r="K120" s="354" t="s">
        <v>208</v>
      </c>
    </row>
    <row r="121" spans="1:11" ht="14.4" customHeight="1" thickBot="1" x14ac:dyDescent="0.35">
      <c r="A121" s="362" t="s">
        <v>303</v>
      </c>
      <c r="B121" s="346">
        <v>20.312821346721002</v>
      </c>
      <c r="C121" s="346">
        <v>19.263000000000002</v>
      </c>
      <c r="D121" s="347">
        <v>-1.049821346721</v>
      </c>
      <c r="E121" s="348">
        <v>0.94831730517299995</v>
      </c>
      <c r="F121" s="346">
        <v>0</v>
      </c>
      <c r="G121" s="347">
        <v>0</v>
      </c>
      <c r="H121" s="349">
        <v>6.5449999999999999</v>
      </c>
      <c r="I121" s="346">
        <v>8.5229999999999997</v>
      </c>
      <c r="J121" s="347">
        <v>8.5229999999999997</v>
      </c>
      <c r="K121" s="354" t="s">
        <v>208</v>
      </c>
    </row>
    <row r="122" spans="1:11" ht="14.4" customHeight="1" thickBot="1" x14ac:dyDescent="0.35">
      <c r="A122" s="363" t="s">
        <v>304</v>
      </c>
      <c r="B122" s="341">
        <v>20.312821346721002</v>
      </c>
      <c r="C122" s="341">
        <v>19.263000000000002</v>
      </c>
      <c r="D122" s="342">
        <v>-1.049821346721</v>
      </c>
      <c r="E122" s="343">
        <v>0.94831730517299995</v>
      </c>
      <c r="F122" s="341">
        <v>0</v>
      </c>
      <c r="G122" s="342">
        <v>0</v>
      </c>
      <c r="H122" s="344">
        <v>6.5449999999999999</v>
      </c>
      <c r="I122" s="341">
        <v>8.5229999999999997</v>
      </c>
      <c r="J122" s="342">
        <v>8.5229999999999997</v>
      </c>
      <c r="K122" s="352" t="s">
        <v>208</v>
      </c>
    </row>
    <row r="123" spans="1:11" ht="14.4" customHeight="1" thickBot="1" x14ac:dyDescent="0.35">
      <c r="A123" s="362" t="s">
        <v>305</v>
      </c>
      <c r="B123" s="346">
        <v>27.435444136017001</v>
      </c>
      <c r="C123" s="346">
        <v>11.996219999999999</v>
      </c>
      <c r="D123" s="347">
        <v>-15.439224136017</v>
      </c>
      <c r="E123" s="348">
        <v>0.43725262622</v>
      </c>
      <c r="F123" s="346">
        <v>0</v>
      </c>
      <c r="G123" s="347">
        <v>0</v>
      </c>
      <c r="H123" s="349">
        <v>7.3499999999999996E-2</v>
      </c>
      <c r="I123" s="346">
        <v>0.58799999999999997</v>
      </c>
      <c r="J123" s="347">
        <v>0.58799999999999997</v>
      </c>
      <c r="K123" s="354" t="s">
        <v>208</v>
      </c>
    </row>
    <row r="124" spans="1:11" ht="14.4" customHeight="1" thickBot="1" x14ac:dyDescent="0.35">
      <c r="A124" s="363" t="s">
        <v>306</v>
      </c>
      <c r="B124" s="341">
        <v>2.7660195134030001</v>
      </c>
      <c r="C124" s="341">
        <v>0.60419999999999996</v>
      </c>
      <c r="D124" s="342">
        <v>-2.161819513403</v>
      </c>
      <c r="E124" s="343">
        <v>0.21843663686100001</v>
      </c>
      <c r="F124" s="341">
        <v>0</v>
      </c>
      <c r="G124" s="342">
        <v>0</v>
      </c>
      <c r="H124" s="344">
        <v>0</v>
      </c>
      <c r="I124" s="341">
        <v>0</v>
      </c>
      <c r="J124" s="342">
        <v>0</v>
      </c>
      <c r="K124" s="345">
        <v>0</v>
      </c>
    </row>
    <row r="125" spans="1:11" ht="14.4" customHeight="1" thickBot="1" x14ac:dyDescent="0.35">
      <c r="A125" s="363" t="s">
        <v>307</v>
      </c>
      <c r="B125" s="341">
        <v>24.669424622613001</v>
      </c>
      <c r="C125" s="341">
        <v>11.39202</v>
      </c>
      <c r="D125" s="342">
        <v>-13.277404622613</v>
      </c>
      <c r="E125" s="343">
        <v>0.46178701669200001</v>
      </c>
      <c r="F125" s="341">
        <v>0</v>
      </c>
      <c r="G125" s="342">
        <v>0</v>
      </c>
      <c r="H125" s="344">
        <v>7.3499999999999996E-2</v>
      </c>
      <c r="I125" s="341">
        <v>0.58799999999999997</v>
      </c>
      <c r="J125" s="342">
        <v>0.58799999999999997</v>
      </c>
      <c r="K125" s="352" t="s">
        <v>208</v>
      </c>
    </row>
    <row r="126" spans="1:11" ht="14.4" customHeight="1" thickBot="1" x14ac:dyDescent="0.35">
      <c r="A126" s="362" t="s">
        <v>308</v>
      </c>
      <c r="B126" s="346">
        <v>169.06170695673799</v>
      </c>
      <c r="C126" s="346">
        <v>180.709</v>
      </c>
      <c r="D126" s="347">
        <v>11.647293043261</v>
      </c>
      <c r="E126" s="348">
        <v>1.068893738581</v>
      </c>
      <c r="F126" s="346">
        <v>0</v>
      </c>
      <c r="G126" s="347">
        <v>0</v>
      </c>
      <c r="H126" s="349">
        <v>16.076499999999999</v>
      </c>
      <c r="I126" s="346">
        <v>31.639099999999999</v>
      </c>
      <c r="J126" s="347">
        <v>31.639099999999999</v>
      </c>
      <c r="K126" s="354" t="s">
        <v>208</v>
      </c>
    </row>
    <row r="127" spans="1:11" ht="14.4" customHeight="1" thickBot="1" x14ac:dyDescent="0.35">
      <c r="A127" s="363" t="s">
        <v>309</v>
      </c>
      <c r="B127" s="341">
        <v>169.06170695673799</v>
      </c>
      <c r="C127" s="341">
        <v>180.709</v>
      </c>
      <c r="D127" s="342">
        <v>11.647293043261</v>
      </c>
      <c r="E127" s="343">
        <v>1.068893738581</v>
      </c>
      <c r="F127" s="341">
        <v>0</v>
      </c>
      <c r="G127" s="342">
        <v>0</v>
      </c>
      <c r="H127" s="344">
        <v>16.076499999999999</v>
      </c>
      <c r="I127" s="341">
        <v>31.639099999999999</v>
      </c>
      <c r="J127" s="342">
        <v>31.639099999999999</v>
      </c>
      <c r="K127" s="352" t="s">
        <v>208</v>
      </c>
    </row>
    <row r="128" spans="1:11" ht="14.4" customHeight="1" thickBot="1" x14ac:dyDescent="0.35">
      <c r="A128" s="362" t="s">
        <v>310</v>
      </c>
      <c r="B128" s="346">
        <v>758.85113712550003</v>
      </c>
      <c r="C128" s="346">
        <v>778.21507999999994</v>
      </c>
      <c r="D128" s="347">
        <v>19.363942874500001</v>
      </c>
      <c r="E128" s="348">
        <v>1.0255174459480001</v>
      </c>
      <c r="F128" s="346">
        <v>0</v>
      </c>
      <c r="G128" s="347">
        <v>0</v>
      </c>
      <c r="H128" s="349">
        <v>56.039490000000001</v>
      </c>
      <c r="I128" s="346">
        <v>112.0372</v>
      </c>
      <c r="J128" s="347">
        <v>112.0372</v>
      </c>
      <c r="K128" s="354" t="s">
        <v>208</v>
      </c>
    </row>
    <row r="129" spans="1:11" ht="14.4" customHeight="1" thickBot="1" x14ac:dyDescent="0.35">
      <c r="A129" s="363" t="s">
        <v>311</v>
      </c>
      <c r="B129" s="341">
        <v>758.85113712550003</v>
      </c>
      <c r="C129" s="341">
        <v>778.21507999999994</v>
      </c>
      <c r="D129" s="342">
        <v>19.363942874500001</v>
      </c>
      <c r="E129" s="343">
        <v>1.0255174459480001</v>
      </c>
      <c r="F129" s="341">
        <v>0</v>
      </c>
      <c r="G129" s="342">
        <v>0</v>
      </c>
      <c r="H129" s="344">
        <v>56.039490000000001</v>
      </c>
      <c r="I129" s="341">
        <v>112.0372</v>
      </c>
      <c r="J129" s="342">
        <v>112.0372</v>
      </c>
      <c r="K129" s="352" t="s">
        <v>208</v>
      </c>
    </row>
    <row r="130" spans="1:11" ht="14.4" customHeight="1" thickBot="1" x14ac:dyDescent="0.35">
      <c r="A130" s="362" t="s">
        <v>312</v>
      </c>
      <c r="B130" s="346">
        <v>1320.4879941433801</v>
      </c>
      <c r="C130" s="346">
        <v>1489.5472600000001</v>
      </c>
      <c r="D130" s="347">
        <v>169.05926585661501</v>
      </c>
      <c r="E130" s="348">
        <v>1.128027870458</v>
      </c>
      <c r="F130" s="346">
        <v>0</v>
      </c>
      <c r="G130" s="347">
        <v>0</v>
      </c>
      <c r="H130" s="349">
        <v>131.52029999999999</v>
      </c>
      <c r="I130" s="346">
        <v>250.56288000000001</v>
      </c>
      <c r="J130" s="347">
        <v>250.56288000000001</v>
      </c>
      <c r="K130" s="354" t="s">
        <v>208</v>
      </c>
    </row>
    <row r="131" spans="1:11" ht="14.4" customHeight="1" thickBot="1" x14ac:dyDescent="0.35">
      <c r="A131" s="363" t="s">
        <v>313</v>
      </c>
      <c r="B131" s="341">
        <v>1320.4879941433801</v>
      </c>
      <c r="C131" s="341">
        <v>1489.5472600000001</v>
      </c>
      <c r="D131" s="342">
        <v>169.05926585661501</v>
      </c>
      <c r="E131" s="343">
        <v>1.128027870458</v>
      </c>
      <c r="F131" s="341">
        <v>0</v>
      </c>
      <c r="G131" s="342">
        <v>0</v>
      </c>
      <c r="H131" s="344">
        <v>131.52029999999999</v>
      </c>
      <c r="I131" s="341">
        <v>250.56288000000001</v>
      </c>
      <c r="J131" s="342">
        <v>250.56288000000001</v>
      </c>
      <c r="K131" s="352" t="s">
        <v>208</v>
      </c>
    </row>
    <row r="132" spans="1:11" ht="14.4" customHeight="1" thickBot="1" x14ac:dyDescent="0.35">
      <c r="A132" s="367"/>
      <c r="B132" s="341">
        <v>-29059.901168017699</v>
      </c>
      <c r="C132" s="341">
        <v>-29952.589800000002</v>
      </c>
      <c r="D132" s="342">
        <v>-892.68863198227302</v>
      </c>
      <c r="E132" s="343">
        <v>1.0307189149339999</v>
      </c>
      <c r="F132" s="341">
        <v>-28080.427915046599</v>
      </c>
      <c r="G132" s="342">
        <v>-4680.0713191744399</v>
      </c>
      <c r="H132" s="344">
        <v>-2500.9864200000002</v>
      </c>
      <c r="I132" s="341">
        <v>-5034.9331000000002</v>
      </c>
      <c r="J132" s="342">
        <v>-354.86178082556199</v>
      </c>
      <c r="K132" s="345">
        <v>0.17930400189099999</v>
      </c>
    </row>
    <row r="133" spans="1:11" ht="14.4" customHeight="1" thickBot="1" x14ac:dyDescent="0.35">
      <c r="A133" s="368" t="s">
        <v>50</v>
      </c>
      <c r="B133" s="355">
        <v>-29059.901168017699</v>
      </c>
      <c r="C133" s="355">
        <v>-29952.589800000002</v>
      </c>
      <c r="D133" s="356">
        <v>-892.68863198227598</v>
      </c>
      <c r="E133" s="357">
        <v>1.4603321714769999</v>
      </c>
      <c r="F133" s="355">
        <v>-28080.427915046599</v>
      </c>
      <c r="G133" s="356">
        <v>-4680.0713191744399</v>
      </c>
      <c r="H133" s="355">
        <v>-2500.9864200000002</v>
      </c>
      <c r="I133" s="355">
        <v>-5034.9331000000002</v>
      </c>
      <c r="J133" s="356">
        <v>-354.86178082556398</v>
      </c>
      <c r="K133" s="358">
        <v>0.17930400189099999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190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314</v>
      </c>
      <c r="B5" s="370" t="s">
        <v>315</v>
      </c>
      <c r="C5" s="371" t="s">
        <v>316</v>
      </c>
      <c r="D5" s="371" t="s">
        <v>316</v>
      </c>
      <c r="E5" s="371"/>
      <c r="F5" s="371" t="s">
        <v>316</v>
      </c>
      <c r="G5" s="371" t="s">
        <v>316</v>
      </c>
      <c r="H5" s="371" t="s">
        <v>316</v>
      </c>
      <c r="I5" s="372" t="s">
        <v>316</v>
      </c>
      <c r="J5" s="373" t="s">
        <v>52</v>
      </c>
    </row>
    <row r="6" spans="1:10" ht="14.4" customHeight="1" x14ac:dyDescent="0.3">
      <c r="A6" s="369" t="s">
        <v>314</v>
      </c>
      <c r="B6" s="370" t="s">
        <v>317</v>
      </c>
      <c r="C6" s="371">
        <v>8.3843800000000002</v>
      </c>
      <c r="D6" s="371">
        <v>6.5707500000000003</v>
      </c>
      <c r="E6" s="371"/>
      <c r="F6" s="371">
        <v>9.7959899999999998</v>
      </c>
      <c r="G6" s="371">
        <v>11.666666992187499</v>
      </c>
      <c r="H6" s="371">
        <v>-1.8706769921874997</v>
      </c>
      <c r="I6" s="372">
        <v>0.83965626228637658</v>
      </c>
      <c r="J6" s="373" t="s">
        <v>1</v>
      </c>
    </row>
    <row r="7" spans="1:10" ht="14.4" customHeight="1" x14ac:dyDescent="0.3">
      <c r="A7" s="369" t="s">
        <v>314</v>
      </c>
      <c r="B7" s="370" t="s">
        <v>318</v>
      </c>
      <c r="C7" s="371">
        <v>8.3843800000000002</v>
      </c>
      <c r="D7" s="371">
        <v>6.5707500000000003</v>
      </c>
      <c r="E7" s="371"/>
      <c r="F7" s="371">
        <v>9.7959899999999998</v>
      </c>
      <c r="G7" s="371">
        <v>11.666666992187499</v>
      </c>
      <c r="H7" s="371">
        <v>-1.8706769921874997</v>
      </c>
      <c r="I7" s="372">
        <v>0.83965626228637658</v>
      </c>
      <c r="J7" s="373" t="s">
        <v>319</v>
      </c>
    </row>
    <row r="9" spans="1:10" ht="14.4" customHeight="1" x14ac:dyDescent="0.3">
      <c r="A9" s="369" t="s">
        <v>314</v>
      </c>
      <c r="B9" s="370" t="s">
        <v>315</v>
      </c>
      <c r="C9" s="371" t="s">
        <v>316</v>
      </c>
      <c r="D9" s="371" t="s">
        <v>316</v>
      </c>
      <c r="E9" s="371"/>
      <c r="F9" s="371" t="s">
        <v>316</v>
      </c>
      <c r="G9" s="371" t="s">
        <v>316</v>
      </c>
      <c r="H9" s="371" t="s">
        <v>316</v>
      </c>
      <c r="I9" s="372" t="s">
        <v>316</v>
      </c>
      <c r="J9" s="373" t="s">
        <v>52</v>
      </c>
    </row>
    <row r="10" spans="1:10" ht="14.4" customHeight="1" x14ac:dyDescent="0.3">
      <c r="A10" s="369" t="s">
        <v>320</v>
      </c>
      <c r="B10" s="370" t="s">
        <v>321</v>
      </c>
      <c r="C10" s="371" t="s">
        <v>316</v>
      </c>
      <c r="D10" s="371" t="s">
        <v>316</v>
      </c>
      <c r="E10" s="371"/>
      <c r="F10" s="371" t="s">
        <v>316</v>
      </c>
      <c r="G10" s="371" t="s">
        <v>316</v>
      </c>
      <c r="H10" s="371" t="s">
        <v>316</v>
      </c>
      <c r="I10" s="372" t="s">
        <v>316</v>
      </c>
      <c r="J10" s="373" t="s">
        <v>0</v>
      </c>
    </row>
    <row r="11" spans="1:10" ht="14.4" customHeight="1" x14ac:dyDescent="0.3">
      <c r="A11" s="369" t="s">
        <v>320</v>
      </c>
      <c r="B11" s="370" t="s">
        <v>317</v>
      </c>
      <c r="C11" s="371">
        <v>8.3843800000000002</v>
      </c>
      <c r="D11" s="371">
        <v>6.5707500000000003</v>
      </c>
      <c r="E11" s="371"/>
      <c r="F11" s="371">
        <v>9.7959899999999998</v>
      </c>
      <c r="G11" s="371">
        <v>12</v>
      </c>
      <c r="H11" s="371">
        <v>-2.2040100000000002</v>
      </c>
      <c r="I11" s="372">
        <v>0.81633250000000002</v>
      </c>
      <c r="J11" s="373" t="s">
        <v>1</v>
      </c>
    </row>
    <row r="12" spans="1:10" ht="14.4" customHeight="1" x14ac:dyDescent="0.3">
      <c r="A12" s="369" t="s">
        <v>320</v>
      </c>
      <c r="B12" s="370" t="s">
        <v>322</v>
      </c>
      <c r="C12" s="371">
        <v>8.3843800000000002</v>
      </c>
      <c r="D12" s="371">
        <v>6.5707500000000003</v>
      </c>
      <c r="E12" s="371"/>
      <c r="F12" s="371">
        <v>9.7959899999999998</v>
      </c>
      <c r="G12" s="371">
        <v>12</v>
      </c>
      <c r="H12" s="371">
        <v>-2.2040100000000002</v>
      </c>
      <c r="I12" s="372">
        <v>0.81633250000000002</v>
      </c>
      <c r="J12" s="373" t="s">
        <v>323</v>
      </c>
    </row>
    <row r="13" spans="1:10" ht="14.4" customHeight="1" x14ac:dyDescent="0.3">
      <c r="A13" s="369" t="s">
        <v>316</v>
      </c>
      <c r="B13" s="370" t="s">
        <v>316</v>
      </c>
      <c r="C13" s="371" t="s">
        <v>316</v>
      </c>
      <c r="D13" s="371" t="s">
        <v>316</v>
      </c>
      <c r="E13" s="371"/>
      <c r="F13" s="371" t="s">
        <v>316</v>
      </c>
      <c r="G13" s="371" t="s">
        <v>316</v>
      </c>
      <c r="H13" s="371" t="s">
        <v>316</v>
      </c>
      <c r="I13" s="372" t="s">
        <v>316</v>
      </c>
      <c r="J13" s="373" t="s">
        <v>324</v>
      </c>
    </row>
    <row r="14" spans="1:10" ht="14.4" customHeight="1" x14ac:dyDescent="0.3">
      <c r="A14" s="369" t="s">
        <v>325</v>
      </c>
      <c r="B14" s="370" t="s">
        <v>326</v>
      </c>
      <c r="C14" s="371" t="s">
        <v>316</v>
      </c>
      <c r="D14" s="371" t="s">
        <v>316</v>
      </c>
      <c r="E14" s="371"/>
      <c r="F14" s="371" t="s">
        <v>316</v>
      </c>
      <c r="G14" s="371" t="s">
        <v>316</v>
      </c>
      <c r="H14" s="371" t="s">
        <v>316</v>
      </c>
      <c r="I14" s="372" t="s">
        <v>316</v>
      </c>
      <c r="J14" s="373" t="s">
        <v>0</v>
      </c>
    </row>
    <row r="15" spans="1:10" ht="14.4" customHeight="1" x14ac:dyDescent="0.3">
      <c r="A15" s="369" t="s">
        <v>325</v>
      </c>
      <c r="B15" s="370" t="s">
        <v>317</v>
      </c>
      <c r="C15" s="371">
        <v>0</v>
      </c>
      <c r="D15" s="371">
        <v>0</v>
      </c>
      <c r="E15" s="371"/>
      <c r="F15" s="371">
        <v>0</v>
      </c>
      <c r="G15" s="371">
        <v>0</v>
      </c>
      <c r="H15" s="371">
        <v>0</v>
      </c>
      <c r="I15" s="372" t="s">
        <v>316</v>
      </c>
      <c r="J15" s="373" t="s">
        <v>1</v>
      </c>
    </row>
    <row r="16" spans="1:10" ht="14.4" customHeight="1" x14ac:dyDescent="0.3">
      <c r="A16" s="369" t="s">
        <v>325</v>
      </c>
      <c r="B16" s="370" t="s">
        <v>327</v>
      </c>
      <c r="C16" s="371">
        <v>0</v>
      </c>
      <c r="D16" s="371">
        <v>0</v>
      </c>
      <c r="E16" s="371"/>
      <c r="F16" s="371">
        <v>0</v>
      </c>
      <c r="G16" s="371">
        <v>0</v>
      </c>
      <c r="H16" s="371">
        <v>0</v>
      </c>
      <c r="I16" s="372" t="s">
        <v>316</v>
      </c>
      <c r="J16" s="373" t="s">
        <v>323</v>
      </c>
    </row>
    <row r="17" spans="1:10" ht="14.4" customHeight="1" x14ac:dyDescent="0.3">
      <c r="A17" s="369" t="s">
        <v>316</v>
      </c>
      <c r="B17" s="370" t="s">
        <v>316</v>
      </c>
      <c r="C17" s="371" t="s">
        <v>316</v>
      </c>
      <c r="D17" s="371" t="s">
        <v>316</v>
      </c>
      <c r="E17" s="371"/>
      <c r="F17" s="371" t="s">
        <v>316</v>
      </c>
      <c r="G17" s="371" t="s">
        <v>316</v>
      </c>
      <c r="H17" s="371" t="s">
        <v>316</v>
      </c>
      <c r="I17" s="372" t="s">
        <v>316</v>
      </c>
      <c r="J17" s="373" t="s">
        <v>324</v>
      </c>
    </row>
    <row r="18" spans="1:10" ht="14.4" customHeight="1" x14ac:dyDescent="0.3">
      <c r="A18" s="369" t="s">
        <v>314</v>
      </c>
      <c r="B18" s="370" t="s">
        <v>318</v>
      </c>
      <c r="C18" s="371">
        <v>8.3843800000000002</v>
      </c>
      <c r="D18" s="371">
        <v>6.5707500000000003</v>
      </c>
      <c r="E18" s="371"/>
      <c r="F18" s="371">
        <v>9.7959899999999998</v>
      </c>
      <c r="G18" s="371">
        <v>12</v>
      </c>
      <c r="H18" s="371">
        <v>-2.2040100000000002</v>
      </c>
      <c r="I18" s="372">
        <v>0.81633250000000002</v>
      </c>
      <c r="J18" s="373" t="s">
        <v>319</v>
      </c>
    </row>
  </sheetData>
  <mergeCells count="3">
    <mergeCell ref="F3:I3"/>
    <mergeCell ref="C4:D4"/>
    <mergeCell ref="A1:I1"/>
  </mergeCells>
  <conditionalFormatting sqref="F8 F1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8">
    <cfRule type="expression" dxfId="27" priority="5">
      <formula>$H9&gt;0</formula>
    </cfRule>
  </conditionalFormatting>
  <conditionalFormatting sqref="A9:A18">
    <cfRule type="expression" dxfId="26" priority="2">
      <formula>AND($J9&lt;&gt;"mezeraKL",$J9&lt;&gt;"")</formula>
    </cfRule>
  </conditionalFormatting>
  <conditionalFormatting sqref="I9:I18">
    <cfRule type="expression" dxfId="25" priority="6">
      <formula>$I9&gt;1</formula>
    </cfRule>
  </conditionalFormatting>
  <conditionalFormatting sqref="B9:B18">
    <cfRule type="expression" dxfId="24" priority="1">
      <formula>OR($J9="NS",$J9="SumaNS",$J9="Účet")</formula>
    </cfRule>
  </conditionalFormatting>
  <conditionalFormatting sqref="A9:D18 F9:I18">
    <cfRule type="expression" dxfId="23" priority="8">
      <formula>AND($J9&lt;&gt;"",$J9&lt;&gt;"mezeraKL")</formula>
    </cfRule>
  </conditionalFormatting>
  <conditionalFormatting sqref="B9:D18 F9:I1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190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146.20877255938552</v>
      </c>
      <c r="M3" s="71">
        <f>SUBTOTAL(9,M5:M1048576)</f>
        <v>67</v>
      </c>
      <c r="N3" s="72">
        <f>SUBTOTAL(9,N5:N1048576)</f>
        <v>9795.9877614788293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314</v>
      </c>
      <c r="B5" s="381" t="s">
        <v>315</v>
      </c>
      <c r="C5" s="382" t="s">
        <v>320</v>
      </c>
      <c r="D5" s="383" t="s">
        <v>321</v>
      </c>
      <c r="E5" s="384">
        <v>50113001</v>
      </c>
      <c r="F5" s="383" t="s">
        <v>328</v>
      </c>
      <c r="G5" s="382" t="s">
        <v>329</v>
      </c>
      <c r="H5" s="382">
        <v>900503</v>
      </c>
      <c r="I5" s="382">
        <v>0</v>
      </c>
      <c r="J5" s="382" t="s">
        <v>330</v>
      </c>
      <c r="K5" s="382" t="s">
        <v>316</v>
      </c>
      <c r="L5" s="385">
        <v>98.021465804180096</v>
      </c>
      <c r="M5" s="385">
        <v>30</v>
      </c>
      <c r="N5" s="386">
        <v>2940.643974125403</v>
      </c>
    </row>
    <row r="6" spans="1:14" ht="14.4" customHeight="1" x14ac:dyDescent="0.3">
      <c r="A6" s="387" t="s">
        <v>314</v>
      </c>
      <c r="B6" s="388" t="s">
        <v>315</v>
      </c>
      <c r="C6" s="389" t="s">
        <v>320</v>
      </c>
      <c r="D6" s="390" t="s">
        <v>321</v>
      </c>
      <c r="E6" s="391">
        <v>50113001</v>
      </c>
      <c r="F6" s="390" t="s">
        <v>328</v>
      </c>
      <c r="G6" s="389" t="s">
        <v>329</v>
      </c>
      <c r="H6" s="389">
        <v>930224</v>
      </c>
      <c r="I6" s="389">
        <v>0</v>
      </c>
      <c r="J6" s="389" t="s">
        <v>331</v>
      </c>
      <c r="K6" s="389" t="s">
        <v>316</v>
      </c>
      <c r="L6" s="392">
        <v>104.73601140605243</v>
      </c>
      <c r="M6" s="392">
        <v>7</v>
      </c>
      <c r="N6" s="393">
        <v>733.15207984236702</v>
      </c>
    </row>
    <row r="7" spans="1:14" ht="14.4" customHeight="1" thickBot="1" x14ac:dyDescent="0.35">
      <c r="A7" s="394" t="s">
        <v>314</v>
      </c>
      <c r="B7" s="395" t="s">
        <v>315</v>
      </c>
      <c r="C7" s="396" t="s">
        <v>320</v>
      </c>
      <c r="D7" s="397" t="s">
        <v>321</v>
      </c>
      <c r="E7" s="398">
        <v>50113001</v>
      </c>
      <c r="F7" s="397" t="s">
        <v>328</v>
      </c>
      <c r="G7" s="396" t="s">
        <v>329</v>
      </c>
      <c r="H7" s="396">
        <v>920294</v>
      </c>
      <c r="I7" s="396">
        <v>0</v>
      </c>
      <c r="J7" s="396" t="s">
        <v>332</v>
      </c>
      <c r="K7" s="396" t="s">
        <v>316</v>
      </c>
      <c r="L7" s="399">
        <v>204.07305691703533</v>
      </c>
      <c r="M7" s="399">
        <v>30</v>
      </c>
      <c r="N7" s="400">
        <v>6122.1917075110596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190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25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9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" customHeight="1" x14ac:dyDescent="0.3">
      <c r="A6" s="411" t="s">
        <v>333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" customHeight="1" thickBot="1" x14ac:dyDescent="0.35">
      <c r="A7" s="412" t="s">
        <v>334</v>
      </c>
      <c r="B7" s="416">
        <v>25</v>
      </c>
      <c r="C7" s="399"/>
      <c r="D7" s="399"/>
      <c r="E7" s="400"/>
      <c r="F7" s="414">
        <v>1</v>
      </c>
      <c r="G7" s="409">
        <v>0</v>
      </c>
      <c r="H7" s="409">
        <v>0</v>
      </c>
      <c r="I7" s="418">
        <v>0</v>
      </c>
      <c r="J7" s="416">
        <v>9</v>
      </c>
      <c r="K7" s="399"/>
      <c r="L7" s="399"/>
      <c r="M7" s="400"/>
      <c r="N7" s="414">
        <v>1</v>
      </c>
      <c r="O7" s="409">
        <v>0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190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314</v>
      </c>
      <c r="B5" s="370" t="s">
        <v>315</v>
      </c>
      <c r="C5" s="371" t="s">
        <v>316</v>
      </c>
      <c r="D5" s="371" t="s">
        <v>316</v>
      </c>
      <c r="E5" s="371"/>
      <c r="F5" s="371" t="s">
        <v>316</v>
      </c>
      <c r="G5" s="371" t="s">
        <v>316</v>
      </c>
      <c r="H5" s="371" t="s">
        <v>316</v>
      </c>
      <c r="I5" s="372" t="s">
        <v>316</v>
      </c>
      <c r="J5" s="373" t="s">
        <v>52</v>
      </c>
    </row>
    <row r="6" spans="1:10" ht="14.4" customHeight="1" x14ac:dyDescent="0.3">
      <c r="A6" s="369" t="s">
        <v>314</v>
      </c>
      <c r="B6" s="370" t="s">
        <v>335</v>
      </c>
      <c r="C6" s="371">
        <v>1.704</v>
      </c>
      <c r="D6" s="371">
        <v>0</v>
      </c>
      <c r="E6" s="371"/>
      <c r="F6" s="371">
        <v>6.0449999999999999</v>
      </c>
      <c r="G6" s="371">
        <v>4.1666665039062503</v>
      </c>
      <c r="H6" s="371">
        <v>1.8783334960937497</v>
      </c>
      <c r="I6" s="372">
        <v>1.4508000566718771</v>
      </c>
      <c r="J6" s="373" t="s">
        <v>1</v>
      </c>
    </row>
    <row r="7" spans="1:10" ht="14.4" customHeight="1" x14ac:dyDescent="0.3">
      <c r="A7" s="369" t="s">
        <v>314</v>
      </c>
      <c r="B7" s="370" t="s">
        <v>318</v>
      </c>
      <c r="C7" s="371">
        <v>1.704</v>
      </c>
      <c r="D7" s="371">
        <v>0</v>
      </c>
      <c r="E7" s="371"/>
      <c r="F7" s="371">
        <v>6.0449999999999999</v>
      </c>
      <c r="G7" s="371">
        <v>4.1666665039062503</v>
      </c>
      <c r="H7" s="371">
        <v>1.8783334960937497</v>
      </c>
      <c r="I7" s="372">
        <v>1.4508000566718771</v>
      </c>
      <c r="J7" s="373" t="s">
        <v>319</v>
      </c>
    </row>
    <row r="9" spans="1:10" ht="14.4" customHeight="1" x14ac:dyDescent="0.3">
      <c r="A9" s="369" t="s">
        <v>314</v>
      </c>
      <c r="B9" s="370" t="s">
        <v>315</v>
      </c>
      <c r="C9" s="371" t="s">
        <v>316</v>
      </c>
      <c r="D9" s="371" t="s">
        <v>316</v>
      </c>
      <c r="E9" s="371"/>
      <c r="F9" s="371" t="s">
        <v>316</v>
      </c>
      <c r="G9" s="371" t="s">
        <v>316</v>
      </c>
      <c r="H9" s="371" t="s">
        <v>316</v>
      </c>
      <c r="I9" s="372" t="s">
        <v>316</v>
      </c>
      <c r="J9" s="373" t="s">
        <v>52</v>
      </c>
    </row>
    <row r="10" spans="1:10" ht="14.4" customHeight="1" x14ac:dyDescent="0.3">
      <c r="A10" s="369" t="s">
        <v>320</v>
      </c>
      <c r="B10" s="370" t="s">
        <v>321</v>
      </c>
      <c r="C10" s="371" t="s">
        <v>316</v>
      </c>
      <c r="D10" s="371" t="s">
        <v>316</v>
      </c>
      <c r="E10" s="371"/>
      <c r="F10" s="371" t="s">
        <v>316</v>
      </c>
      <c r="G10" s="371" t="s">
        <v>316</v>
      </c>
      <c r="H10" s="371" t="s">
        <v>316</v>
      </c>
      <c r="I10" s="372" t="s">
        <v>316</v>
      </c>
      <c r="J10" s="373" t="s">
        <v>0</v>
      </c>
    </row>
    <row r="11" spans="1:10" ht="14.4" customHeight="1" x14ac:dyDescent="0.3">
      <c r="A11" s="369" t="s">
        <v>320</v>
      </c>
      <c r="B11" s="370" t="s">
        <v>335</v>
      </c>
      <c r="C11" s="371">
        <v>1.704</v>
      </c>
      <c r="D11" s="371">
        <v>0</v>
      </c>
      <c r="E11" s="371"/>
      <c r="F11" s="371">
        <v>6.0449999999999999</v>
      </c>
      <c r="G11" s="371">
        <v>4</v>
      </c>
      <c r="H11" s="371">
        <v>2.0449999999999999</v>
      </c>
      <c r="I11" s="372">
        <v>1.51125</v>
      </c>
      <c r="J11" s="373" t="s">
        <v>1</v>
      </c>
    </row>
    <row r="12" spans="1:10" ht="14.4" customHeight="1" x14ac:dyDescent="0.3">
      <c r="A12" s="369" t="s">
        <v>320</v>
      </c>
      <c r="B12" s="370" t="s">
        <v>322</v>
      </c>
      <c r="C12" s="371">
        <v>1.704</v>
      </c>
      <c r="D12" s="371">
        <v>0</v>
      </c>
      <c r="E12" s="371"/>
      <c r="F12" s="371">
        <v>6.0449999999999999</v>
      </c>
      <c r="G12" s="371">
        <v>4</v>
      </c>
      <c r="H12" s="371">
        <v>2.0449999999999999</v>
      </c>
      <c r="I12" s="372">
        <v>1.51125</v>
      </c>
      <c r="J12" s="373" t="s">
        <v>323</v>
      </c>
    </row>
    <row r="13" spans="1:10" ht="14.4" customHeight="1" x14ac:dyDescent="0.3">
      <c r="A13" s="369" t="s">
        <v>316</v>
      </c>
      <c r="B13" s="370" t="s">
        <v>316</v>
      </c>
      <c r="C13" s="371" t="s">
        <v>316</v>
      </c>
      <c r="D13" s="371" t="s">
        <v>316</v>
      </c>
      <c r="E13" s="371"/>
      <c r="F13" s="371" t="s">
        <v>316</v>
      </c>
      <c r="G13" s="371" t="s">
        <v>316</v>
      </c>
      <c r="H13" s="371" t="s">
        <v>316</v>
      </c>
      <c r="I13" s="372" t="s">
        <v>316</v>
      </c>
      <c r="J13" s="373" t="s">
        <v>324</v>
      </c>
    </row>
    <row r="14" spans="1:10" ht="14.4" customHeight="1" x14ac:dyDescent="0.3">
      <c r="A14" s="369" t="s">
        <v>314</v>
      </c>
      <c r="B14" s="370" t="s">
        <v>318</v>
      </c>
      <c r="C14" s="371">
        <v>1.704</v>
      </c>
      <c r="D14" s="371">
        <v>0</v>
      </c>
      <c r="E14" s="371"/>
      <c r="F14" s="371">
        <v>6.0449999999999999</v>
      </c>
      <c r="G14" s="371">
        <v>4</v>
      </c>
      <c r="H14" s="371">
        <v>2.0449999999999999</v>
      </c>
      <c r="I14" s="372">
        <v>1.51125</v>
      </c>
      <c r="J14" s="373" t="s">
        <v>319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2018-03-27T14:29:12Z</dcterms:modified>
</cp:coreProperties>
</file>