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ED22528-33F6-40BC-BAF6-FD634A5399AB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431" l="1"/>
  <c r="E10" i="431"/>
  <c r="G10" i="431"/>
  <c r="I10" i="431"/>
  <c r="K10" i="431"/>
  <c r="M10" i="431"/>
  <c r="O10" i="431"/>
  <c r="Q10" i="431"/>
  <c r="H10" i="431"/>
  <c r="P10" i="431"/>
  <c r="J11" i="431"/>
  <c r="C11" i="431"/>
  <c r="E11" i="431"/>
  <c r="G11" i="431"/>
  <c r="I11" i="431"/>
  <c r="K11" i="431"/>
  <c r="M11" i="431"/>
  <c r="O11" i="431"/>
  <c r="Q11" i="431"/>
  <c r="F10" i="431"/>
  <c r="H11" i="431"/>
  <c r="C12" i="431"/>
  <c r="E12" i="431"/>
  <c r="G12" i="431"/>
  <c r="I12" i="431"/>
  <c r="K12" i="431"/>
  <c r="M12" i="431"/>
  <c r="O12" i="431"/>
  <c r="Q12" i="431"/>
  <c r="P9" i="431"/>
  <c r="D10" i="431"/>
  <c r="L10" i="431"/>
  <c r="N10" i="431"/>
  <c r="F11" i="431"/>
  <c r="L11" i="431"/>
  <c r="P11" i="431"/>
  <c r="D9" i="431"/>
  <c r="F9" i="431"/>
  <c r="H9" i="431"/>
  <c r="J9" i="431"/>
  <c r="L9" i="431"/>
  <c r="N9" i="431"/>
  <c r="J10" i="431"/>
  <c r="D11" i="431"/>
  <c r="N11" i="431"/>
  <c r="D12" i="431"/>
  <c r="F12" i="431"/>
  <c r="H12" i="431"/>
  <c r="J12" i="431"/>
  <c r="L12" i="431"/>
  <c r="N12" i="431"/>
  <c r="P12" i="431"/>
  <c r="C9" i="431"/>
  <c r="E9" i="431"/>
  <c r="G9" i="431"/>
  <c r="I9" i="431"/>
  <c r="K9" i="431"/>
  <c r="M9" i="431"/>
  <c r="O9" i="431"/>
  <c r="Q9" i="431"/>
  <c r="M8" i="431"/>
  <c r="J8" i="431"/>
  <c r="G8" i="431"/>
  <c r="D8" i="431"/>
  <c r="H8" i="431"/>
  <c r="P8" i="431"/>
  <c r="N8" i="431"/>
  <c r="E8" i="431"/>
  <c r="C8" i="431"/>
  <c r="I8" i="431"/>
  <c r="Q8" i="431"/>
  <c r="L8" i="431"/>
  <c r="F8" i="431"/>
  <c r="O8" i="431"/>
  <c r="K8" i="431"/>
  <c r="S9" i="431" l="1"/>
  <c r="R9" i="431"/>
  <c r="S12" i="431"/>
  <c r="R12" i="431"/>
  <c r="S11" i="431"/>
  <c r="R11" i="431"/>
  <c r="S10" i="431"/>
  <c r="R10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D4" i="414"/>
  <c r="C16" i="414"/>
  <c r="D13" i="414"/>
  <c r="C13" i="414"/>
  <c r="D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D17" i="414"/>
  <c r="C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C4" i="414"/>
  <c r="D15" i="414"/>
  <c r="J13" i="339" l="1"/>
  <c r="B15" i="339"/>
  <c r="H13" i="339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<sst xmlns="http://schemas.openxmlformats.org/spreadsheetml/2006/main" count="767" uniqueCount="394">
  <si>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</si>
  <si>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</si>
  <si>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</si>
  <si>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</si>
  <si>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</si>
  <si>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</si>
  <si>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</si>
  <si>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</si>
  <si>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</si>
  <si>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</si>
  <si>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</si>
  <si>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</si>
  <si>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</si>
  <si>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</si>
  <si>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</si>
  <si>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</si>
  <si>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</si>
  <si>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</si>
  <si>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</si>
  <si>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</si>
  <si>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</si>
  <si>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</si>
  <si>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</si>
  <si>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</si>
  <si>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</si>
  <si>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</si>
  <si>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</si>
  <si>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</si>
  <si>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</si>
  <si>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</si>
  <si>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</si>
  <si>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</si>
  <si>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</si>
  <si>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</si>
  <si>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</si>
  <si>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</si>
  <si>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</si>
  <si>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</si>
  <si>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</si>
  <si>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</si>
  <si>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</si>
  <si>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</si>
  <si>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</si>
  <si>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</si>
  <si>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</si>
  <si>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</si>
  <si>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</si>
  <si>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</si>
  <si>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</si>
  <si>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</si>
  <si>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</si>
  <si>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</si>
  <si>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</si>
  <si>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</si>
  <si>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</si>
  <si>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</si>
  <si>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</si>
  <si>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</si>
  <si>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</si>
  <si>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</si>
  <si>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</si>
  <si>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</si>
  <si>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</si>
  <si>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</si>
  <si>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</si>
  <si>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</si>
  <si>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</si>
  <si>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</si>
  <si>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</si>
  <si>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</si>
  <si>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</si>
  <si>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</si>
  <si>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</si>
  <si>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</si>
  <si>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</si>
  <si>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</si>
  <si>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</si>
  <si>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</si>
  <si>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</si>
  <si>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</si>
  <si>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</si>
  <si>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</si>
  <si>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</si>
  <si>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</si>
  <si>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</si>
  <si>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</si>
  <si>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</si>
  <si>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</si>
  <si>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</si>
  <si>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</si>
  <si>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</si>
  <si>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</si>
  <si>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</si>
  <si>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</si>
  <si>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</si>
  <si>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</si>
  <si>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</si>
  <si>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</si>
  <si>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</si>
  <si>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</si>
  <si>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</si>
  <si>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</si>
  <si>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</si>
  <si>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</si>
  <si>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</si>
  <si>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</si>
  <si>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</si>
  <si>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</si>
  <si>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</si>
  <si>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</si>
  <si>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</si>
  <si>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</si>
  <si>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</si>
  <si>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</si>
  <si>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</si>
  <si>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</si>
  <si>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</si>
  <si>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</si>
  <si>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</si>
  <si>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</si>
  <si>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</si>
  <si>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</si>
  <si>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</si>
  <si>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</si>
  <si>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</si>
  <si>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</si>
  <si>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</si>
  <si>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</si>
  <si>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</si>
  <si>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</si>
  <si>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</si>
  <si>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</si>
  <si>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</si>
  <si>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</si>
  <si>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</si>
  <si>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</si>
  <si>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</si>
  <si>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</si>
  <si>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</si>
  <si>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</si>
  <si>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</si>
  <si>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</si>
  <si>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</si>
  <si>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</si>
  <si>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</si>
  <si>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</si>
  <si>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</si>
  <si>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</si>
  <si>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</si>
  <si>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</si>
  <si>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</si>
  <si>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</si>
  <si>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</si>
  <si>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</si>
  <si>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</si>
  <si>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</si>
  <si>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</si>
  <si>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</si>
  <si>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</si>
  <si>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</si>
  <si>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</si>
  <si>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</si>
  <si>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</si>
  <si>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</si>
  <si>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</si>
  <si>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</si>
  <si>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</si>
  <si>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</si>
  <si>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</si>
  <si>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</si>
  <si>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</si>
  <si>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</si>
  <si>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</si>
  <si>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</si>
  <si>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</si>
  <si>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</si>
  <si>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</si>
  <si>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</si>
  <si>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</si>
  <si>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</si>
  <si>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</si>
  <si>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</si>
  <si>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</si>
  <si>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</si>
  <si>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</si>
  <si>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</si>
  <si>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</si>
  <si>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</si>
  <si>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</si>
  <si>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</si>
  <si>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</si>
  <si>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</si>
  <si>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</si>
  <si>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</si>
  <si>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</si>
  <si>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</si>
  <si>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</si>
  <si>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</si>
  <si>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</si>
  <si>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</si>
  <si>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</si>
  <si>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50115     Zdravotnické prostředky</t>
  </si>
  <si>
    <t>50115040     laboratorní materiál (Z505)</t>
  </si>
  <si>
    <t>50115060     ZPr - ostatní (Z503)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</si>
  <si>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</si>
  <si>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</si>
  <si>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</si>
  <si>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</si>
  <si>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</si>
  <si>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</si>
  <si>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</si>
  <si>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</si>
  <si>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</si>
  <si>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</si>
  <si>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</si>
  <si>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</si>
  <si>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</si>
  <si>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</si>
  <si>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</si>
  <si>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</si>
  <si>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</si>
  <si>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</si>
  <si>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</si>
  <si>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</si>
  <si>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</si>
  <si>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</si>
  <si>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</si>
  <si>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</si>
  <si>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</si>
  <si>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</si>
  <si>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</si>
  <si>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</si>
  <si>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</si>
  <si>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</si>
  <si>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</si>
  <si>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</si>
  <si>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</si>
  <si>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</si>
  <si>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</si>
  <si>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</si>
  <si>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</si>
  <si>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</si>
  <si>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</si>
  <si>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</si>
  <si>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</si>
  <si>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</si>
  <si>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</si>
  <si>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</si>
  <si>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</si>
  <si>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</si>
  <si>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</si>
  <si>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</si>
  <si>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</si>
  <si>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</si>
  <si>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</si>
  <si>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</si>
  <si>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</si>
  <si>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</si>
  <si>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</si>
  <si>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</si>
  <si>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</si>
  <si>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</si>
  <si>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</si>
  <si>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</si>
  <si>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</si>
  <si>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</si>
  <si>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</si>
  <si>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</si>
  <si>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</si>
  <si>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</si>
  <si>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</si>
  <si>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</si>
  <si>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</si>
  <si>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</si>
  <si>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</si>
  <si>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</si>
  <si>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</si>
  <si>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</si>
  <si>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</si>
  <si>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</si>
  <si>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</si>
  <si>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</si>
  <si>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</si>
  <si>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</si>
  <si>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</si>
  <si>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</si>
  <si>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</si>
  <si>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</si>
  <si>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</si>
  <si>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</si>
  <si>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</si>
  <si>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</si>
  <si>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</si>
  <si>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</si>
  <si>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</si>
  <si>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</si>
  <si>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</si>
  <si>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</si>
  <si>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</si>
  <si>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</si>
  <si>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55120005     ZC DHM - ostatní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</si>
  <si>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</si>
  <si>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</si>
  <si>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</si>
  <si>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</si>
  <si>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</si>
  <si>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</si>
  <si>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</si>
  <si>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</si>
  <si>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</si>
  <si>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</si>
  <si>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</si>
  <si>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</si>
  <si>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</si>
  <si>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</si>
  <si>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</si>
  <si>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</si>
  <si>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</si>
  <si>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</si>
  <si>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</si>
  <si>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</si>
  <si>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</si>
  <si>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</si>
  <si>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</si>
  <si>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</si>
  <si>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</si>
  <si>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</si>
  <si>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</si>
  <si>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</si>
  <si>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</si>
  <si>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</si>
  <si>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</si>
  <si>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</si>
  <si>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</si>
  <si>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</si>
  <si>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</si>
  <si>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COSS: Oddělení centrální sterilizace</t>
  </si>
  <si>
    <t/>
  </si>
  <si>
    <t>50113001 - léky - paušál (LEK)</t>
  </si>
  <si>
    <t>COSS: Oddělení centrální sterilizace Celkem</t>
  </si>
  <si>
    <t>SumaKL</t>
  </si>
  <si>
    <t>5693</t>
  </si>
  <si>
    <t>COSS: oddělení centrální sterilizace</t>
  </si>
  <si>
    <t>COSS: oddělení centrální sterilizace Celkem</t>
  </si>
  <si>
    <t>SumaNS</t>
  </si>
  <si>
    <t>mezeraNS</t>
  </si>
  <si>
    <t>léky - paušál (LEK)</t>
  </si>
  <si>
    <t>O</t>
  </si>
  <si>
    <t>IR AC.BORICI AQ.OPHTAL.50 ML</t>
  </si>
  <si>
    <t>IR OČNI VODA 50 ml</t>
  </si>
  <si>
    <t>KL BENZINUM 900ml/ 600g</t>
  </si>
  <si>
    <t>KL ETHANOLUM BENZ.DENAT. 900 ml / 720g/</t>
  </si>
  <si>
    <t>56 - COSS: Oddělení centrální sterilizace</t>
  </si>
  <si>
    <t>5693 - COSS: oddělení centrální sterilizace</t>
  </si>
  <si>
    <t>50115040 - laboratorní materiál (Z505)</t>
  </si>
  <si>
    <t>50115060 - ZPr - ostatní (Z503)</t>
  </si>
  <si>
    <t>50115067 - ZPr - rukavice (Z532)</t>
  </si>
  <si>
    <t>50115040</t>
  </si>
  <si>
    <t>laboratorní materiál (Z505)</t>
  </si>
  <si>
    <t>ZF670</t>
  </si>
  <si>
    <t>Kádinka nízká s výlevkou skol 150 ml VTRB632417010150</t>
  </si>
  <si>
    <t>ZC043</t>
  </si>
  <si>
    <t>Kádinka vysoká s výlevkou 400 ml VTRB632417012400</t>
  </si>
  <si>
    <t>50115060</t>
  </si>
  <si>
    <t>ZPr - ostatní (Z503)</t>
  </si>
  <si>
    <t>ZR071</t>
  </si>
  <si>
    <t>Olej na údržbu chirurgických nástrojů Lubrinol 400 ml 253 380 002 004</t>
  </si>
  <si>
    <t>ZM096</t>
  </si>
  <si>
    <t>PoduĹˇka adhezivnĂ­ samolepĂ­cĂ­ na ÄŤiĹˇtÄ›nĂ­ koncovek nĂˇstrojĹŻ bal. Ăˇ 100 ks sterilnĂ­ AL-40</t>
  </si>
  <si>
    <t>50115067</t>
  </si>
  <si>
    <t>ZPr - rukavice (Z532)</t>
  </si>
  <si>
    <t>ZO468</t>
  </si>
  <si>
    <t>Rukavice vyĹˇetĹ™ovacĂ­ nitril nesterilnĂ­ SEMPERMED Safe+ Us-Hs cytostatickĂ©  prodlouĹľenĂ© 30cm vel. L bal. 100 34438</t>
  </si>
  <si>
    <t>ZO469</t>
  </si>
  <si>
    <t>Rukavice vyĹˇetĹ™ovacĂ­ nitril nesterilnĂ­ SEMPERMED Safe+ Us-Hs cytostatickĂ©  prodlouĹľenĂ© 30cm vel. XL bal. 90ks 34439</t>
  </si>
  <si>
    <t>Rukavice vyšetřovací nitril nesterilní SEMPERMED Safe+ Us-Hs cytostatické  prodloužené 30cm vel. L bal. 100 34438</t>
  </si>
  <si>
    <t>Rukavice vyšetřovací nitril nesterilní SEMPERMED Safe+ Us-Hs cytostatické  prodloužené 30cm vel. XL bal. 90ks 34439</t>
  </si>
  <si>
    <t>ZO467</t>
  </si>
  <si>
    <t>Rukavice vyšetřovací nitril nesterilní SEMPERMED Safe+ Us-Hs cytostatické prodloužené 30 cm vel. M bal. á 100 ks 34437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</si>
  <si>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</si>
  <si>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</si>
  <si>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</si>
  <si>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</si>
  <si>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</si>
  <si>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</si>
  <si>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</si>
  <si>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</si>
  <si>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</si>
  <si>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</si>
  <si>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</si>
  <si>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všeobecné sestry bez dohl.</t>
  </si>
  <si>
    <t>všeobecné sestry bez dohl., spec.</t>
  </si>
  <si>
    <t>praktické sestry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</si>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</sst>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59" xfId="0" applyNumberFormat="1" applyFont="1" applyFill="1" applyBorder="1"/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0" fontId="32" fillId="0" borderId="62" xfId="0" applyNumberFormat="1" applyFont="1" applyFill="1" applyBorder="1"/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1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 xr9:uid="{00000000-0011-0000-FFFF-FFFF01000000}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2" totalsRowShown="0" headerRowDxfId="72" tableBorderDxfId="71">
  <autoFilter ref="A7:S1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0"/>
    <tableColumn id="2" xr3:uid="{00000000-0010-0000-0000-000002000000}" name="popis" dataDxfId="69"/>
    <tableColumn id="3" xr3:uid="{00000000-0010-0000-0000-000003000000}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1" totalsRowShown="0">
  <autoFilter ref="C3:S5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7" t="s">
        <v>62</v>
      </c>
      <c r="B1" s="257"/>
    </row>
    <row r="2" spans="1:3" ht="14.45" customHeight="1" thickBot="1" x14ac:dyDescent="0.25">
      <c r="A2" s="170" t="s">
        <v>190</v>
      </c>
      <c r="B2" s="41"/>
    </row>
    <row r="3" spans="1:3" ht="14.45" customHeight="1" thickBot="1" x14ac:dyDescent="0.25">
      <c r="A3" s="253" t="s">
        <v>78</v>
      </c>
      <c r="B3" s="254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5" customHeight="1" x14ac:dyDescent="0.2">
      <c r="A5" s="109" t="str">
        <f t="shared" si="0"/>
        <v>HI</v>
      </c>
      <c r="B5" s="62" t="s">
        <v>75</v>
      </c>
      <c r="C5" s="42" t="s">
        <v>65</v>
      </c>
    </row>
    <row r="6" spans="1:3" ht="14.45" customHeight="1" x14ac:dyDescent="0.2">
      <c r="A6" s="110" t="str">
        <f t="shared" si="0"/>
        <v>Man Tab</v>
      </c>
      <c r="B6" s="63" t="s">
        <v>192</v>
      </c>
      <c r="C6" s="42" t="s">
        <v>66</v>
      </c>
    </row>
    <row r="7" spans="1:3" ht="14.45" customHeight="1" thickBot="1" x14ac:dyDescent="0.25">
      <c r="A7" s="111" t="str">
        <f t="shared" si="0"/>
        <v>HV</v>
      </c>
      <c r="B7" s="64" t="s">
        <v>45</v>
      </c>
      <c r="C7" s="42" t="s">
        <v>50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5" t="s">
        <v>63</v>
      </c>
      <c r="B9" s="254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5" customHeight="1" x14ac:dyDescent="0.2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5" customHeight="1" x14ac:dyDescent="0.2">
      <c r="A12" s="110" t="str">
        <f t="shared" si="2"/>
        <v>LŽ Statim</v>
      </c>
      <c r="B12" s="192" t="s">
        <v>123</v>
      </c>
      <c r="C12" s="42" t="s">
        <v>133</v>
      </c>
    </row>
    <row r="13" spans="1:3" ht="14.45" customHeight="1" x14ac:dyDescent="0.2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5" customHeight="1" x14ac:dyDescent="0.2">
      <c r="A14" s="110" t="str">
        <f t="shared" si="2"/>
        <v>MŽ Detail</v>
      </c>
      <c r="B14" s="63" t="s">
        <v>379</v>
      </c>
      <c r="C14" s="42" t="s">
        <v>70</v>
      </c>
    </row>
    <row r="15" spans="1:3" ht="14.45" customHeight="1" thickBot="1" x14ac:dyDescent="0.25">
      <c r="A15" s="112" t="str">
        <f t="shared" si="2"/>
        <v>Osobní náklady</v>
      </c>
      <c r="B15" s="63" t="s">
        <v>60</v>
      </c>
      <c r="C15" s="42" t="s">
        <v>71</v>
      </c>
    </row>
    <row r="16" spans="1:3" ht="14.45" customHeight="1" thickBot="1" x14ac:dyDescent="0.25">
      <c r="A16" s="66"/>
      <c r="B16" s="66"/>
    </row>
    <row r="17" spans="1:2" ht="14.45" customHeight="1" thickBot="1" x14ac:dyDescent="0.2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 xr:uid="{45C7AEEF-4CB8-456D-9C83-94B7C75A244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94" t="s">
        <v>379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5" customHeight="1" thickBot="1" x14ac:dyDescent="0.25">
      <c r="A2" s="170" t="s">
        <v>190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1.7457314691973185</v>
      </c>
      <c r="J3" s="71">
        <f>SUBTOTAL(9,J5:J1048576)</f>
        <v>15961</v>
      </c>
      <c r="K3" s="72">
        <f>SUBTOTAL(9,K5:K1048576)</f>
        <v>27863.619979858398</v>
      </c>
    </row>
    <row r="4" spans="1:11" s="162" customFormat="1" ht="14.45" customHeight="1" thickBot="1" x14ac:dyDescent="0.25">
      <c r="A4" s="374" t="s">
        <v>3</v>
      </c>
      <c r="B4" s="375" t="s">
        <v>4</v>
      </c>
      <c r="C4" s="375" t="s">
        <v>0</v>
      </c>
      <c r="D4" s="375" t="s">
        <v>5</v>
      </c>
      <c r="E4" s="375" t="s">
        <v>6</v>
      </c>
      <c r="F4" s="375" t="s">
        <v>1</v>
      </c>
      <c r="G4" s="375" t="s">
        <v>53</v>
      </c>
      <c r="H4" s="377" t="s">
        <v>10</v>
      </c>
      <c r="I4" s="378" t="s">
        <v>80</v>
      </c>
      <c r="J4" s="378" t="s">
        <v>12</v>
      </c>
      <c r="K4" s="379" t="s">
        <v>88</v>
      </c>
    </row>
    <row r="5" spans="1:11" ht="14.45" customHeight="1" x14ac:dyDescent="0.2">
      <c r="A5" s="380" t="s">
        <v>335</v>
      </c>
      <c r="B5" s="381" t="s">
        <v>336</v>
      </c>
      <c r="C5" s="382" t="s">
        <v>341</v>
      </c>
      <c r="D5" s="383" t="s">
        <v>342</v>
      </c>
      <c r="E5" s="382" t="s">
        <v>357</v>
      </c>
      <c r="F5" s="383" t="s">
        <v>358</v>
      </c>
      <c r="G5" s="382" t="s">
        <v>359</v>
      </c>
      <c r="H5" s="382" t="s">
        <v>360</v>
      </c>
      <c r="I5" s="385">
        <v>38.360000610351563</v>
      </c>
      <c r="J5" s="385">
        <v>10</v>
      </c>
      <c r="K5" s="386">
        <v>383.57000732421875</v>
      </c>
    </row>
    <row r="6" spans="1:11" ht="14.45" customHeight="1" x14ac:dyDescent="0.2">
      <c r="A6" s="387" t="s">
        <v>335</v>
      </c>
      <c r="B6" s="388" t="s">
        <v>336</v>
      </c>
      <c r="C6" s="389" t="s">
        <v>341</v>
      </c>
      <c r="D6" s="390" t="s">
        <v>342</v>
      </c>
      <c r="E6" s="389" t="s">
        <v>357</v>
      </c>
      <c r="F6" s="390" t="s">
        <v>358</v>
      </c>
      <c r="G6" s="389" t="s">
        <v>361</v>
      </c>
      <c r="H6" s="389" t="s">
        <v>362</v>
      </c>
      <c r="I6" s="392">
        <v>50.580001831054688</v>
      </c>
      <c r="J6" s="392">
        <v>1</v>
      </c>
      <c r="K6" s="393">
        <v>50.580001831054688</v>
      </c>
    </row>
    <row r="7" spans="1:11" ht="14.45" customHeight="1" x14ac:dyDescent="0.2">
      <c r="A7" s="387" t="s">
        <v>335</v>
      </c>
      <c r="B7" s="388" t="s">
        <v>336</v>
      </c>
      <c r="C7" s="389" t="s">
        <v>341</v>
      </c>
      <c r="D7" s="390" t="s">
        <v>342</v>
      </c>
      <c r="E7" s="389" t="s">
        <v>363</v>
      </c>
      <c r="F7" s="390" t="s">
        <v>364</v>
      </c>
      <c r="G7" s="389" t="s">
        <v>365</v>
      </c>
      <c r="H7" s="389" t="s">
        <v>366</v>
      </c>
      <c r="I7" s="392">
        <v>238.3699951171875</v>
      </c>
      <c r="J7" s="392">
        <v>10</v>
      </c>
      <c r="K7" s="393">
        <v>2383.679931640625</v>
      </c>
    </row>
    <row r="8" spans="1:11" ht="14.45" customHeight="1" x14ac:dyDescent="0.2">
      <c r="A8" s="387" t="s">
        <v>335</v>
      </c>
      <c r="B8" s="388" t="s">
        <v>336</v>
      </c>
      <c r="C8" s="389" t="s">
        <v>341</v>
      </c>
      <c r="D8" s="390" t="s">
        <v>342</v>
      </c>
      <c r="E8" s="389" t="s">
        <v>363</v>
      </c>
      <c r="F8" s="390" t="s">
        <v>364</v>
      </c>
      <c r="G8" s="389" t="s">
        <v>367</v>
      </c>
      <c r="H8" s="389" t="s">
        <v>368</v>
      </c>
      <c r="I8" s="392">
        <v>10.880000114440918</v>
      </c>
      <c r="J8" s="392">
        <v>100</v>
      </c>
      <c r="K8" s="393">
        <v>1087.7900390625</v>
      </c>
    </row>
    <row r="9" spans="1:11" ht="14.45" customHeight="1" x14ac:dyDescent="0.2">
      <c r="A9" s="387" t="s">
        <v>335</v>
      </c>
      <c r="B9" s="388" t="s">
        <v>336</v>
      </c>
      <c r="C9" s="389" t="s">
        <v>341</v>
      </c>
      <c r="D9" s="390" t="s">
        <v>342</v>
      </c>
      <c r="E9" s="389" t="s">
        <v>369</v>
      </c>
      <c r="F9" s="390" t="s">
        <v>370</v>
      </c>
      <c r="G9" s="389" t="s">
        <v>371</v>
      </c>
      <c r="H9" s="389" t="s">
        <v>372</v>
      </c>
      <c r="I9" s="392">
        <v>1.5099999904632568</v>
      </c>
      <c r="J9" s="392">
        <v>2000</v>
      </c>
      <c r="K9" s="393">
        <v>3025</v>
      </c>
    </row>
    <row r="10" spans="1:11" ht="14.45" customHeight="1" x14ac:dyDescent="0.2">
      <c r="A10" s="387" t="s">
        <v>335</v>
      </c>
      <c r="B10" s="388" t="s">
        <v>336</v>
      </c>
      <c r="C10" s="389" t="s">
        <v>341</v>
      </c>
      <c r="D10" s="390" t="s">
        <v>342</v>
      </c>
      <c r="E10" s="389" t="s">
        <v>369</v>
      </c>
      <c r="F10" s="390" t="s">
        <v>370</v>
      </c>
      <c r="G10" s="389" t="s">
        <v>373</v>
      </c>
      <c r="H10" s="389" t="s">
        <v>374</v>
      </c>
      <c r="I10" s="392">
        <v>1.5099999904632568</v>
      </c>
      <c r="J10" s="392">
        <v>1080</v>
      </c>
      <c r="K10" s="393">
        <v>1633.5</v>
      </c>
    </row>
    <row r="11" spans="1:11" ht="14.45" customHeight="1" x14ac:dyDescent="0.2">
      <c r="A11" s="387" t="s">
        <v>335</v>
      </c>
      <c r="B11" s="388" t="s">
        <v>336</v>
      </c>
      <c r="C11" s="389" t="s">
        <v>341</v>
      </c>
      <c r="D11" s="390" t="s">
        <v>342</v>
      </c>
      <c r="E11" s="389" t="s">
        <v>369</v>
      </c>
      <c r="F11" s="390" t="s">
        <v>370</v>
      </c>
      <c r="G11" s="389" t="s">
        <v>371</v>
      </c>
      <c r="H11" s="389" t="s">
        <v>375</v>
      </c>
      <c r="I11" s="392">
        <v>1.5099999904632568</v>
      </c>
      <c r="J11" s="392">
        <v>7100</v>
      </c>
      <c r="K11" s="393">
        <v>10738.75</v>
      </c>
    </row>
    <row r="12" spans="1:11" ht="14.45" customHeight="1" x14ac:dyDescent="0.2">
      <c r="A12" s="387" t="s">
        <v>335</v>
      </c>
      <c r="B12" s="388" t="s">
        <v>336</v>
      </c>
      <c r="C12" s="389" t="s">
        <v>341</v>
      </c>
      <c r="D12" s="390" t="s">
        <v>342</v>
      </c>
      <c r="E12" s="389" t="s">
        <v>369</v>
      </c>
      <c r="F12" s="390" t="s">
        <v>370</v>
      </c>
      <c r="G12" s="389" t="s">
        <v>373</v>
      </c>
      <c r="H12" s="389" t="s">
        <v>376</v>
      </c>
      <c r="I12" s="392">
        <v>1.5099999904632568</v>
      </c>
      <c r="J12" s="392">
        <v>2160</v>
      </c>
      <c r="K12" s="393">
        <v>3267</v>
      </c>
    </row>
    <row r="13" spans="1:11" ht="14.45" customHeight="1" thickBot="1" x14ac:dyDescent="0.25">
      <c r="A13" s="394" t="s">
        <v>335</v>
      </c>
      <c r="B13" s="395" t="s">
        <v>336</v>
      </c>
      <c r="C13" s="396" t="s">
        <v>341</v>
      </c>
      <c r="D13" s="397" t="s">
        <v>342</v>
      </c>
      <c r="E13" s="396" t="s">
        <v>369</v>
      </c>
      <c r="F13" s="397" t="s">
        <v>370</v>
      </c>
      <c r="G13" s="396" t="s">
        <v>377</v>
      </c>
      <c r="H13" s="396" t="s">
        <v>378</v>
      </c>
      <c r="I13" s="399">
        <v>1.5099999904632568</v>
      </c>
      <c r="J13" s="399">
        <v>3500</v>
      </c>
      <c r="K13" s="400">
        <v>5293.75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66A358F-3F56-4B92-A959-913F913A046A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5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9" customWidth="1"/>
    <col min="18" max="18" width="7.28515625" style="204" customWidth="1"/>
    <col min="19" max="19" width="8" style="169" customWidth="1"/>
    <col min="21" max="21" width="11.28515625" bestFit="1" customWidth="1"/>
  </cols>
  <sheetData>
    <row r="1" spans="1:19" ht="19.5" thickBot="1" x14ac:dyDescent="0.35">
      <c r="A1" s="318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.75" thickBot="1" x14ac:dyDescent="0.3">
      <c r="A2" s="170" t="s">
        <v>190</v>
      </c>
      <c r="B2" s="171"/>
    </row>
    <row r="3" spans="1:19" x14ac:dyDescent="0.25">
      <c r="A3" s="330" t="s">
        <v>118</v>
      </c>
      <c r="B3" s="331"/>
      <c r="C3" s="332" t="s">
        <v>107</v>
      </c>
      <c r="D3" s="333"/>
      <c r="E3" s="333"/>
      <c r="F3" s="334"/>
      <c r="G3" s="335" t="s">
        <v>108</v>
      </c>
      <c r="H3" s="336"/>
      <c r="I3" s="336"/>
      <c r="J3" s="337"/>
      <c r="K3" s="338" t="s">
        <v>117</v>
      </c>
      <c r="L3" s="339"/>
      <c r="M3" s="339"/>
      <c r="N3" s="339"/>
      <c r="O3" s="340"/>
      <c r="P3" s="336" t="s">
        <v>165</v>
      </c>
      <c r="Q3" s="336"/>
      <c r="R3" s="336"/>
      <c r="S3" s="337"/>
    </row>
    <row r="4" spans="1:19" ht="15.75" thickBot="1" x14ac:dyDescent="0.3">
      <c r="A4" s="310">
        <v>2019</v>
      </c>
      <c r="B4" s="311"/>
      <c r="C4" s="312" t="s">
        <v>164</v>
      </c>
      <c r="D4" s="314" t="s">
        <v>61</v>
      </c>
      <c r="E4" s="314" t="s">
        <v>56</v>
      </c>
      <c r="F4" s="316" t="s">
        <v>51</v>
      </c>
      <c r="G4" s="304" t="s">
        <v>109</v>
      </c>
      <c r="H4" s="306" t="s">
        <v>113</v>
      </c>
      <c r="I4" s="306" t="s">
        <v>163</v>
      </c>
      <c r="J4" s="308" t="s">
        <v>110</v>
      </c>
      <c r="K4" s="327" t="s">
        <v>162</v>
      </c>
      <c r="L4" s="328"/>
      <c r="M4" s="328"/>
      <c r="N4" s="329"/>
      <c r="O4" s="316" t="s">
        <v>161</v>
      </c>
      <c r="P4" s="319" t="s">
        <v>160</v>
      </c>
      <c r="Q4" s="319" t="s">
        <v>120</v>
      </c>
      <c r="R4" s="321" t="s">
        <v>56</v>
      </c>
      <c r="S4" s="323" t="s">
        <v>119</v>
      </c>
    </row>
    <row r="5" spans="1:19" s="239" customFormat="1" ht="19.149999999999999" customHeight="1" x14ac:dyDescent="0.25">
      <c r="A5" s="325" t="s">
        <v>159</v>
      </c>
      <c r="B5" s="326"/>
      <c r="C5" s="313"/>
      <c r="D5" s="315"/>
      <c r="E5" s="315"/>
      <c r="F5" s="317"/>
      <c r="G5" s="305"/>
      <c r="H5" s="307"/>
      <c r="I5" s="307"/>
      <c r="J5" s="309"/>
      <c r="K5" s="242" t="s">
        <v>111</v>
      </c>
      <c r="L5" s="241" t="s">
        <v>112</v>
      </c>
      <c r="M5" s="241" t="s">
        <v>158</v>
      </c>
      <c r="N5" s="240" t="s">
        <v>2</v>
      </c>
      <c r="O5" s="317"/>
      <c r="P5" s="320"/>
      <c r="Q5" s="320"/>
      <c r="R5" s="322"/>
      <c r="S5" s="324"/>
    </row>
    <row r="6" spans="1:19" ht="15.75" thickBot="1" x14ac:dyDescent="0.3">
      <c r="A6" s="302" t="s">
        <v>106</v>
      </c>
      <c r="B6" s="303"/>
      <c r="C6" s="238">
        <f ca="1">SUM(Tabulka[01 uv_sk])/2</f>
        <v>31.875</v>
      </c>
      <c r="D6" s="236"/>
      <c r="E6" s="236"/>
      <c r="F6" s="235"/>
      <c r="G6" s="237">
        <f ca="1">SUM(Tabulka[05 h_vram])/2</f>
        <v>36104.25</v>
      </c>
      <c r="H6" s="236">
        <f ca="1">SUM(Tabulka[06 h_naduv])/2</f>
        <v>70.5</v>
      </c>
      <c r="I6" s="236">
        <f ca="1">SUM(Tabulka[07 h_nadzk])/2</f>
        <v>70.5</v>
      </c>
      <c r="J6" s="235">
        <f ca="1">SUM(Tabulka[08 h_oon])/2</f>
        <v>0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306564</v>
      </c>
      <c r="N6" s="236">
        <f ca="1">SUM(Tabulka[12 m_oc])/2</f>
        <v>306564</v>
      </c>
      <c r="O6" s="235">
        <f ca="1">SUM(Tabulka[13 m_sk])/2</f>
        <v>9137829</v>
      </c>
      <c r="P6" s="234">
        <f ca="1">SUM(Tabulka[14_vzsk])/2</f>
        <v>4310</v>
      </c>
      <c r="Q6" s="234">
        <f ca="1">SUM(Tabulka[15_vzpl])/2</f>
        <v>5333.333333333333</v>
      </c>
      <c r="R6" s="233">
        <f ca="1">IF(Q6=0,0,P6/Q6)</f>
        <v>0.80812500000000009</v>
      </c>
      <c r="S6" s="232">
        <f ca="1">Q6-P6</f>
        <v>1023.333333333333</v>
      </c>
    </row>
    <row r="7" spans="1:19" hidden="1" x14ac:dyDescent="0.25">
      <c r="A7" s="231" t="s">
        <v>157</v>
      </c>
      <c r="B7" s="230" t="s">
        <v>156</v>
      </c>
      <c r="C7" s="229" t="s">
        <v>155</v>
      </c>
      <c r="D7" s="228" t="s">
        <v>154</v>
      </c>
      <c r="E7" s="227" t="s">
        <v>153</v>
      </c>
      <c r="F7" s="226" t="s">
        <v>152</v>
      </c>
      <c r="G7" s="225" t="s">
        <v>151</v>
      </c>
      <c r="H7" s="223" t="s">
        <v>150</v>
      </c>
      <c r="I7" s="223" t="s">
        <v>149</v>
      </c>
      <c r="J7" s="222" t="s">
        <v>148</v>
      </c>
      <c r="K7" s="224" t="s">
        <v>147</v>
      </c>
      <c r="L7" s="223" t="s">
        <v>146</v>
      </c>
      <c r="M7" s="223" t="s">
        <v>145</v>
      </c>
      <c r="N7" s="222" t="s">
        <v>144</v>
      </c>
      <c r="O7" s="221" t="s">
        <v>143</v>
      </c>
      <c r="P7" s="220" t="s">
        <v>142</v>
      </c>
      <c r="Q7" s="219" t="s">
        <v>141</v>
      </c>
      <c r="R7" s="218" t="s">
        <v>140</v>
      </c>
      <c r="S7" s="217" t="s">
        <v>139</v>
      </c>
    </row>
    <row r="8" spans="1:19" x14ac:dyDescent="0.25">
      <c r="A8" s="214" t="s">
        <v>380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31.875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36104.25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70.5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70.5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306564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306564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9137829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4310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5333.333333333333</v>
      </c>
      <c r="R8" s="216">
        <f ca="1">IF(Tabulka[[#This Row],[15_vzpl]]=0,"",Tabulka[[#This Row],[14_vzsk]]/Tabulka[[#This Row],[15_vzpl]])</f>
        <v>0.80812500000000009</v>
      </c>
      <c r="S8" s="215">
        <f ca="1">IF(Tabulka[[#This Row],[15_vzpl]]-Tabulka[[#This Row],[14_vzsk]]=0,"",Tabulka[[#This Row],[15_vzpl]]-Tabulka[[#This Row],[14_vzsk]])</f>
        <v>1023.333333333333</v>
      </c>
    </row>
    <row r="9" spans="1:19" x14ac:dyDescent="0.25">
      <c r="A9" s="214">
        <v>303</v>
      </c>
      <c r="B9" s="213" t="s">
        <v>390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13.125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14654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70.5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146834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146834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4364615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4310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5333.333333333333</v>
      </c>
      <c r="R9" s="216">
        <f ca="1">IF(Tabulka[[#This Row],[15_vzpl]]=0,"",Tabulka[[#This Row],[14_vzsk]]/Tabulka[[#This Row],[15_vzpl]])</f>
        <v>0.80812500000000009</v>
      </c>
      <c r="S9" s="215">
        <f ca="1">IF(Tabulka[[#This Row],[15_vzpl]]-Tabulka[[#This Row],[14_vzsk]]=0,"",Tabulka[[#This Row],[15_vzpl]]-Tabulka[[#This Row],[14_vzsk]])</f>
        <v>1023.333333333333</v>
      </c>
    </row>
    <row r="10" spans="1:19" x14ac:dyDescent="0.25">
      <c r="A10" s="214">
        <v>304</v>
      </c>
      <c r="B10" s="213" t="s">
        <v>391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3.375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3902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44834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44834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1208458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25">
      <c r="A11" s="214">
        <v>424</v>
      </c>
      <c r="B11" s="213" t="s">
        <v>392</v>
      </c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3.375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3853.5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20.5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27768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27768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956058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16" t="str">
        <f ca="1">IF(Tabulka[[#This Row],[15_vzpl]]=0,"",Tabulka[[#This Row],[14_vzsk]]/Tabulka[[#This Row],[15_vzpl]])</f>
        <v/>
      </c>
      <c r="S11" s="215" t="str">
        <f ca="1">IF(Tabulka[[#This Row],[15_vzpl]]-Tabulka[[#This Row],[14_vzsk]]=0,"",Tabulka[[#This Row],[15_vzpl]]-Tabulka[[#This Row],[14_vzsk]])</f>
        <v/>
      </c>
    </row>
    <row r="12" spans="1:19" x14ac:dyDescent="0.25">
      <c r="A12" s="214">
        <v>642</v>
      </c>
      <c r="B12" s="213" t="s">
        <v>393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13694.75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87128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87128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2608698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16" t="str">
        <f ca="1">IF(Tabulka[[#This Row],[15_vzpl]]=0,"",Tabulka[[#This Row],[14_vzsk]]/Tabulka[[#This Row],[15_vzpl]])</f>
        <v/>
      </c>
      <c r="S12" s="215" t="str">
        <f ca="1">IF(Tabulka[[#This Row],[15_vzpl]]-Tabulka[[#This Row],[14_vzsk]]=0,"",Tabulka[[#This Row],[15_vzpl]]-Tabulka[[#This Row],[14_vzsk]])</f>
        <v/>
      </c>
    </row>
    <row r="13" spans="1:19" x14ac:dyDescent="0.25">
      <c r="A13" t="s">
        <v>167</v>
      </c>
    </row>
    <row r="14" spans="1:19" x14ac:dyDescent="0.25">
      <c r="A14" s="79" t="s">
        <v>89</v>
      </c>
    </row>
    <row r="15" spans="1:19" x14ac:dyDescent="0.25">
      <c r="A15" s="80" t="s">
        <v>138</v>
      </c>
    </row>
    <row r="16" spans="1:19" x14ac:dyDescent="0.25">
      <c r="A16" s="206" t="s">
        <v>137</v>
      </c>
    </row>
    <row r="17" spans="1:1" x14ac:dyDescent="0.25">
      <c r="A17" s="173" t="s">
        <v>116</v>
      </c>
    </row>
    <row r="18" spans="1:1" x14ac:dyDescent="0.25">
      <c r="A18" s="175" t="s">
        <v>121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2">
    <cfRule type="cellIs" dxfId="3" priority="3" operator="lessThan">
      <formula>0</formula>
    </cfRule>
  </conditionalFormatting>
  <conditionalFormatting sqref="R6:R12">
    <cfRule type="cellIs" dxfId="2" priority="4" operator="greaterThan">
      <formula>1</formula>
    </cfRule>
  </conditionalFormatting>
  <conditionalFormatting sqref="A8:S12">
    <cfRule type="expression" dxfId="1" priority="2">
      <formula>$B8=""</formula>
    </cfRule>
  </conditionalFormatting>
  <conditionalFormatting sqref="P8:S12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B2E37F4-0DA1-42C0-89C6-3A44AB43D4A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389</v>
      </c>
    </row>
    <row r="2" spans="1:19" x14ac:dyDescent="0.25">
      <c r="A2" s="170" t="s">
        <v>190</v>
      </c>
    </row>
    <row r="3" spans="1:19" x14ac:dyDescent="0.25">
      <c r="A3" s="252" t="s">
        <v>93</v>
      </c>
      <c r="B3" s="251">
        <v>2019</v>
      </c>
      <c r="C3" t="s">
        <v>166</v>
      </c>
      <c r="D3" t="s">
        <v>157</v>
      </c>
      <c r="E3" t="s">
        <v>155</v>
      </c>
      <c r="F3" t="s">
        <v>154</v>
      </c>
      <c r="G3" t="s">
        <v>153</v>
      </c>
      <c r="H3" t="s">
        <v>152</v>
      </c>
      <c r="I3" t="s">
        <v>151</v>
      </c>
      <c r="J3" t="s">
        <v>150</v>
      </c>
      <c r="K3" t="s">
        <v>149</v>
      </c>
      <c r="L3" t="s">
        <v>148</v>
      </c>
      <c r="M3" t="s">
        <v>147</v>
      </c>
      <c r="N3" t="s">
        <v>146</v>
      </c>
      <c r="O3" t="s">
        <v>145</v>
      </c>
      <c r="P3" t="s">
        <v>144</v>
      </c>
      <c r="Q3" t="s">
        <v>143</v>
      </c>
      <c r="R3" t="s">
        <v>142</v>
      </c>
      <c r="S3" t="s">
        <v>141</v>
      </c>
    </row>
    <row r="4" spans="1:19" x14ac:dyDescent="0.25">
      <c r="A4" s="250" t="s">
        <v>94</v>
      </c>
      <c r="B4" s="249">
        <v>1</v>
      </c>
      <c r="C4" s="244">
        <v>1</v>
      </c>
      <c r="D4" s="244" t="s">
        <v>380</v>
      </c>
      <c r="E4" s="243">
        <v>34.75</v>
      </c>
      <c r="F4" s="243"/>
      <c r="G4" s="243"/>
      <c r="H4" s="243"/>
      <c r="I4" s="243">
        <v>5236</v>
      </c>
      <c r="J4" s="243"/>
      <c r="K4" s="243"/>
      <c r="L4" s="243"/>
      <c r="M4" s="243"/>
      <c r="N4" s="243"/>
      <c r="O4" s="243"/>
      <c r="P4" s="243"/>
      <c r="Q4" s="243">
        <v>1136441</v>
      </c>
      <c r="R4" s="243"/>
      <c r="S4" s="243">
        <v>666.66666666666663</v>
      </c>
    </row>
    <row r="5" spans="1:19" x14ac:dyDescent="0.25">
      <c r="A5" s="248" t="s">
        <v>95</v>
      </c>
      <c r="B5" s="247">
        <v>2</v>
      </c>
      <c r="C5">
        <v>1</v>
      </c>
      <c r="D5">
        <v>303</v>
      </c>
      <c r="E5">
        <v>14.75</v>
      </c>
      <c r="I5">
        <v>2180</v>
      </c>
      <c r="Q5">
        <v>557631</v>
      </c>
      <c r="S5">
        <v>666.66666666666663</v>
      </c>
    </row>
    <row r="6" spans="1:19" x14ac:dyDescent="0.25">
      <c r="A6" s="250" t="s">
        <v>96</v>
      </c>
      <c r="B6" s="249">
        <v>3</v>
      </c>
      <c r="C6">
        <v>1</v>
      </c>
      <c r="D6">
        <v>304</v>
      </c>
      <c r="E6">
        <v>3</v>
      </c>
      <c r="I6">
        <v>526</v>
      </c>
      <c r="Q6">
        <v>134039</v>
      </c>
    </row>
    <row r="7" spans="1:19" x14ac:dyDescent="0.25">
      <c r="A7" s="248" t="s">
        <v>97</v>
      </c>
      <c r="B7" s="247">
        <v>4</v>
      </c>
      <c r="C7">
        <v>1</v>
      </c>
      <c r="D7">
        <v>424</v>
      </c>
      <c r="E7">
        <v>4</v>
      </c>
      <c r="I7">
        <v>608</v>
      </c>
      <c r="Q7">
        <v>125025</v>
      </c>
    </row>
    <row r="8" spans="1:19" x14ac:dyDescent="0.25">
      <c r="A8" s="250" t="s">
        <v>98</v>
      </c>
      <c r="B8" s="249">
        <v>5</v>
      </c>
      <c r="C8">
        <v>1</v>
      </c>
      <c r="D8">
        <v>642</v>
      </c>
      <c r="E8">
        <v>13</v>
      </c>
      <c r="I8">
        <v>1922</v>
      </c>
      <c r="Q8">
        <v>319746</v>
      </c>
    </row>
    <row r="9" spans="1:19" x14ac:dyDescent="0.25">
      <c r="A9" s="248" t="s">
        <v>99</v>
      </c>
      <c r="B9" s="247">
        <v>6</v>
      </c>
      <c r="C9" t="s">
        <v>381</v>
      </c>
      <c r="E9">
        <v>34.75</v>
      </c>
      <c r="I9">
        <v>5236</v>
      </c>
      <c r="Q9">
        <v>1136441</v>
      </c>
      <c r="S9">
        <v>666.66666666666663</v>
      </c>
    </row>
    <row r="10" spans="1:19" x14ac:dyDescent="0.25">
      <c r="A10" s="250" t="s">
        <v>100</v>
      </c>
      <c r="B10" s="249">
        <v>7</v>
      </c>
      <c r="C10">
        <v>2</v>
      </c>
      <c r="D10" t="s">
        <v>380</v>
      </c>
      <c r="E10">
        <v>32.75</v>
      </c>
      <c r="I10">
        <v>4631</v>
      </c>
      <c r="Q10">
        <v>1107214</v>
      </c>
      <c r="S10">
        <v>666.66666666666663</v>
      </c>
    </row>
    <row r="11" spans="1:19" x14ac:dyDescent="0.25">
      <c r="A11" s="248" t="s">
        <v>101</v>
      </c>
      <c r="B11" s="247">
        <v>8</v>
      </c>
      <c r="C11">
        <v>2</v>
      </c>
      <c r="D11">
        <v>303</v>
      </c>
      <c r="E11">
        <v>13.75</v>
      </c>
      <c r="I11">
        <v>1955.75</v>
      </c>
      <c r="Q11">
        <v>545115</v>
      </c>
      <c r="S11">
        <v>666.66666666666663</v>
      </c>
    </row>
    <row r="12" spans="1:19" x14ac:dyDescent="0.25">
      <c r="A12" s="250" t="s">
        <v>102</v>
      </c>
      <c r="B12" s="249">
        <v>9</v>
      </c>
      <c r="C12">
        <v>2</v>
      </c>
      <c r="D12">
        <v>304</v>
      </c>
      <c r="E12">
        <v>3</v>
      </c>
      <c r="I12">
        <v>416</v>
      </c>
      <c r="Q12">
        <v>132684</v>
      </c>
    </row>
    <row r="13" spans="1:19" x14ac:dyDescent="0.25">
      <c r="A13" s="248" t="s">
        <v>103</v>
      </c>
      <c r="B13" s="247">
        <v>10</v>
      </c>
      <c r="C13">
        <v>2</v>
      </c>
      <c r="D13">
        <v>424</v>
      </c>
      <c r="E13">
        <v>4</v>
      </c>
      <c r="I13">
        <v>572</v>
      </c>
      <c r="Q13">
        <v>123285</v>
      </c>
    </row>
    <row r="14" spans="1:19" x14ac:dyDescent="0.25">
      <c r="A14" s="250" t="s">
        <v>104</v>
      </c>
      <c r="B14" s="249">
        <v>11</v>
      </c>
      <c r="C14">
        <v>2</v>
      </c>
      <c r="D14">
        <v>642</v>
      </c>
      <c r="E14">
        <v>12</v>
      </c>
      <c r="I14">
        <v>1687.25</v>
      </c>
      <c r="Q14">
        <v>306130</v>
      </c>
    </row>
    <row r="15" spans="1:19" x14ac:dyDescent="0.25">
      <c r="A15" s="248" t="s">
        <v>105</v>
      </c>
      <c r="B15" s="247">
        <v>12</v>
      </c>
      <c r="C15" t="s">
        <v>382</v>
      </c>
      <c r="E15">
        <v>32.75</v>
      </c>
      <c r="I15">
        <v>4631</v>
      </c>
      <c r="Q15">
        <v>1107214</v>
      </c>
      <c r="S15">
        <v>666.66666666666663</v>
      </c>
    </row>
    <row r="16" spans="1:19" x14ac:dyDescent="0.25">
      <c r="A16" s="246" t="s">
        <v>93</v>
      </c>
      <c r="B16" s="245">
        <v>2019</v>
      </c>
      <c r="C16">
        <v>3</v>
      </c>
      <c r="D16" t="s">
        <v>380</v>
      </c>
      <c r="E16">
        <v>30.75</v>
      </c>
      <c r="I16">
        <v>4774.5</v>
      </c>
      <c r="Q16">
        <v>1051020</v>
      </c>
      <c r="S16">
        <v>666.66666666666663</v>
      </c>
    </row>
    <row r="17" spans="3:19" x14ac:dyDescent="0.25">
      <c r="C17">
        <v>3</v>
      </c>
      <c r="D17">
        <v>303</v>
      </c>
      <c r="E17">
        <v>12.75</v>
      </c>
      <c r="I17">
        <v>1848.25</v>
      </c>
      <c r="Q17">
        <v>496015</v>
      </c>
      <c r="S17">
        <v>666.66666666666663</v>
      </c>
    </row>
    <row r="18" spans="3:19" x14ac:dyDescent="0.25">
      <c r="C18">
        <v>3</v>
      </c>
      <c r="D18">
        <v>304</v>
      </c>
      <c r="E18">
        <v>3</v>
      </c>
      <c r="I18">
        <v>489.5</v>
      </c>
      <c r="Q18">
        <v>136335</v>
      </c>
    </row>
    <row r="19" spans="3:19" x14ac:dyDescent="0.25">
      <c r="C19">
        <v>3</v>
      </c>
      <c r="D19">
        <v>424</v>
      </c>
      <c r="E19">
        <v>3</v>
      </c>
      <c r="I19">
        <v>491</v>
      </c>
      <c r="Q19">
        <v>101611</v>
      </c>
    </row>
    <row r="20" spans="3:19" x14ac:dyDescent="0.25">
      <c r="C20">
        <v>3</v>
      </c>
      <c r="D20">
        <v>642</v>
      </c>
      <c r="E20">
        <v>12</v>
      </c>
      <c r="I20">
        <v>1945.75</v>
      </c>
      <c r="Q20">
        <v>317059</v>
      </c>
    </row>
    <row r="21" spans="3:19" x14ac:dyDescent="0.25">
      <c r="C21" t="s">
        <v>383</v>
      </c>
      <c r="E21">
        <v>30.75</v>
      </c>
      <c r="I21">
        <v>4774.5</v>
      </c>
      <c r="Q21">
        <v>1051020</v>
      </c>
      <c r="S21">
        <v>666.66666666666663</v>
      </c>
    </row>
    <row r="22" spans="3:19" x14ac:dyDescent="0.25">
      <c r="C22">
        <v>4</v>
      </c>
      <c r="D22" t="s">
        <v>380</v>
      </c>
      <c r="E22">
        <v>29.75</v>
      </c>
      <c r="I22">
        <v>4093.75</v>
      </c>
      <c r="O22">
        <v>8871</v>
      </c>
      <c r="P22">
        <v>8871</v>
      </c>
      <c r="Q22">
        <v>1044687</v>
      </c>
      <c r="S22">
        <v>666.66666666666663</v>
      </c>
    </row>
    <row r="23" spans="3:19" x14ac:dyDescent="0.25">
      <c r="C23">
        <v>4</v>
      </c>
      <c r="D23">
        <v>303</v>
      </c>
      <c r="E23">
        <v>12.75</v>
      </c>
      <c r="I23">
        <v>1736.5</v>
      </c>
      <c r="O23">
        <v>4800</v>
      </c>
      <c r="P23">
        <v>4800</v>
      </c>
      <c r="Q23">
        <v>510694</v>
      </c>
      <c r="S23">
        <v>666.66666666666663</v>
      </c>
    </row>
    <row r="24" spans="3:19" x14ac:dyDescent="0.25">
      <c r="C24">
        <v>4</v>
      </c>
      <c r="D24">
        <v>304</v>
      </c>
      <c r="E24">
        <v>3</v>
      </c>
      <c r="I24">
        <v>381.5</v>
      </c>
      <c r="Q24">
        <v>113964</v>
      </c>
    </row>
    <row r="25" spans="3:19" x14ac:dyDescent="0.25">
      <c r="C25">
        <v>4</v>
      </c>
      <c r="D25">
        <v>424</v>
      </c>
      <c r="E25">
        <v>3</v>
      </c>
      <c r="I25">
        <v>397.5</v>
      </c>
      <c r="O25">
        <v>1400</v>
      </c>
      <c r="P25">
        <v>1400</v>
      </c>
      <c r="Q25">
        <v>111646</v>
      </c>
    </row>
    <row r="26" spans="3:19" x14ac:dyDescent="0.25">
      <c r="C26">
        <v>4</v>
      </c>
      <c r="D26">
        <v>642</v>
      </c>
      <c r="E26">
        <v>11</v>
      </c>
      <c r="I26">
        <v>1578.25</v>
      </c>
      <c r="O26">
        <v>2671</v>
      </c>
      <c r="P26">
        <v>2671</v>
      </c>
      <c r="Q26">
        <v>308383</v>
      </c>
    </row>
    <row r="27" spans="3:19" x14ac:dyDescent="0.25">
      <c r="C27" t="s">
        <v>384</v>
      </c>
      <c r="E27">
        <v>29.75</v>
      </c>
      <c r="I27">
        <v>4093.75</v>
      </c>
      <c r="O27">
        <v>8871</v>
      </c>
      <c r="P27">
        <v>8871</v>
      </c>
      <c r="Q27">
        <v>1044687</v>
      </c>
      <c r="S27">
        <v>666.66666666666663</v>
      </c>
    </row>
    <row r="28" spans="3:19" x14ac:dyDescent="0.25">
      <c r="C28">
        <v>5</v>
      </c>
      <c r="D28" t="s">
        <v>380</v>
      </c>
      <c r="E28">
        <v>30.75</v>
      </c>
      <c r="I28">
        <v>4747.75</v>
      </c>
      <c r="Q28">
        <v>1106451</v>
      </c>
      <c r="S28">
        <v>666.66666666666663</v>
      </c>
    </row>
    <row r="29" spans="3:19" x14ac:dyDescent="0.25">
      <c r="C29">
        <v>5</v>
      </c>
      <c r="D29">
        <v>303</v>
      </c>
      <c r="E29">
        <v>12.75</v>
      </c>
      <c r="I29">
        <v>1919.5</v>
      </c>
      <c r="Q29">
        <v>524086</v>
      </c>
      <c r="S29">
        <v>666.66666666666663</v>
      </c>
    </row>
    <row r="30" spans="3:19" x14ac:dyDescent="0.25">
      <c r="C30">
        <v>5</v>
      </c>
      <c r="D30">
        <v>304</v>
      </c>
      <c r="E30">
        <v>3</v>
      </c>
      <c r="I30">
        <v>455.5</v>
      </c>
      <c r="Q30">
        <v>144804</v>
      </c>
    </row>
    <row r="31" spans="3:19" x14ac:dyDescent="0.25">
      <c r="C31">
        <v>5</v>
      </c>
      <c r="D31">
        <v>424</v>
      </c>
      <c r="E31">
        <v>3</v>
      </c>
      <c r="I31">
        <v>479.5</v>
      </c>
      <c r="Q31">
        <v>108946</v>
      </c>
    </row>
    <row r="32" spans="3:19" x14ac:dyDescent="0.25">
      <c r="C32">
        <v>5</v>
      </c>
      <c r="D32">
        <v>642</v>
      </c>
      <c r="E32">
        <v>12</v>
      </c>
      <c r="I32">
        <v>1893.25</v>
      </c>
      <c r="Q32">
        <v>328615</v>
      </c>
    </row>
    <row r="33" spans="3:19" x14ac:dyDescent="0.25">
      <c r="C33" t="s">
        <v>385</v>
      </c>
      <c r="E33">
        <v>30.75</v>
      </c>
      <c r="I33">
        <v>4747.75</v>
      </c>
      <c r="Q33">
        <v>1106451</v>
      </c>
      <c r="S33">
        <v>666.66666666666663</v>
      </c>
    </row>
    <row r="34" spans="3:19" x14ac:dyDescent="0.25">
      <c r="C34">
        <v>6</v>
      </c>
      <c r="D34" t="s">
        <v>380</v>
      </c>
      <c r="E34">
        <v>32.75</v>
      </c>
      <c r="I34">
        <v>4230.75</v>
      </c>
      <c r="J34">
        <v>70.5</v>
      </c>
      <c r="K34">
        <v>70.5</v>
      </c>
      <c r="Q34">
        <v>1116597</v>
      </c>
      <c r="R34">
        <v>800</v>
      </c>
      <c r="S34">
        <v>666.66666666666663</v>
      </c>
    </row>
    <row r="35" spans="3:19" x14ac:dyDescent="0.25">
      <c r="C35">
        <v>6</v>
      </c>
      <c r="D35">
        <v>303</v>
      </c>
      <c r="E35">
        <v>12.75</v>
      </c>
      <c r="I35">
        <v>1757.5</v>
      </c>
      <c r="J35">
        <v>30</v>
      </c>
      <c r="K35">
        <v>70.5</v>
      </c>
      <c r="Q35">
        <v>529980</v>
      </c>
      <c r="R35">
        <v>800</v>
      </c>
      <c r="S35">
        <v>666.66666666666663</v>
      </c>
    </row>
    <row r="36" spans="3:19" x14ac:dyDescent="0.25">
      <c r="C36">
        <v>6</v>
      </c>
      <c r="D36">
        <v>304</v>
      </c>
      <c r="E36">
        <v>4</v>
      </c>
      <c r="I36">
        <v>418.5</v>
      </c>
      <c r="Q36">
        <v>142724</v>
      </c>
    </row>
    <row r="37" spans="3:19" x14ac:dyDescent="0.25">
      <c r="C37">
        <v>6</v>
      </c>
      <c r="D37">
        <v>424</v>
      </c>
      <c r="E37">
        <v>4</v>
      </c>
      <c r="I37">
        <v>436.5</v>
      </c>
      <c r="J37">
        <v>20.5</v>
      </c>
      <c r="Q37">
        <v>127674</v>
      </c>
    </row>
    <row r="38" spans="3:19" x14ac:dyDescent="0.25">
      <c r="C38">
        <v>6</v>
      </c>
      <c r="D38">
        <v>642</v>
      </c>
      <c r="E38">
        <v>12</v>
      </c>
      <c r="I38">
        <v>1618.25</v>
      </c>
      <c r="J38">
        <v>20</v>
      </c>
      <c r="Q38">
        <v>316219</v>
      </c>
    </row>
    <row r="39" spans="3:19" x14ac:dyDescent="0.25">
      <c r="C39" t="s">
        <v>386</v>
      </c>
      <c r="E39">
        <v>32.75</v>
      </c>
      <c r="I39">
        <v>4230.75</v>
      </c>
      <c r="J39">
        <v>70.5</v>
      </c>
      <c r="K39">
        <v>70.5</v>
      </c>
      <c r="Q39">
        <v>1116597</v>
      </c>
      <c r="R39">
        <v>800</v>
      </c>
      <c r="S39">
        <v>666.66666666666663</v>
      </c>
    </row>
    <row r="40" spans="3:19" x14ac:dyDescent="0.25">
      <c r="C40">
        <v>7</v>
      </c>
      <c r="D40" t="s">
        <v>380</v>
      </c>
      <c r="E40">
        <v>31.75</v>
      </c>
      <c r="I40">
        <v>4191</v>
      </c>
      <c r="O40">
        <v>297693</v>
      </c>
      <c r="P40">
        <v>297693</v>
      </c>
      <c r="Q40">
        <v>1447873</v>
      </c>
      <c r="S40">
        <v>666.66666666666663</v>
      </c>
    </row>
    <row r="41" spans="3:19" x14ac:dyDescent="0.25">
      <c r="C41">
        <v>7</v>
      </c>
      <c r="D41">
        <v>303</v>
      </c>
      <c r="E41">
        <v>12.75</v>
      </c>
      <c r="I41">
        <v>1722.25</v>
      </c>
      <c r="O41">
        <v>142034</v>
      </c>
      <c r="P41">
        <v>142034</v>
      </c>
      <c r="Q41">
        <v>686470</v>
      </c>
      <c r="S41">
        <v>666.66666666666663</v>
      </c>
    </row>
    <row r="42" spans="3:19" x14ac:dyDescent="0.25">
      <c r="C42">
        <v>7</v>
      </c>
      <c r="D42">
        <v>304</v>
      </c>
      <c r="E42">
        <v>4</v>
      </c>
      <c r="I42">
        <v>566.5</v>
      </c>
      <c r="O42">
        <v>44834</v>
      </c>
      <c r="P42">
        <v>44834</v>
      </c>
      <c r="Q42">
        <v>219596</v>
      </c>
    </row>
    <row r="43" spans="3:19" x14ac:dyDescent="0.25">
      <c r="C43">
        <v>7</v>
      </c>
      <c r="D43">
        <v>424</v>
      </c>
      <c r="E43">
        <v>3</v>
      </c>
      <c r="I43">
        <v>409</v>
      </c>
      <c r="O43">
        <v>26368</v>
      </c>
      <c r="P43">
        <v>26368</v>
      </c>
      <c r="Q43">
        <v>150696</v>
      </c>
    </row>
    <row r="44" spans="3:19" x14ac:dyDescent="0.25">
      <c r="C44">
        <v>7</v>
      </c>
      <c r="D44">
        <v>642</v>
      </c>
      <c r="E44">
        <v>12</v>
      </c>
      <c r="I44">
        <v>1493.25</v>
      </c>
      <c r="O44">
        <v>84457</v>
      </c>
      <c r="P44">
        <v>84457</v>
      </c>
      <c r="Q44">
        <v>391111</v>
      </c>
    </row>
    <row r="45" spans="3:19" x14ac:dyDescent="0.25">
      <c r="C45" t="s">
        <v>387</v>
      </c>
      <c r="E45">
        <v>31.75</v>
      </c>
      <c r="I45">
        <v>4191</v>
      </c>
      <c r="O45">
        <v>297693</v>
      </c>
      <c r="P45">
        <v>297693</v>
      </c>
      <c r="Q45">
        <v>1447873</v>
      </c>
      <c r="S45">
        <v>666.66666666666663</v>
      </c>
    </row>
    <row r="46" spans="3:19" x14ac:dyDescent="0.25">
      <c r="C46">
        <v>8</v>
      </c>
      <c r="D46" t="s">
        <v>380</v>
      </c>
      <c r="E46">
        <v>31.75</v>
      </c>
      <c r="I46">
        <v>4199.5</v>
      </c>
      <c r="Q46">
        <v>1127546</v>
      </c>
      <c r="R46">
        <v>3510</v>
      </c>
      <c r="S46">
        <v>666.66666666666663</v>
      </c>
    </row>
    <row r="47" spans="3:19" x14ac:dyDescent="0.25">
      <c r="C47">
        <v>8</v>
      </c>
      <c r="D47">
        <v>303</v>
      </c>
      <c r="E47">
        <v>12.75</v>
      </c>
      <c r="I47">
        <v>1534.25</v>
      </c>
      <c r="Q47">
        <v>514624</v>
      </c>
      <c r="R47">
        <v>3510</v>
      </c>
      <c r="S47">
        <v>666.66666666666663</v>
      </c>
    </row>
    <row r="48" spans="3:19" x14ac:dyDescent="0.25">
      <c r="C48">
        <v>8</v>
      </c>
      <c r="D48">
        <v>304</v>
      </c>
      <c r="E48">
        <v>4</v>
      </c>
      <c r="I48">
        <v>648.5</v>
      </c>
      <c r="Q48">
        <v>184312</v>
      </c>
    </row>
    <row r="49" spans="3:19" x14ac:dyDescent="0.25">
      <c r="C49">
        <v>8</v>
      </c>
      <c r="D49">
        <v>424</v>
      </c>
      <c r="E49">
        <v>3</v>
      </c>
      <c r="I49">
        <v>460</v>
      </c>
      <c r="Q49">
        <v>107175</v>
      </c>
    </row>
    <row r="50" spans="3:19" x14ac:dyDescent="0.25">
      <c r="C50">
        <v>8</v>
      </c>
      <c r="D50">
        <v>642</v>
      </c>
      <c r="E50">
        <v>12</v>
      </c>
      <c r="I50">
        <v>1556.75</v>
      </c>
      <c r="Q50">
        <v>321435</v>
      </c>
    </row>
    <row r="51" spans="3:19" x14ac:dyDescent="0.25">
      <c r="C51" t="s">
        <v>388</v>
      </c>
      <c r="E51">
        <v>31.75</v>
      </c>
      <c r="I51">
        <v>4199.5</v>
      </c>
      <c r="Q51">
        <v>1127546</v>
      </c>
      <c r="R51">
        <v>3510</v>
      </c>
      <c r="S51">
        <v>666.66666666666663</v>
      </c>
    </row>
  </sheetData>
  <hyperlinks>
    <hyperlink ref="A2" location="Obsah!A1" display="Zpět na Obsah  KL 01  1.-4.měsíc" xr:uid="{813E32FB-1E14-41AA-BDC5-7B316909FD1C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7" t="s">
        <v>72</v>
      </c>
      <c r="B1" s="257"/>
      <c r="C1" s="258"/>
      <c r="D1" s="258"/>
      <c r="E1" s="258"/>
    </row>
    <row r="2" spans="1:5" ht="14.45" customHeight="1" thickBot="1" x14ac:dyDescent="0.25">
      <c r="A2" s="170" t="s">
        <v>190</v>
      </c>
      <c r="B2" s="114"/>
    </row>
    <row r="3" spans="1:5" ht="14.45" customHeight="1" thickBot="1" x14ac:dyDescent="0.25">
      <c r="A3" s="117"/>
      <c r="C3" s="118" t="s">
        <v>61</v>
      </c>
      <c r="D3" s="119" t="s">
        <v>54</v>
      </c>
      <c r="E3" s="120" t="s">
        <v>56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21772.530932174683</v>
      </c>
      <c r="D4" s="123">
        <f ca="1">IF(ISERROR(VLOOKUP("Náklady celkem",INDIRECT("HI!$A:$G"),5,0)),0,VLOOKUP("Náklady celkem",INDIRECT("HI!$A:$G"),5,0))</f>
        <v>20816.1057</v>
      </c>
      <c r="E4" s="124">
        <f ca="1">IF(C4=0,0,D4/C4)</f>
        <v>0.95607193140962266</v>
      </c>
    </row>
    <row r="5" spans="1:5" ht="14.45" customHeight="1" x14ac:dyDescent="0.2">
      <c r="A5" s="125" t="s">
        <v>81</v>
      </c>
      <c r="B5" s="126"/>
      <c r="C5" s="127"/>
      <c r="D5" s="127"/>
      <c r="E5" s="128"/>
    </row>
    <row r="6" spans="1:5" ht="14.45" customHeight="1" x14ac:dyDescent="0.2">
      <c r="A6" s="129" t="s">
        <v>86</v>
      </c>
      <c r="B6" s="130"/>
      <c r="C6" s="131"/>
      <c r="D6" s="131"/>
      <c r="E6" s="128"/>
    </row>
    <row r="7" spans="1:5" ht="14.45" customHeight="1" x14ac:dyDescent="0.25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46.666667968749998</v>
      </c>
      <c r="D7" s="131">
        <f>IF(ISERROR(HI!E5),"",HI!E5)</f>
        <v>1.61751</v>
      </c>
      <c r="E7" s="128">
        <f t="shared" ref="E7:E12" si="0">IF(C7=0,0,D7/C7)</f>
        <v>3.4660927604326798E-2</v>
      </c>
    </row>
    <row r="8" spans="1:5" ht="14.45" customHeight="1" x14ac:dyDescent="0.25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0</v>
      </c>
      <c r="E8" s="128">
        <f>IF(C8=0,0,D8/C8)</f>
        <v>0</v>
      </c>
    </row>
    <row r="9" spans="1:5" ht="14.45" customHeight="1" x14ac:dyDescent="0.2">
      <c r="A9" s="132" t="s">
        <v>82</v>
      </c>
      <c r="B9" s="130"/>
      <c r="C9" s="131"/>
      <c r="D9" s="131"/>
      <c r="E9" s="128"/>
    </row>
    <row r="10" spans="1:5" ht="14.45" customHeight="1" x14ac:dyDescent="0.2">
      <c r="A10" s="132" t="s">
        <v>83</v>
      </c>
      <c r="B10" s="130"/>
      <c r="C10" s="131"/>
      <c r="D10" s="131"/>
      <c r="E10" s="128"/>
    </row>
    <row r="11" spans="1:5" ht="14.45" customHeight="1" x14ac:dyDescent="0.2">
      <c r="A11" s="133" t="s">
        <v>87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16.666666015625001</v>
      </c>
      <c r="D12" s="131">
        <f>IF(ISERROR(HI!E6),"",HI!E6)</f>
        <v>27.863619999999997</v>
      </c>
      <c r="E12" s="128">
        <f t="shared" si="0"/>
        <v>1.6718172653053616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12054.967344726563</v>
      </c>
      <c r="D13" s="127">
        <f ca="1">IF(ISERROR(VLOOKUP("Osobní náklady (Kč) *",INDIRECT("HI!$A:$G"),5,0)),0,VLOOKUP("Osobní náklady (Kč) *",INDIRECT("HI!$A:$G"),5,0))</f>
        <v>12402.292649999999</v>
      </c>
      <c r="E13" s="128">
        <f ca="1">IF(C13=0,0,D13/C13)</f>
        <v>1.0288117997619772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9" t="s">
        <v>84</v>
      </c>
      <c r="B18" s="136"/>
      <c r="C18" s="137"/>
      <c r="D18" s="137"/>
      <c r="E18" s="138"/>
    </row>
    <row r="19" spans="1:5" ht="14.45" customHeight="1" thickBot="1" x14ac:dyDescent="0.25">
      <c r="A19" s="150"/>
      <c r="B19" s="151"/>
      <c r="C19" s="152"/>
      <c r="D19" s="152"/>
      <c r="E19" s="153"/>
    </row>
    <row r="20" spans="1:5" ht="14.45" customHeight="1" thickBot="1" x14ac:dyDescent="0.2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AE2FE4C-1A8B-4030-AAD5-FE4C2492F387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5" customHeight="1" thickBot="1" x14ac:dyDescent="0.25">
      <c r="A2" s="170" t="s">
        <v>190</v>
      </c>
      <c r="B2" s="77"/>
      <c r="C2" s="77"/>
      <c r="D2" s="77"/>
      <c r="E2" s="77"/>
      <c r="F2" s="77"/>
    </row>
    <row r="3" spans="1:10" ht="14.45" customHeight="1" x14ac:dyDescent="0.2">
      <c r="A3" s="259"/>
      <c r="B3" s="73">
        <v>2015</v>
      </c>
      <c r="C3" s="40">
        <v>2018</v>
      </c>
      <c r="D3" s="7"/>
      <c r="E3" s="263">
        <v>2019</v>
      </c>
      <c r="F3" s="264"/>
      <c r="G3" s="264"/>
      <c r="H3" s="265"/>
      <c r="I3" s="266">
        <v>2017</v>
      </c>
      <c r="J3" s="267"/>
    </row>
    <row r="4" spans="1:10" ht="14.45" customHeight="1" thickBot="1" x14ac:dyDescent="0.2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135</v>
      </c>
      <c r="J4" s="199" t="s">
        <v>136</v>
      </c>
    </row>
    <row r="5" spans="1:10" ht="14.45" customHeight="1" x14ac:dyDescent="0.2">
      <c r="A5" s="78" t="str">
        <f>HYPERLINK("#'Léky Žádanky'!A1","Léky (Kč)")</f>
        <v>Léky (Kč)</v>
      </c>
      <c r="B5" s="27">
        <v>46.832989999999995</v>
      </c>
      <c r="C5" s="29">
        <v>32.057990000000004</v>
      </c>
      <c r="D5" s="8"/>
      <c r="E5" s="83">
        <v>1.61751</v>
      </c>
      <c r="F5" s="28">
        <v>46.666667968749998</v>
      </c>
      <c r="G5" s="82">
        <f>E5-F5</f>
        <v>-45.049157968749995</v>
      </c>
      <c r="H5" s="88">
        <f>IF(F5&lt;0.00000001,"",E5/F5)</f>
        <v>3.4660927604326798E-2</v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15.972</v>
      </c>
      <c r="C6" s="31">
        <v>16.635000000000002</v>
      </c>
      <c r="D6" s="8"/>
      <c r="E6" s="84">
        <v>27.863619999999997</v>
      </c>
      <c r="F6" s="30">
        <v>16.666666015625001</v>
      </c>
      <c r="G6" s="85">
        <f>E6-F6</f>
        <v>11.196953984374996</v>
      </c>
      <c r="H6" s="89">
        <f>IF(F6&lt;0.00000001,"",E6/F6)</f>
        <v>1.6718172653053616</v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9472.3741599999994</v>
      </c>
      <c r="C7" s="31">
        <v>10404.080259999999</v>
      </c>
      <c r="D7" s="8"/>
      <c r="E7" s="84">
        <v>12402.292649999999</v>
      </c>
      <c r="F7" s="30">
        <v>12054.967344726563</v>
      </c>
      <c r="G7" s="85">
        <f>E7-F7</f>
        <v>347.32530527343624</v>
      </c>
      <c r="H7" s="89">
        <f>IF(F7&lt;0.00000001,"",E7/F7)</f>
        <v>1.0288117997619772</v>
      </c>
    </row>
    <row r="8" spans="1:10" ht="14.45" customHeight="1" thickBot="1" x14ac:dyDescent="0.25">
      <c r="A8" s="1" t="s">
        <v>57</v>
      </c>
      <c r="B8" s="11">
        <v>8207.0724699999955</v>
      </c>
      <c r="C8" s="33">
        <v>8106.7609000000002</v>
      </c>
      <c r="D8" s="8"/>
      <c r="E8" s="86">
        <v>8384.3319200000005</v>
      </c>
      <c r="F8" s="32">
        <v>9654.230253463742</v>
      </c>
      <c r="G8" s="87">
        <f>E8-F8</f>
        <v>-1269.8983334637414</v>
      </c>
      <c r="H8" s="90">
        <f>IF(F8&lt;0.00000001,"",E8/F8)</f>
        <v>0.86846197986544527</v>
      </c>
    </row>
    <row r="9" spans="1:10" ht="14.45" customHeight="1" thickBot="1" x14ac:dyDescent="0.25">
      <c r="A9" s="2" t="s">
        <v>58</v>
      </c>
      <c r="B9" s="3">
        <v>17742.251619999995</v>
      </c>
      <c r="C9" s="35">
        <v>18559.534149999999</v>
      </c>
      <c r="D9" s="8"/>
      <c r="E9" s="3">
        <v>20816.1057</v>
      </c>
      <c r="F9" s="34">
        <v>21772.530932174683</v>
      </c>
      <c r="G9" s="34">
        <f>E9-F9</f>
        <v>-956.42523217468261</v>
      </c>
      <c r="H9" s="91">
        <f>IF(F9&lt;0.00000001,"",E9/F9)</f>
        <v>0.95607193140962266</v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5" customHeight="1" x14ac:dyDescent="0.2">
      <c r="A17" s="79" t="s">
        <v>89</v>
      </c>
    </row>
    <row r="18" spans="1:8" ht="14.45" customHeight="1" x14ac:dyDescent="0.25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ht="15" x14ac:dyDescent="0.25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5" customHeight="1" x14ac:dyDescent="0.2">
      <c r="A20" s="80" t="s">
        <v>134</v>
      </c>
    </row>
    <row r="21" spans="1:8" ht="14.45" customHeight="1" x14ac:dyDescent="0.2">
      <c r="A21" s="80" t="s">
        <v>90</v>
      </c>
    </row>
    <row r="22" spans="1:8" ht="14.45" customHeight="1" x14ac:dyDescent="0.2">
      <c r="A22" s="81" t="s">
        <v>169</v>
      </c>
    </row>
    <row r="23" spans="1:8" ht="14.45" customHeight="1" x14ac:dyDescent="0.2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 xr:uid="{5E698561-4EA2-4F6B-9052-CB5E6E790F4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69" t="s">
        <v>192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5" customHeight="1" thickBot="1" x14ac:dyDescent="0.25">
      <c r="A2" s="170" t="s">
        <v>190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5" customHeight="1" x14ac:dyDescent="0.2">
      <c r="A4" s="59"/>
      <c r="B4" s="20">
        <v>2019</v>
      </c>
      <c r="C4" s="104" t="s">
        <v>14</v>
      </c>
      <c r="D4" s="197" t="s">
        <v>170</v>
      </c>
      <c r="E4" s="197" t="s">
        <v>171</v>
      </c>
      <c r="F4" s="197" t="s">
        <v>172</v>
      </c>
      <c r="G4" s="197" t="s">
        <v>173</v>
      </c>
      <c r="H4" s="197" t="s">
        <v>174</v>
      </c>
      <c r="I4" s="197" t="s">
        <v>175</v>
      </c>
      <c r="J4" s="197" t="s">
        <v>176</v>
      </c>
      <c r="K4" s="197" t="s">
        <v>177</v>
      </c>
      <c r="L4" s="197" t="s">
        <v>178</v>
      </c>
      <c r="M4" s="197" t="s">
        <v>179</v>
      </c>
      <c r="N4" s="197" t="s">
        <v>180</v>
      </c>
      <c r="O4" s="197" t="s">
        <v>181</v>
      </c>
      <c r="P4" s="272" t="s">
        <v>2</v>
      </c>
      <c r="Q4" s="273"/>
    </row>
    <row r="5" spans="1:17" ht="14.45" customHeight="1" thickBot="1" x14ac:dyDescent="0.2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5" customHeight="1" x14ac:dyDescent="0.2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191</v>
      </c>
    </row>
    <row r="7" spans="1:17" ht="14.45" customHeight="1" x14ac:dyDescent="0.2">
      <c r="A7" s="15" t="s">
        <v>19</v>
      </c>
      <c r="B7" s="46">
        <v>70</v>
      </c>
      <c r="C7" s="47">
        <v>5.833333333333</v>
      </c>
      <c r="D7" s="47">
        <v>0</v>
      </c>
      <c r="E7" s="47">
        <v>0</v>
      </c>
      <c r="F7" s="47">
        <v>0.33460999999899999</v>
      </c>
      <c r="G7" s="47">
        <v>0.22306999999900001</v>
      </c>
      <c r="H7" s="47">
        <v>0.50261999999999996</v>
      </c>
      <c r="I7" s="47">
        <v>0.33460999999899999</v>
      </c>
      <c r="J7" s="47">
        <v>0.22259999999999999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1.61751</v>
      </c>
      <c r="Q7" s="68">
        <v>3.4660928570999998E-2</v>
      </c>
    </row>
    <row r="8" spans="1:17" ht="14.45" customHeight="1" x14ac:dyDescent="0.2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191</v>
      </c>
    </row>
    <row r="9" spans="1:17" ht="14.45" customHeight="1" x14ac:dyDescent="0.2">
      <c r="A9" s="15" t="s">
        <v>21</v>
      </c>
      <c r="B9" s="46">
        <v>25</v>
      </c>
      <c r="C9" s="47">
        <v>2.083333333333</v>
      </c>
      <c r="D9" s="47">
        <v>3.90225</v>
      </c>
      <c r="E9" s="47">
        <v>0.15125</v>
      </c>
      <c r="F9" s="47">
        <v>5.0926499999989998</v>
      </c>
      <c r="G9" s="47">
        <v>6.9211799999989996</v>
      </c>
      <c r="H9" s="47">
        <v>4.5374999999999996</v>
      </c>
      <c r="I9" s="47">
        <v>1.5124999999990001</v>
      </c>
      <c r="J9" s="47">
        <v>3.1459999999999999</v>
      </c>
      <c r="K9" s="47">
        <v>2.6002900000000002</v>
      </c>
      <c r="L9" s="47">
        <v>0</v>
      </c>
      <c r="M9" s="47">
        <v>0</v>
      </c>
      <c r="N9" s="47">
        <v>0</v>
      </c>
      <c r="O9" s="47">
        <v>0</v>
      </c>
      <c r="P9" s="48">
        <v>27.863620000000001</v>
      </c>
      <c r="Q9" s="68">
        <v>1.6718172</v>
      </c>
    </row>
    <row r="10" spans="1:17" ht="14.45" customHeight="1" x14ac:dyDescent="0.2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191</v>
      </c>
    </row>
    <row r="11" spans="1:17" ht="14.45" customHeight="1" x14ac:dyDescent="0.2">
      <c r="A11" s="15" t="s">
        <v>23</v>
      </c>
      <c r="B11" s="46">
        <v>2945.4320796757002</v>
      </c>
      <c r="C11" s="47">
        <v>245.45267330630799</v>
      </c>
      <c r="D11" s="47">
        <v>21.005600000000001</v>
      </c>
      <c r="E11" s="47">
        <v>69.416020000000003</v>
      </c>
      <c r="F11" s="47">
        <v>124.47593999999999</v>
      </c>
      <c r="G11" s="47">
        <v>118.049619999999</v>
      </c>
      <c r="H11" s="47">
        <v>158.34055000000001</v>
      </c>
      <c r="I11" s="47">
        <v>163.25824999999901</v>
      </c>
      <c r="J11" s="47">
        <v>200.13281000000001</v>
      </c>
      <c r="K11" s="47">
        <v>79.970230000000001</v>
      </c>
      <c r="L11" s="47">
        <v>0</v>
      </c>
      <c r="M11" s="47">
        <v>0</v>
      </c>
      <c r="N11" s="47">
        <v>0</v>
      </c>
      <c r="O11" s="47">
        <v>0</v>
      </c>
      <c r="P11" s="48">
        <v>934.64901999999904</v>
      </c>
      <c r="Q11" s="68">
        <v>0.47598229803800002</v>
      </c>
    </row>
    <row r="12" spans="1:17" ht="14.45" customHeight="1" x14ac:dyDescent="0.2">
      <c r="A12" s="15" t="s">
        <v>24</v>
      </c>
      <c r="B12" s="46">
        <v>28.210771455195999</v>
      </c>
      <c r="C12" s="47">
        <v>2.3508976212660002</v>
      </c>
      <c r="D12" s="47">
        <v>0</v>
      </c>
      <c r="E12" s="47">
        <v>5.9499999999999997E-2</v>
      </c>
      <c r="F12" s="47">
        <v>1.895</v>
      </c>
      <c r="G12" s="47">
        <v>8.9999999990000006E-3</v>
      </c>
      <c r="H12" s="47">
        <v>2.2939999999999999E-2</v>
      </c>
      <c r="I12" s="47">
        <v>12.103109999999999</v>
      </c>
      <c r="J12" s="47">
        <v>21.847000000000001</v>
      </c>
      <c r="K12" s="47">
        <v>48.678910000000002</v>
      </c>
      <c r="L12" s="47">
        <v>0</v>
      </c>
      <c r="M12" s="47">
        <v>0</v>
      </c>
      <c r="N12" s="47">
        <v>0</v>
      </c>
      <c r="O12" s="47">
        <v>0</v>
      </c>
      <c r="P12" s="48">
        <v>84.615459999999999</v>
      </c>
      <c r="Q12" s="68">
        <v>4.4991038334970002</v>
      </c>
    </row>
    <row r="13" spans="1:17" ht="14.45" customHeight="1" x14ac:dyDescent="0.2">
      <c r="A13" s="15" t="s">
        <v>25</v>
      </c>
      <c r="B13" s="46">
        <v>170</v>
      </c>
      <c r="C13" s="47">
        <v>14.166666666666</v>
      </c>
      <c r="D13" s="47">
        <v>23.585280000000001</v>
      </c>
      <c r="E13" s="47">
        <v>4.4696400000000001</v>
      </c>
      <c r="F13" s="47">
        <v>21.254529999999001</v>
      </c>
      <c r="G13" s="47">
        <v>12.175139999999001</v>
      </c>
      <c r="H13" s="47">
        <v>16.062519999999999</v>
      </c>
      <c r="I13" s="47">
        <v>12.825189999999999</v>
      </c>
      <c r="J13" s="47">
        <v>12.240769999999999</v>
      </c>
      <c r="K13" s="47">
        <v>14.869020000000001</v>
      </c>
      <c r="L13" s="47">
        <v>0</v>
      </c>
      <c r="M13" s="47">
        <v>0</v>
      </c>
      <c r="N13" s="47">
        <v>0</v>
      </c>
      <c r="O13" s="47">
        <v>0</v>
      </c>
      <c r="P13" s="48">
        <v>117.48209</v>
      </c>
      <c r="Q13" s="68">
        <v>1.0366066764699999</v>
      </c>
    </row>
    <row r="14" spans="1:17" ht="14.45" customHeight="1" x14ac:dyDescent="0.2">
      <c r="A14" s="15" t="s">
        <v>26</v>
      </c>
      <c r="B14" s="46">
        <v>6376.6863099031498</v>
      </c>
      <c r="C14" s="47">
        <v>531.39052582526199</v>
      </c>
      <c r="D14" s="47">
        <v>853.88600000000201</v>
      </c>
      <c r="E14" s="47">
        <v>667.41700000000105</v>
      </c>
      <c r="F14" s="47">
        <v>603.96599999999899</v>
      </c>
      <c r="G14" s="47">
        <v>490.06749999999801</v>
      </c>
      <c r="H14" s="47">
        <v>455.47699999999998</v>
      </c>
      <c r="I14" s="47">
        <v>312.378999999999</v>
      </c>
      <c r="J14" s="47">
        <v>324.517</v>
      </c>
      <c r="K14" s="47">
        <v>313.68200000000098</v>
      </c>
      <c r="L14" s="47">
        <v>0</v>
      </c>
      <c r="M14" s="47">
        <v>0</v>
      </c>
      <c r="N14" s="47">
        <v>0</v>
      </c>
      <c r="O14" s="47">
        <v>0</v>
      </c>
      <c r="P14" s="48">
        <v>4021.3915000000002</v>
      </c>
      <c r="Q14" s="68">
        <v>0.94595954024399997</v>
      </c>
    </row>
    <row r="15" spans="1:17" ht="14.45" customHeight="1" x14ac:dyDescent="0.2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191</v>
      </c>
    </row>
    <row r="16" spans="1:17" ht="14.45" customHeight="1" x14ac:dyDescent="0.2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191</v>
      </c>
    </row>
    <row r="17" spans="1:17" ht="14.45" customHeight="1" x14ac:dyDescent="0.2">
      <c r="A17" s="15" t="s">
        <v>29</v>
      </c>
      <c r="B17" s="46">
        <v>556.83573522757297</v>
      </c>
      <c r="C17" s="47">
        <v>46.402977935631</v>
      </c>
      <c r="D17" s="47">
        <v>20.69502</v>
      </c>
      <c r="E17" s="47">
        <v>18.576460000000001</v>
      </c>
      <c r="F17" s="47">
        <v>179.47797</v>
      </c>
      <c r="G17" s="47">
        <v>89.967289999998997</v>
      </c>
      <c r="H17" s="47">
        <v>21.356359999999999</v>
      </c>
      <c r="I17" s="47">
        <v>23.408819999999</v>
      </c>
      <c r="J17" s="47">
        <v>49.024120000000003</v>
      </c>
      <c r="K17" s="47">
        <v>67.159120000000001</v>
      </c>
      <c r="L17" s="47">
        <v>0</v>
      </c>
      <c r="M17" s="47">
        <v>0</v>
      </c>
      <c r="N17" s="47">
        <v>0</v>
      </c>
      <c r="O17" s="47">
        <v>0</v>
      </c>
      <c r="P17" s="48">
        <v>469.66515999999899</v>
      </c>
      <c r="Q17" s="68">
        <v>1.265180546848</v>
      </c>
    </row>
    <row r="18" spans="1:17" ht="14.45" customHeight="1" x14ac:dyDescent="0.2">
      <c r="A18" s="15" t="s">
        <v>30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0.14599999999900001</v>
      </c>
      <c r="H18" s="47">
        <v>2.5000000000000001E-2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0.17099999999900001</v>
      </c>
      <c r="Q18" s="68" t="s">
        <v>191</v>
      </c>
    </row>
    <row r="19" spans="1:17" ht="14.45" customHeight="1" x14ac:dyDescent="0.2">
      <c r="A19" s="15" t="s">
        <v>31</v>
      </c>
      <c r="B19" s="46">
        <v>1689.1805848501101</v>
      </c>
      <c r="C19" s="47">
        <v>140.76504873751</v>
      </c>
      <c r="D19" s="47">
        <v>55.925429999999999</v>
      </c>
      <c r="E19" s="47">
        <v>92.141419999999997</v>
      </c>
      <c r="F19" s="47">
        <v>108.22118</v>
      </c>
      <c r="G19" s="47">
        <v>94.497109999998997</v>
      </c>
      <c r="H19" s="47">
        <v>67.506969999999995</v>
      </c>
      <c r="I19" s="47">
        <v>174.95919999999899</v>
      </c>
      <c r="J19" s="47">
        <v>266.57781999999997</v>
      </c>
      <c r="K19" s="47">
        <v>73.071910000000003</v>
      </c>
      <c r="L19" s="47">
        <v>0</v>
      </c>
      <c r="M19" s="47">
        <v>0</v>
      </c>
      <c r="N19" s="47">
        <v>0</v>
      </c>
      <c r="O19" s="47">
        <v>0</v>
      </c>
      <c r="P19" s="48">
        <v>932.90103999999906</v>
      </c>
      <c r="Q19" s="68">
        <v>0.82842034330100001</v>
      </c>
    </row>
    <row r="20" spans="1:17" ht="14.45" customHeight="1" x14ac:dyDescent="0.2">
      <c r="A20" s="15" t="s">
        <v>32</v>
      </c>
      <c r="B20" s="46">
        <v>18082.450959999998</v>
      </c>
      <c r="C20" s="47">
        <v>1506.87091333334</v>
      </c>
      <c r="D20" s="47">
        <v>1542.63255</v>
      </c>
      <c r="E20" s="47">
        <v>1503.22254</v>
      </c>
      <c r="F20" s="47">
        <v>1428.06665</v>
      </c>
      <c r="G20" s="47">
        <v>1416.72099999999</v>
      </c>
      <c r="H20" s="47">
        <v>1504.7768900000001</v>
      </c>
      <c r="I20" s="47">
        <v>1514.2540199999901</v>
      </c>
      <c r="J20" s="47">
        <v>1966.2120500000001</v>
      </c>
      <c r="K20" s="47">
        <v>1526.4069500000001</v>
      </c>
      <c r="L20" s="47">
        <v>0</v>
      </c>
      <c r="M20" s="47">
        <v>0</v>
      </c>
      <c r="N20" s="47">
        <v>0</v>
      </c>
      <c r="O20" s="47">
        <v>0</v>
      </c>
      <c r="P20" s="48">
        <v>12402.292649999999</v>
      </c>
      <c r="Q20" s="68">
        <v>1.02881180301</v>
      </c>
    </row>
    <row r="21" spans="1:17" ht="14.45" customHeight="1" x14ac:dyDescent="0.2">
      <c r="A21" s="16" t="s">
        <v>33</v>
      </c>
      <c r="B21" s="46">
        <v>2714.99999999996</v>
      </c>
      <c r="C21" s="47">
        <v>226.24999999999699</v>
      </c>
      <c r="D21" s="47">
        <v>226.74314000000101</v>
      </c>
      <c r="E21" s="47">
        <v>226.79104000000001</v>
      </c>
      <c r="F21" s="47">
        <v>226.79105999999899</v>
      </c>
      <c r="G21" s="47">
        <v>226.790019999999</v>
      </c>
      <c r="H21" s="47">
        <v>226.79005000000001</v>
      </c>
      <c r="I21" s="47">
        <v>226.79004999999901</v>
      </c>
      <c r="J21" s="47">
        <v>226.79005000000001</v>
      </c>
      <c r="K21" s="47">
        <v>226.75832</v>
      </c>
      <c r="L21" s="47">
        <v>0</v>
      </c>
      <c r="M21" s="47">
        <v>0</v>
      </c>
      <c r="N21" s="47">
        <v>0</v>
      </c>
      <c r="O21" s="47">
        <v>0</v>
      </c>
      <c r="P21" s="48">
        <v>1814.2437299999999</v>
      </c>
      <c r="Q21" s="68">
        <v>1.0023446022089999</v>
      </c>
    </row>
    <row r="22" spans="1:17" ht="14.45" customHeight="1" x14ac:dyDescent="0.2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7.7189999999990002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7.7189999999990002</v>
      </c>
      <c r="Q22" s="68" t="s">
        <v>191</v>
      </c>
    </row>
    <row r="23" spans="1:17" ht="14.45" customHeight="1" x14ac:dyDescent="0.2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191</v>
      </c>
    </row>
    <row r="24" spans="1:17" ht="14.45" customHeight="1" x14ac:dyDescent="0.2">
      <c r="A24" s="16" t="s">
        <v>36</v>
      </c>
      <c r="B24" s="46">
        <v>-7.2759576141834308E-12</v>
      </c>
      <c r="C24" s="47">
        <v>-4.5474735088646402E-13</v>
      </c>
      <c r="D24" s="47">
        <v>9.0949470177292804E-13</v>
      </c>
      <c r="E24" s="47">
        <v>0</v>
      </c>
      <c r="F24" s="47">
        <v>0.33149999999899998</v>
      </c>
      <c r="G24" s="47">
        <v>3.1999999899999998E-4</v>
      </c>
      <c r="H24" s="47">
        <v>0.93259999999900001</v>
      </c>
      <c r="I24" s="47">
        <v>-4.5474735088646402E-13</v>
      </c>
      <c r="J24" s="47">
        <v>0</v>
      </c>
      <c r="K24" s="47">
        <v>0.229499999999</v>
      </c>
      <c r="L24" s="47">
        <v>0</v>
      </c>
      <c r="M24" s="47">
        <v>0</v>
      </c>
      <c r="N24" s="47">
        <v>0</v>
      </c>
      <c r="O24" s="47">
        <v>0</v>
      </c>
      <c r="P24" s="48">
        <v>1.493919999998</v>
      </c>
      <c r="Q24" s="68"/>
    </row>
    <row r="25" spans="1:17" ht="14.45" customHeight="1" x14ac:dyDescent="0.2">
      <c r="A25" s="17" t="s">
        <v>37</v>
      </c>
      <c r="B25" s="49">
        <v>32658.796441111699</v>
      </c>
      <c r="C25" s="50">
        <v>2721.5663700926402</v>
      </c>
      <c r="D25" s="50">
        <v>2748.37527000001</v>
      </c>
      <c r="E25" s="50">
        <v>2582.24487000001</v>
      </c>
      <c r="F25" s="50">
        <v>2699.9070899999901</v>
      </c>
      <c r="G25" s="50">
        <v>2455.5672499999901</v>
      </c>
      <c r="H25" s="50">
        <v>2456.3310000000001</v>
      </c>
      <c r="I25" s="50">
        <v>2449.5437499999898</v>
      </c>
      <c r="J25" s="50">
        <v>3070.7102199999999</v>
      </c>
      <c r="K25" s="50">
        <v>2353.42625</v>
      </c>
      <c r="L25" s="50">
        <v>0</v>
      </c>
      <c r="M25" s="50">
        <v>0</v>
      </c>
      <c r="N25" s="50">
        <v>0</v>
      </c>
      <c r="O25" s="50">
        <v>0</v>
      </c>
      <c r="P25" s="51">
        <v>20816.1057</v>
      </c>
      <c r="Q25" s="69">
        <v>0.95607193015500003</v>
      </c>
    </row>
    <row r="26" spans="1:17" ht="14.45" customHeight="1" x14ac:dyDescent="0.2">
      <c r="A26" s="15" t="s">
        <v>38</v>
      </c>
      <c r="B26" s="46">
        <v>2932.07624581045</v>
      </c>
      <c r="C26" s="47">
        <v>244.33968715087099</v>
      </c>
      <c r="D26" s="47">
        <v>240.13189</v>
      </c>
      <c r="E26" s="47">
        <v>255.74924999999999</v>
      </c>
      <c r="F26" s="47">
        <v>216.15979999999999</v>
      </c>
      <c r="G26" s="47">
        <v>245.89918</v>
      </c>
      <c r="H26" s="47">
        <v>215.24893</v>
      </c>
      <c r="I26" s="47">
        <v>330.86660000000001</v>
      </c>
      <c r="J26" s="47">
        <v>253.40267</v>
      </c>
      <c r="K26" s="47">
        <v>200.07118</v>
      </c>
      <c r="L26" s="47">
        <v>0</v>
      </c>
      <c r="M26" s="47">
        <v>0</v>
      </c>
      <c r="N26" s="47">
        <v>0</v>
      </c>
      <c r="O26" s="47">
        <v>0</v>
      </c>
      <c r="P26" s="48">
        <v>1957.5295000000001</v>
      </c>
      <c r="Q26" s="68">
        <v>1.0014385724770001</v>
      </c>
    </row>
    <row r="27" spans="1:17" ht="14.45" customHeight="1" x14ac:dyDescent="0.2">
      <c r="A27" s="18" t="s">
        <v>39</v>
      </c>
      <c r="B27" s="49">
        <v>35590.872686922201</v>
      </c>
      <c r="C27" s="50">
        <v>2965.9060572435101</v>
      </c>
      <c r="D27" s="50">
        <v>2988.5071600000101</v>
      </c>
      <c r="E27" s="50">
        <v>2837.9941200000098</v>
      </c>
      <c r="F27" s="50">
        <v>2916.0668899999901</v>
      </c>
      <c r="G27" s="50">
        <v>2701.4664299999899</v>
      </c>
      <c r="H27" s="50">
        <v>2671.5799299999999</v>
      </c>
      <c r="I27" s="50">
        <v>2780.4103499999901</v>
      </c>
      <c r="J27" s="50">
        <v>3324.1128899999999</v>
      </c>
      <c r="K27" s="50">
        <v>2553.4974299999999</v>
      </c>
      <c r="L27" s="50">
        <v>0</v>
      </c>
      <c r="M27" s="50">
        <v>0</v>
      </c>
      <c r="N27" s="50">
        <v>0</v>
      </c>
      <c r="O27" s="50">
        <v>0</v>
      </c>
      <c r="P27" s="51">
        <v>22773.635200000001</v>
      </c>
      <c r="Q27" s="69">
        <v>0.95980936181200005</v>
      </c>
    </row>
    <row r="28" spans="1:17" ht="14.45" customHeight="1" x14ac:dyDescent="0.2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5" customHeight="1" x14ac:dyDescent="0.2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191</v>
      </c>
    </row>
    <row r="30" spans="1:17" ht="14.45" customHeight="1" x14ac:dyDescent="0.2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5" customHeight="1" thickBot="1" x14ac:dyDescent="0.2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191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0F1D1D18-F042-4194-BBA2-03134416E9C0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5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1" s="55" customFormat="1" ht="18.600000000000001" customHeight="1" thickBot="1" x14ac:dyDescent="0.35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5" customHeight="1" thickBot="1" x14ac:dyDescent="0.25">
      <c r="A2" s="170" t="s">
        <v>190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5" customHeight="1" x14ac:dyDescent="0.2">
      <c r="A4" s="59"/>
      <c r="B4" s="275"/>
      <c r="C4" s="276"/>
      <c r="D4" s="276"/>
      <c r="E4" s="276"/>
      <c r="F4" s="279" t="s">
        <v>186</v>
      </c>
      <c r="G4" s="281" t="s">
        <v>48</v>
      </c>
      <c r="H4" s="106" t="s">
        <v>79</v>
      </c>
      <c r="I4" s="279" t="s">
        <v>49</v>
      </c>
      <c r="J4" s="281" t="s">
        <v>188</v>
      </c>
      <c r="K4" s="282" t="s">
        <v>189</v>
      </c>
    </row>
    <row r="5" spans="1:11" ht="39" thickBot="1" x14ac:dyDescent="0.25">
      <c r="A5" s="60"/>
      <c r="B5" s="24" t="s">
        <v>182</v>
      </c>
      <c r="C5" s="25" t="s">
        <v>183</v>
      </c>
      <c r="D5" s="26" t="s">
        <v>184</v>
      </c>
      <c r="E5" s="26" t="s">
        <v>185</v>
      </c>
      <c r="F5" s="280"/>
      <c r="G5" s="280"/>
      <c r="H5" s="25" t="s">
        <v>187</v>
      </c>
      <c r="I5" s="280"/>
      <c r="J5" s="280"/>
      <c r="K5" s="283"/>
    </row>
    <row r="6" spans="1:11" ht="14.45" customHeight="1" thickBot="1" x14ac:dyDescent="0.25">
      <c r="A6" s="359" t="s">
        <v>193</v>
      </c>
      <c r="B6" s="341">
        <v>28850.209669336102</v>
      </c>
      <c r="C6" s="341">
        <v>29681.3825600001</v>
      </c>
      <c r="D6" s="342">
        <v>831.172890663933</v>
      </c>
      <c r="E6" s="343">
        <v>1.028809942811</v>
      </c>
      <c r="F6" s="341">
        <v>32658.796441111699</v>
      </c>
      <c r="G6" s="342">
        <v>21772.5309607411</v>
      </c>
      <c r="H6" s="344">
        <v>2353.42625</v>
      </c>
      <c r="I6" s="341">
        <v>20816.1057</v>
      </c>
      <c r="J6" s="342">
        <v>-956.42526074115096</v>
      </c>
      <c r="K6" s="345">
        <v>0.63738128677000006</v>
      </c>
    </row>
    <row r="7" spans="1:11" ht="14.45" customHeight="1" thickBot="1" x14ac:dyDescent="0.25">
      <c r="A7" s="360" t="s">
        <v>194</v>
      </c>
      <c r="B7" s="341">
        <v>9271.5890128006504</v>
      </c>
      <c r="C7" s="341">
        <v>9190.4382700000206</v>
      </c>
      <c r="D7" s="342">
        <v>-81.150742800630994</v>
      </c>
      <c r="E7" s="343">
        <v>0.99124737489000003</v>
      </c>
      <c r="F7" s="341">
        <v>9615.3291610340402</v>
      </c>
      <c r="G7" s="342">
        <v>6410.2194406893605</v>
      </c>
      <c r="H7" s="344">
        <v>459.80045000000098</v>
      </c>
      <c r="I7" s="341">
        <v>5187.6195200000002</v>
      </c>
      <c r="J7" s="342">
        <v>-1222.59992068936</v>
      </c>
      <c r="K7" s="345">
        <v>0.53951554160199999</v>
      </c>
    </row>
    <row r="8" spans="1:11" ht="14.45" customHeight="1" thickBot="1" x14ac:dyDescent="0.25">
      <c r="A8" s="361" t="s">
        <v>195</v>
      </c>
      <c r="B8" s="341">
        <v>3221.5809300376</v>
      </c>
      <c r="C8" s="341">
        <v>3283.9932700000099</v>
      </c>
      <c r="D8" s="342">
        <v>62.412339962407003</v>
      </c>
      <c r="E8" s="343">
        <v>1.0193732025719999</v>
      </c>
      <c r="F8" s="341">
        <v>3238.6428511309</v>
      </c>
      <c r="G8" s="342">
        <v>2159.09523408726</v>
      </c>
      <c r="H8" s="344">
        <v>146.11845</v>
      </c>
      <c r="I8" s="341">
        <v>1166.22802</v>
      </c>
      <c r="J8" s="342">
        <v>-992.86721408726498</v>
      </c>
      <c r="K8" s="345">
        <v>0.36009775501800001</v>
      </c>
    </row>
    <row r="9" spans="1:11" ht="14.45" customHeight="1" thickBot="1" x14ac:dyDescent="0.25">
      <c r="A9" s="362" t="s">
        <v>196</v>
      </c>
      <c r="B9" s="346">
        <v>0</v>
      </c>
      <c r="C9" s="346">
        <v>0</v>
      </c>
      <c r="D9" s="347">
        <v>0</v>
      </c>
      <c r="E9" s="348">
        <v>1</v>
      </c>
      <c r="F9" s="346">
        <v>0</v>
      </c>
      <c r="G9" s="347">
        <v>0</v>
      </c>
      <c r="H9" s="349">
        <v>0</v>
      </c>
      <c r="I9" s="346">
        <v>3.1999999899999998E-4</v>
      </c>
      <c r="J9" s="347">
        <v>3.1999999899999998E-4</v>
      </c>
      <c r="K9" s="350" t="s">
        <v>197</v>
      </c>
    </row>
    <row r="10" spans="1:11" ht="14.45" customHeight="1" thickBot="1" x14ac:dyDescent="0.25">
      <c r="A10" s="363" t="s">
        <v>198</v>
      </c>
      <c r="B10" s="341">
        <v>0</v>
      </c>
      <c r="C10" s="341">
        <v>0</v>
      </c>
      <c r="D10" s="342">
        <v>0</v>
      </c>
      <c r="E10" s="343">
        <v>1</v>
      </c>
      <c r="F10" s="341">
        <v>0</v>
      </c>
      <c r="G10" s="342">
        <v>0</v>
      </c>
      <c r="H10" s="344">
        <v>0</v>
      </c>
      <c r="I10" s="341">
        <v>3.1999999899999998E-4</v>
      </c>
      <c r="J10" s="342">
        <v>3.1999999899999998E-4</v>
      </c>
      <c r="K10" s="351" t="s">
        <v>197</v>
      </c>
    </row>
    <row r="11" spans="1:11" ht="14.45" customHeight="1" thickBot="1" x14ac:dyDescent="0.25">
      <c r="A11" s="362" t="s">
        <v>199</v>
      </c>
      <c r="B11" s="346">
        <v>70</v>
      </c>
      <c r="C11" s="346">
        <v>37.228909999999999</v>
      </c>
      <c r="D11" s="347">
        <v>-32.771090000000001</v>
      </c>
      <c r="E11" s="348">
        <v>0.53184157142800004</v>
      </c>
      <c r="F11" s="346">
        <v>70</v>
      </c>
      <c r="G11" s="347">
        <v>46.666666666666003</v>
      </c>
      <c r="H11" s="349">
        <v>0</v>
      </c>
      <c r="I11" s="346">
        <v>1.61751</v>
      </c>
      <c r="J11" s="347">
        <v>-45.049156666666001</v>
      </c>
      <c r="K11" s="352">
        <v>2.3107285714E-2</v>
      </c>
    </row>
    <row r="12" spans="1:11" ht="14.45" customHeight="1" thickBot="1" x14ac:dyDescent="0.25">
      <c r="A12" s="363" t="s">
        <v>200</v>
      </c>
      <c r="B12" s="341">
        <v>70</v>
      </c>
      <c r="C12" s="341">
        <v>37.228909999999999</v>
      </c>
      <c r="D12" s="342">
        <v>-32.771090000000001</v>
      </c>
      <c r="E12" s="343">
        <v>0.53184157142800004</v>
      </c>
      <c r="F12" s="341">
        <v>70</v>
      </c>
      <c r="G12" s="342">
        <v>46.666666666666003</v>
      </c>
      <c r="H12" s="344">
        <v>0</v>
      </c>
      <c r="I12" s="341">
        <v>1.61751</v>
      </c>
      <c r="J12" s="342">
        <v>-45.049156666666001</v>
      </c>
      <c r="K12" s="345">
        <v>2.3107285714E-2</v>
      </c>
    </row>
    <row r="13" spans="1:11" ht="14.45" customHeight="1" thickBot="1" x14ac:dyDescent="0.25">
      <c r="A13" s="362" t="s">
        <v>201</v>
      </c>
      <c r="B13" s="346">
        <v>25</v>
      </c>
      <c r="C13" s="346">
        <v>24.941130000000001</v>
      </c>
      <c r="D13" s="347">
        <v>-5.8869999999E-2</v>
      </c>
      <c r="E13" s="348">
        <v>0.99764520000000001</v>
      </c>
      <c r="F13" s="346">
        <v>25</v>
      </c>
      <c r="G13" s="347">
        <v>16.666666666666</v>
      </c>
      <c r="H13" s="349">
        <v>2.6002900000000002</v>
      </c>
      <c r="I13" s="346">
        <v>27.863620000000001</v>
      </c>
      <c r="J13" s="347">
        <v>11.196953333332999</v>
      </c>
      <c r="K13" s="352">
        <v>1.1145448</v>
      </c>
    </row>
    <row r="14" spans="1:11" ht="14.45" customHeight="1" thickBot="1" x14ac:dyDescent="0.25">
      <c r="A14" s="363" t="s">
        <v>202</v>
      </c>
      <c r="B14" s="341">
        <v>0</v>
      </c>
      <c r="C14" s="341">
        <v>0</v>
      </c>
      <c r="D14" s="342">
        <v>0</v>
      </c>
      <c r="E14" s="343">
        <v>1</v>
      </c>
      <c r="F14" s="341">
        <v>0</v>
      </c>
      <c r="G14" s="342">
        <v>0</v>
      </c>
      <c r="H14" s="344">
        <v>0</v>
      </c>
      <c r="I14" s="341">
        <v>0.434149999999</v>
      </c>
      <c r="J14" s="342">
        <v>0.434149999999</v>
      </c>
      <c r="K14" s="351" t="s">
        <v>197</v>
      </c>
    </row>
    <row r="15" spans="1:11" ht="14.45" customHeight="1" thickBot="1" x14ac:dyDescent="0.25">
      <c r="A15" s="363" t="s">
        <v>203</v>
      </c>
      <c r="B15" s="341">
        <v>0</v>
      </c>
      <c r="C15" s="341">
        <v>0</v>
      </c>
      <c r="D15" s="342">
        <v>0</v>
      </c>
      <c r="E15" s="343">
        <v>1</v>
      </c>
      <c r="F15" s="341">
        <v>0</v>
      </c>
      <c r="G15" s="342">
        <v>0</v>
      </c>
      <c r="H15" s="344">
        <v>1.08779</v>
      </c>
      <c r="I15" s="341">
        <v>3.471469999999</v>
      </c>
      <c r="J15" s="342">
        <v>3.471469999999</v>
      </c>
      <c r="K15" s="351" t="s">
        <v>197</v>
      </c>
    </row>
    <row r="16" spans="1:11" ht="14.45" customHeight="1" thickBot="1" x14ac:dyDescent="0.25">
      <c r="A16" s="363" t="s">
        <v>204</v>
      </c>
      <c r="B16" s="341">
        <v>25</v>
      </c>
      <c r="C16" s="341">
        <v>24.941130000000001</v>
      </c>
      <c r="D16" s="342">
        <v>-5.8869999999E-2</v>
      </c>
      <c r="E16" s="343">
        <v>0.99764520000000001</v>
      </c>
      <c r="F16" s="341">
        <v>25</v>
      </c>
      <c r="G16" s="342">
        <v>16.666666666666</v>
      </c>
      <c r="H16" s="344">
        <v>1.5125</v>
      </c>
      <c r="I16" s="341">
        <v>23.957999999999998</v>
      </c>
      <c r="J16" s="342">
        <v>7.2913333333330002</v>
      </c>
      <c r="K16" s="345">
        <v>0.95831999999899997</v>
      </c>
    </row>
    <row r="17" spans="1:11" ht="14.45" customHeight="1" thickBot="1" x14ac:dyDescent="0.25">
      <c r="A17" s="362" t="s">
        <v>205</v>
      </c>
      <c r="B17" s="346">
        <v>2905.6005268435802</v>
      </c>
      <c r="C17" s="346">
        <v>2977.6440000000098</v>
      </c>
      <c r="D17" s="347">
        <v>72.043473156423005</v>
      </c>
      <c r="E17" s="348">
        <v>1.0247946930380001</v>
      </c>
      <c r="F17" s="346">
        <v>2945.4320796757002</v>
      </c>
      <c r="G17" s="347">
        <v>1963.62138645047</v>
      </c>
      <c r="H17" s="349">
        <v>79.970230000000001</v>
      </c>
      <c r="I17" s="346">
        <v>934.64901999999904</v>
      </c>
      <c r="J17" s="347">
        <v>-1028.97236645047</v>
      </c>
      <c r="K17" s="352">
        <v>0.31732153202500002</v>
      </c>
    </row>
    <row r="18" spans="1:11" ht="14.45" customHeight="1" thickBot="1" x14ac:dyDescent="0.25">
      <c r="A18" s="363" t="s">
        <v>206</v>
      </c>
      <c r="B18" s="341">
        <v>0</v>
      </c>
      <c r="C18" s="341">
        <v>0.56799999999899997</v>
      </c>
      <c r="D18" s="342">
        <v>0.56799999999899997</v>
      </c>
      <c r="E18" s="353" t="s">
        <v>191</v>
      </c>
      <c r="F18" s="341">
        <v>0</v>
      </c>
      <c r="G18" s="342">
        <v>0</v>
      </c>
      <c r="H18" s="344">
        <v>1.75329</v>
      </c>
      <c r="I18" s="341">
        <v>5.2598700000000003</v>
      </c>
      <c r="J18" s="342">
        <v>5.2598700000000003</v>
      </c>
      <c r="K18" s="351" t="s">
        <v>191</v>
      </c>
    </row>
    <row r="19" spans="1:11" ht="14.45" customHeight="1" thickBot="1" x14ac:dyDescent="0.25">
      <c r="A19" s="363" t="s">
        <v>207</v>
      </c>
      <c r="B19" s="341">
        <v>25</v>
      </c>
      <c r="C19" s="341">
        <v>24.869260000000001</v>
      </c>
      <c r="D19" s="342">
        <v>-0.13073999999899999</v>
      </c>
      <c r="E19" s="343">
        <v>0.99477040000000005</v>
      </c>
      <c r="F19" s="341">
        <v>25</v>
      </c>
      <c r="G19" s="342">
        <v>16.666666666666</v>
      </c>
      <c r="H19" s="344">
        <v>0</v>
      </c>
      <c r="I19" s="341">
        <v>1.1870400000000001</v>
      </c>
      <c r="J19" s="342">
        <v>-15.479626666666</v>
      </c>
      <c r="K19" s="345">
        <v>4.7481599999999999E-2</v>
      </c>
    </row>
    <row r="20" spans="1:11" ht="14.45" customHeight="1" thickBot="1" x14ac:dyDescent="0.25">
      <c r="A20" s="363" t="s">
        <v>208</v>
      </c>
      <c r="B20" s="341">
        <v>147.319355543185</v>
      </c>
      <c r="C20" s="341">
        <v>255.88293999999999</v>
      </c>
      <c r="D20" s="342">
        <v>108.56358445681499</v>
      </c>
      <c r="E20" s="343">
        <v>1.73692682171</v>
      </c>
      <c r="F20" s="341">
        <v>230</v>
      </c>
      <c r="G20" s="342">
        <v>153.333333333333</v>
      </c>
      <c r="H20" s="344">
        <v>17.33013</v>
      </c>
      <c r="I20" s="341">
        <v>123.91727</v>
      </c>
      <c r="J20" s="342">
        <v>-29.416063333333</v>
      </c>
      <c r="K20" s="345">
        <v>0.53877073912999995</v>
      </c>
    </row>
    <row r="21" spans="1:11" ht="14.45" customHeight="1" thickBot="1" x14ac:dyDescent="0.25">
      <c r="A21" s="363" t="s">
        <v>209</v>
      </c>
      <c r="B21" s="341">
        <v>70</v>
      </c>
      <c r="C21" s="341">
        <v>48.096220000000002</v>
      </c>
      <c r="D21" s="342">
        <v>-21.903779999998999</v>
      </c>
      <c r="E21" s="343">
        <v>0.68708885714199996</v>
      </c>
      <c r="F21" s="341">
        <v>50</v>
      </c>
      <c r="G21" s="342">
        <v>33.333333333333002</v>
      </c>
      <c r="H21" s="344">
        <v>1.44154</v>
      </c>
      <c r="I21" s="341">
        <v>22.016780000000001</v>
      </c>
      <c r="J21" s="342">
        <v>-11.316553333332999</v>
      </c>
      <c r="K21" s="345">
        <v>0.44033559999900002</v>
      </c>
    </row>
    <row r="22" spans="1:11" ht="14.45" customHeight="1" thickBot="1" x14ac:dyDescent="0.25">
      <c r="A22" s="363" t="s">
        <v>210</v>
      </c>
      <c r="B22" s="341">
        <v>2.6223139459599998</v>
      </c>
      <c r="C22" s="341">
        <v>13.63007</v>
      </c>
      <c r="D22" s="342">
        <v>11.007756054039</v>
      </c>
      <c r="E22" s="343">
        <v>5.1977262375439999</v>
      </c>
      <c r="F22" s="341">
        <v>8.7482024122090003</v>
      </c>
      <c r="G22" s="342">
        <v>5.8321349414729999</v>
      </c>
      <c r="H22" s="344">
        <v>0</v>
      </c>
      <c r="I22" s="341">
        <v>0.14449999999999999</v>
      </c>
      <c r="J22" s="342">
        <v>-5.6876349414730001</v>
      </c>
      <c r="K22" s="345">
        <v>1.6517679083E-2</v>
      </c>
    </row>
    <row r="23" spans="1:11" ht="14.45" customHeight="1" thickBot="1" x14ac:dyDescent="0.25">
      <c r="A23" s="363" t="s">
        <v>211</v>
      </c>
      <c r="B23" s="341">
        <v>14.196528803559</v>
      </c>
      <c r="C23" s="341">
        <v>17.792819999999999</v>
      </c>
      <c r="D23" s="342">
        <v>3.5962911964400002</v>
      </c>
      <c r="E23" s="343">
        <v>1.2533218680560001</v>
      </c>
      <c r="F23" s="341">
        <v>0</v>
      </c>
      <c r="G23" s="342">
        <v>0</v>
      </c>
      <c r="H23" s="344">
        <v>0</v>
      </c>
      <c r="I23" s="341">
        <v>14.86801</v>
      </c>
      <c r="J23" s="342">
        <v>14.86801</v>
      </c>
      <c r="K23" s="351" t="s">
        <v>191</v>
      </c>
    </row>
    <row r="24" spans="1:11" ht="14.45" customHeight="1" thickBot="1" x14ac:dyDescent="0.25">
      <c r="A24" s="363" t="s">
        <v>212</v>
      </c>
      <c r="B24" s="341">
        <v>11.68206622508</v>
      </c>
      <c r="C24" s="341">
        <v>17.755960000000002</v>
      </c>
      <c r="D24" s="342">
        <v>6.0738937749190001</v>
      </c>
      <c r="E24" s="343">
        <v>1.5199331743110001</v>
      </c>
      <c r="F24" s="341">
        <v>0</v>
      </c>
      <c r="G24" s="342">
        <v>0</v>
      </c>
      <c r="H24" s="344">
        <v>0</v>
      </c>
      <c r="I24" s="341">
        <v>0.25699999999899997</v>
      </c>
      <c r="J24" s="342">
        <v>0.25699999999899997</v>
      </c>
      <c r="K24" s="351" t="s">
        <v>191</v>
      </c>
    </row>
    <row r="25" spans="1:11" ht="14.45" customHeight="1" thickBot="1" x14ac:dyDescent="0.25">
      <c r="A25" s="363" t="s">
        <v>213</v>
      </c>
      <c r="B25" s="341">
        <v>2524.9940595098201</v>
      </c>
      <c r="C25" s="341">
        <v>2438.26109000001</v>
      </c>
      <c r="D25" s="342">
        <v>-86.732969509813998</v>
      </c>
      <c r="E25" s="343">
        <v>0.965650228291</v>
      </c>
      <c r="F25" s="341">
        <v>2500</v>
      </c>
      <c r="G25" s="342">
        <v>1666.6666666666699</v>
      </c>
      <c r="H25" s="344">
        <v>52.178310000000003</v>
      </c>
      <c r="I25" s="341">
        <v>721.39084999999898</v>
      </c>
      <c r="J25" s="342">
        <v>-945.27581666666799</v>
      </c>
      <c r="K25" s="345">
        <v>0.28855634000000002</v>
      </c>
    </row>
    <row r="26" spans="1:11" ht="14.45" customHeight="1" thickBot="1" x14ac:dyDescent="0.25">
      <c r="A26" s="363" t="s">
        <v>214</v>
      </c>
      <c r="B26" s="341">
        <v>9.7862028159760008</v>
      </c>
      <c r="C26" s="341">
        <v>20.006820000000001</v>
      </c>
      <c r="D26" s="342">
        <v>10.220617184023</v>
      </c>
      <c r="E26" s="343">
        <v>2.0443904930449999</v>
      </c>
      <c r="F26" s="341">
        <v>21.683877263488998</v>
      </c>
      <c r="G26" s="342">
        <v>14.455918175659001</v>
      </c>
      <c r="H26" s="344">
        <v>0.30249999999999999</v>
      </c>
      <c r="I26" s="341">
        <v>3.0758199999990001</v>
      </c>
      <c r="J26" s="342">
        <v>-11.380098175659001</v>
      </c>
      <c r="K26" s="345">
        <v>0.14184824801500001</v>
      </c>
    </row>
    <row r="27" spans="1:11" ht="14.45" customHeight="1" thickBot="1" x14ac:dyDescent="0.25">
      <c r="A27" s="363" t="s">
        <v>215</v>
      </c>
      <c r="B27" s="341">
        <v>0</v>
      </c>
      <c r="C27" s="341">
        <v>0</v>
      </c>
      <c r="D27" s="342">
        <v>0</v>
      </c>
      <c r="E27" s="343">
        <v>1</v>
      </c>
      <c r="F27" s="341">
        <v>0</v>
      </c>
      <c r="G27" s="342">
        <v>0</v>
      </c>
      <c r="H27" s="344">
        <v>1.452</v>
      </c>
      <c r="I27" s="341">
        <v>1.452</v>
      </c>
      <c r="J27" s="342">
        <v>1.452</v>
      </c>
      <c r="K27" s="351" t="s">
        <v>197</v>
      </c>
    </row>
    <row r="28" spans="1:11" ht="14.45" customHeight="1" thickBot="1" x14ac:dyDescent="0.25">
      <c r="A28" s="363" t="s">
        <v>216</v>
      </c>
      <c r="B28" s="341">
        <v>0</v>
      </c>
      <c r="C28" s="341">
        <v>0</v>
      </c>
      <c r="D28" s="342">
        <v>0</v>
      </c>
      <c r="E28" s="343">
        <v>1</v>
      </c>
      <c r="F28" s="341">
        <v>0</v>
      </c>
      <c r="G28" s="342">
        <v>0</v>
      </c>
      <c r="H28" s="344">
        <v>0</v>
      </c>
      <c r="I28" s="341">
        <v>1.7488999999999999</v>
      </c>
      <c r="J28" s="342">
        <v>1.7488999999999999</v>
      </c>
      <c r="K28" s="351" t="s">
        <v>197</v>
      </c>
    </row>
    <row r="29" spans="1:11" ht="14.45" customHeight="1" thickBot="1" x14ac:dyDescent="0.25">
      <c r="A29" s="363" t="s">
        <v>217</v>
      </c>
      <c r="B29" s="341">
        <v>100</v>
      </c>
      <c r="C29" s="341">
        <v>140.78082000000001</v>
      </c>
      <c r="D29" s="342">
        <v>40.780819999999999</v>
      </c>
      <c r="E29" s="343">
        <v>1.4078082000000001</v>
      </c>
      <c r="F29" s="341">
        <v>110</v>
      </c>
      <c r="G29" s="342">
        <v>73.333333333333002</v>
      </c>
      <c r="H29" s="344">
        <v>5.5124599999999999</v>
      </c>
      <c r="I29" s="341">
        <v>39.330979999999997</v>
      </c>
      <c r="J29" s="342">
        <v>-34.002353333332998</v>
      </c>
      <c r="K29" s="345">
        <v>0.35755436363600002</v>
      </c>
    </row>
    <row r="30" spans="1:11" ht="14.45" customHeight="1" thickBot="1" x14ac:dyDescent="0.25">
      <c r="A30" s="362" t="s">
        <v>218</v>
      </c>
      <c r="B30" s="346">
        <v>25.618535488174999</v>
      </c>
      <c r="C30" s="346">
        <v>53.307169999999999</v>
      </c>
      <c r="D30" s="347">
        <v>27.688634511823999</v>
      </c>
      <c r="E30" s="348">
        <v>2.0808047370459999</v>
      </c>
      <c r="F30" s="346">
        <v>28.210771455195999</v>
      </c>
      <c r="G30" s="347">
        <v>18.807180970131</v>
      </c>
      <c r="H30" s="349">
        <v>48.678910000000002</v>
      </c>
      <c r="I30" s="346">
        <v>84.615459999999999</v>
      </c>
      <c r="J30" s="347">
        <v>65.808279029868999</v>
      </c>
      <c r="K30" s="352">
        <v>2.9994025556650001</v>
      </c>
    </row>
    <row r="31" spans="1:11" ht="14.45" customHeight="1" thickBot="1" x14ac:dyDescent="0.25">
      <c r="A31" s="363" t="s">
        <v>219</v>
      </c>
      <c r="B31" s="341">
        <v>0</v>
      </c>
      <c r="C31" s="341">
        <v>30.076979999999999</v>
      </c>
      <c r="D31" s="342">
        <v>30.076979999999999</v>
      </c>
      <c r="E31" s="353" t="s">
        <v>197</v>
      </c>
      <c r="F31" s="341">
        <v>8.1571333597900004</v>
      </c>
      <c r="G31" s="342">
        <v>5.4380889065259996</v>
      </c>
      <c r="H31" s="344">
        <v>0</v>
      </c>
      <c r="I31" s="341">
        <v>12.040710000000001</v>
      </c>
      <c r="J31" s="342">
        <v>6.602621093472</v>
      </c>
      <c r="K31" s="345">
        <v>1.4760957641500001</v>
      </c>
    </row>
    <row r="32" spans="1:11" ht="14.45" customHeight="1" thickBot="1" x14ac:dyDescent="0.25">
      <c r="A32" s="363" t="s">
        <v>220</v>
      </c>
      <c r="B32" s="341">
        <v>19.246522825012999</v>
      </c>
      <c r="C32" s="341">
        <v>20.50881</v>
      </c>
      <c r="D32" s="342">
        <v>1.2622871749860001</v>
      </c>
      <c r="E32" s="343">
        <v>1.065585206557</v>
      </c>
      <c r="F32" s="341">
        <v>5.3211187444670003</v>
      </c>
      <c r="G32" s="342">
        <v>3.5474124963109999</v>
      </c>
      <c r="H32" s="344">
        <v>0</v>
      </c>
      <c r="I32" s="341">
        <v>0</v>
      </c>
      <c r="J32" s="342">
        <v>-3.5474124963109999</v>
      </c>
      <c r="K32" s="345">
        <v>0</v>
      </c>
    </row>
    <row r="33" spans="1:11" ht="14.45" customHeight="1" thickBot="1" x14ac:dyDescent="0.25">
      <c r="A33" s="363" t="s">
        <v>221</v>
      </c>
      <c r="B33" s="341">
        <v>-9.1824598427640005</v>
      </c>
      <c r="C33" s="341">
        <v>0</v>
      </c>
      <c r="D33" s="342">
        <v>9.1824598427640005</v>
      </c>
      <c r="E33" s="343">
        <v>0</v>
      </c>
      <c r="F33" s="341">
        <v>0</v>
      </c>
      <c r="G33" s="342">
        <v>0</v>
      </c>
      <c r="H33" s="344">
        <v>48.4</v>
      </c>
      <c r="I33" s="341">
        <v>70.247</v>
      </c>
      <c r="J33" s="342">
        <v>70.247</v>
      </c>
      <c r="K33" s="351" t="s">
        <v>197</v>
      </c>
    </row>
    <row r="34" spans="1:11" ht="14.45" customHeight="1" thickBot="1" x14ac:dyDescent="0.25">
      <c r="A34" s="363" t="s">
        <v>222</v>
      </c>
      <c r="B34" s="341">
        <v>0</v>
      </c>
      <c r="C34" s="341">
        <v>0</v>
      </c>
      <c r="D34" s="342">
        <v>0</v>
      </c>
      <c r="E34" s="343">
        <v>1</v>
      </c>
      <c r="F34" s="341">
        <v>0</v>
      </c>
      <c r="G34" s="342">
        <v>0</v>
      </c>
      <c r="H34" s="344">
        <v>0.27890999999999999</v>
      </c>
      <c r="I34" s="341">
        <v>0.27890999999999999</v>
      </c>
      <c r="J34" s="342">
        <v>0.27890999999999999</v>
      </c>
      <c r="K34" s="351" t="s">
        <v>197</v>
      </c>
    </row>
    <row r="35" spans="1:11" ht="14.45" customHeight="1" thickBot="1" x14ac:dyDescent="0.25">
      <c r="A35" s="363" t="s">
        <v>223</v>
      </c>
      <c r="B35" s="341">
        <v>15.554472505926</v>
      </c>
      <c r="C35" s="341">
        <v>2.7213799999999999</v>
      </c>
      <c r="D35" s="342">
        <v>-12.833092505926</v>
      </c>
      <c r="E35" s="343">
        <v>0.17495803852899999</v>
      </c>
      <c r="F35" s="341">
        <v>2.3165756138470002</v>
      </c>
      <c r="G35" s="342">
        <v>1.5443837425639999</v>
      </c>
      <c r="H35" s="344">
        <v>0</v>
      </c>
      <c r="I35" s="341">
        <v>2.0488399999990001</v>
      </c>
      <c r="J35" s="342">
        <v>0.504456257435</v>
      </c>
      <c r="K35" s="345">
        <v>0.88442612783800001</v>
      </c>
    </row>
    <row r="36" spans="1:11" ht="14.45" customHeight="1" thickBot="1" x14ac:dyDescent="0.25">
      <c r="A36" s="363" t="s">
        <v>224</v>
      </c>
      <c r="B36" s="341">
        <v>0</v>
      </c>
      <c r="C36" s="341">
        <v>0</v>
      </c>
      <c r="D36" s="342">
        <v>0</v>
      </c>
      <c r="E36" s="343">
        <v>1</v>
      </c>
      <c r="F36" s="341">
        <v>12.415943737091</v>
      </c>
      <c r="G36" s="342">
        <v>8.2772958247270001</v>
      </c>
      <c r="H36" s="344">
        <v>0</v>
      </c>
      <c r="I36" s="341">
        <v>0</v>
      </c>
      <c r="J36" s="342">
        <v>-8.2772958247270001</v>
      </c>
      <c r="K36" s="345">
        <v>0</v>
      </c>
    </row>
    <row r="37" spans="1:11" ht="14.45" customHeight="1" thickBot="1" x14ac:dyDescent="0.25">
      <c r="A37" s="362" t="s">
        <v>225</v>
      </c>
      <c r="B37" s="346">
        <v>195.36186770584101</v>
      </c>
      <c r="C37" s="346">
        <v>190.87206</v>
      </c>
      <c r="D37" s="347">
        <v>-4.4898077058399997</v>
      </c>
      <c r="E37" s="348">
        <v>0.97701799353899998</v>
      </c>
      <c r="F37" s="346">
        <v>170</v>
      </c>
      <c r="G37" s="347">
        <v>113.333333333333</v>
      </c>
      <c r="H37" s="349">
        <v>14.869020000000001</v>
      </c>
      <c r="I37" s="346">
        <v>117.48209</v>
      </c>
      <c r="J37" s="347">
        <v>4.1487566666660003</v>
      </c>
      <c r="K37" s="352">
        <v>0.69107111764700002</v>
      </c>
    </row>
    <row r="38" spans="1:11" ht="14.45" customHeight="1" thickBot="1" x14ac:dyDescent="0.25">
      <c r="A38" s="363" t="s">
        <v>226</v>
      </c>
      <c r="B38" s="341">
        <v>25.361867705841</v>
      </c>
      <c r="C38" s="341">
        <v>21.797630000000002</v>
      </c>
      <c r="D38" s="342">
        <v>-3.5642377058400001</v>
      </c>
      <c r="E38" s="343">
        <v>0.859464699241</v>
      </c>
      <c r="F38" s="341">
        <v>0</v>
      </c>
      <c r="G38" s="342">
        <v>0</v>
      </c>
      <c r="H38" s="344">
        <v>0.62436000000000003</v>
      </c>
      <c r="I38" s="341">
        <v>6.7007399999999997</v>
      </c>
      <c r="J38" s="342">
        <v>6.7007399999999997</v>
      </c>
      <c r="K38" s="351" t="s">
        <v>191</v>
      </c>
    </row>
    <row r="39" spans="1:11" ht="14.45" customHeight="1" thickBot="1" x14ac:dyDescent="0.25">
      <c r="A39" s="363" t="s">
        <v>227</v>
      </c>
      <c r="B39" s="341">
        <v>170</v>
      </c>
      <c r="C39" s="341">
        <v>158.94560000000001</v>
      </c>
      <c r="D39" s="342">
        <v>-11.054399999998999</v>
      </c>
      <c r="E39" s="343">
        <v>0.934974117647</v>
      </c>
      <c r="F39" s="341">
        <v>160</v>
      </c>
      <c r="G39" s="342">
        <v>106.666666666667</v>
      </c>
      <c r="H39" s="344">
        <v>14.24466</v>
      </c>
      <c r="I39" s="341">
        <v>110.78135</v>
      </c>
      <c r="J39" s="342">
        <v>4.1146833333329997</v>
      </c>
      <c r="K39" s="345">
        <v>0.69238343749999998</v>
      </c>
    </row>
    <row r="40" spans="1:11" ht="14.45" customHeight="1" thickBot="1" x14ac:dyDescent="0.25">
      <c r="A40" s="363" t="s">
        <v>228</v>
      </c>
      <c r="B40" s="341">
        <v>0</v>
      </c>
      <c r="C40" s="341">
        <v>10.128830000000001</v>
      </c>
      <c r="D40" s="342">
        <v>10.128830000000001</v>
      </c>
      <c r="E40" s="353" t="s">
        <v>197</v>
      </c>
      <c r="F40" s="341">
        <v>10</v>
      </c>
      <c r="G40" s="342">
        <v>6.6666666666659999</v>
      </c>
      <c r="H40" s="344">
        <v>0</v>
      </c>
      <c r="I40" s="341">
        <v>0</v>
      </c>
      <c r="J40" s="342">
        <v>-6.6666666666659999</v>
      </c>
      <c r="K40" s="345">
        <v>0</v>
      </c>
    </row>
    <row r="41" spans="1:11" ht="14.45" customHeight="1" thickBot="1" x14ac:dyDescent="0.25">
      <c r="A41" s="361" t="s">
        <v>26</v>
      </c>
      <c r="B41" s="341">
        <v>6050.00808276305</v>
      </c>
      <c r="C41" s="341">
        <v>5906.4450000000097</v>
      </c>
      <c r="D41" s="342">
        <v>-143.563082763041</v>
      </c>
      <c r="E41" s="343">
        <v>0.97627059653399995</v>
      </c>
      <c r="F41" s="341">
        <v>6376.6863099031498</v>
      </c>
      <c r="G41" s="342">
        <v>4251.1242066020995</v>
      </c>
      <c r="H41" s="344">
        <v>313.68200000000098</v>
      </c>
      <c r="I41" s="341">
        <v>4021.3915000000002</v>
      </c>
      <c r="J41" s="342">
        <v>-229.7327066021</v>
      </c>
      <c r="K41" s="345">
        <v>0.63063969349600002</v>
      </c>
    </row>
    <row r="42" spans="1:11" ht="14.45" customHeight="1" thickBot="1" x14ac:dyDescent="0.25">
      <c r="A42" s="362" t="s">
        <v>229</v>
      </c>
      <c r="B42" s="346">
        <v>6050.00808276305</v>
      </c>
      <c r="C42" s="346">
        <v>5906.4450000000097</v>
      </c>
      <c r="D42" s="347">
        <v>-143.563082763041</v>
      </c>
      <c r="E42" s="348">
        <v>0.97627059653399995</v>
      </c>
      <c r="F42" s="346">
        <v>6376.6863099031498</v>
      </c>
      <c r="G42" s="347">
        <v>4251.1242066020995</v>
      </c>
      <c r="H42" s="349">
        <v>313.68200000000098</v>
      </c>
      <c r="I42" s="346">
        <v>4021.3915000000002</v>
      </c>
      <c r="J42" s="347">
        <v>-229.7327066021</v>
      </c>
      <c r="K42" s="352">
        <v>0.63063969349600002</v>
      </c>
    </row>
    <row r="43" spans="1:11" ht="14.45" customHeight="1" thickBot="1" x14ac:dyDescent="0.25">
      <c r="A43" s="363" t="s">
        <v>230</v>
      </c>
      <c r="B43" s="341">
        <v>347.22657928824799</v>
      </c>
      <c r="C43" s="341">
        <v>361.804000000001</v>
      </c>
      <c r="D43" s="342">
        <v>14.577420711752</v>
      </c>
      <c r="E43" s="343">
        <v>1.041982444839</v>
      </c>
      <c r="F43" s="341">
        <v>473.71590657836703</v>
      </c>
      <c r="G43" s="342">
        <v>315.81060438557802</v>
      </c>
      <c r="H43" s="344">
        <v>45.353999999999999</v>
      </c>
      <c r="I43" s="341">
        <v>337.88900000000001</v>
      </c>
      <c r="J43" s="342">
        <v>22.078395614421002</v>
      </c>
      <c r="K43" s="345">
        <v>0.713273494319</v>
      </c>
    </row>
    <row r="44" spans="1:11" ht="14.45" customHeight="1" thickBot="1" x14ac:dyDescent="0.25">
      <c r="A44" s="363" t="s">
        <v>231</v>
      </c>
      <c r="B44" s="341">
        <v>1478</v>
      </c>
      <c r="C44" s="341">
        <v>1565.8879999999999</v>
      </c>
      <c r="D44" s="342">
        <v>87.888000000000005</v>
      </c>
      <c r="E44" s="343">
        <v>1.0594641407300001</v>
      </c>
      <c r="F44" s="341">
        <v>1544.4215958396901</v>
      </c>
      <c r="G44" s="342">
        <v>1029.6143972264599</v>
      </c>
      <c r="H44" s="344">
        <v>114.161</v>
      </c>
      <c r="I44" s="341">
        <v>1004.127</v>
      </c>
      <c r="J44" s="342">
        <v>-25.487397226458</v>
      </c>
      <c r="K44" s="345">
        <v>0.65016379122400003</v>
      </c>
    </row>
    <row r="45" spans="1:11" ht="14.45" customHeight="1" thickBot="1" x14ac:dyDescent="0.25">
      <c r="A45" s="363" t="s">
        <v>232</v>
      </c>
      <c r="B45" s="341">
        <v>4224.7815034748</v>
      </c>
      <c r="C45" s="341">
        <v>3978.7530000000102</v>
      </c>
      <c r="D45" s="342">
        <v>-246.028503474796</v>
      </c>
      <c r="E45" s="343">
        <v>0.94176538993199999</v>
      </c>
      <c r="F45" s="341">
        <v>4358.5488074851</v>
      </c>
      <c r="G45" s="342">
        <v>2905.69920499006</v>
      </c>
      <c r="H45" s="344">
        <v>154.167</v>
      </c>
      <c r="I45" s="341">
        <v>2679.3755000000001</v>
      </c>
      <c r="J45" s="342">
        <v>-226.32370499006399</v>
      </c>
      <c r="K45" s="345">
        <v>0.61474027671700004</v>
      </c>
    </row>
    <row r="46" spans="1:11" ht="14.45" customHeight="1" thickBot="1" x14ac:dyDescent="0.25">
      <c r="A46" s="364" t="s">
        <v>233</v>
      </c>
      <c r="B46" s="346">
        <v>2789.71909350442</v>
      </c>
      <c r="C46" s="346">
        <v>2274.9724099999999</v>
      </c>
      <c r="D46" s="347">
        <v>-514.74668350441505</v>
      </c>
      <c r="E46" s="348">
        <v>0.81548440317699999</v>
      </c>
      <c r="F46" s="346">
        <v>2246.0163200776901</v>
      </c>
      <c r="G46" s="347">
        <v>1497.3442133851199</v>
      </c>
      <c r="H46" s="349">
        <v>140.23103</v>
      </c>
      <c r="I46" s="346">
        <v>1402.7372</v>
      </c>
      <c r="J46" s="347">
        <v>-94.607013385125995</v>
      </c>
      <c r="K46" s="352">
        <v>0.62454452688499995</v>
      </c>
    </row>
    <row r="47" spans="1:11" ht="14.45" customHeight="1" thickBot="1" x14ac:dyDescent="0.25">
      <c r="A47" s="361" t="s">
        <v>29</v>
      </c>
      <c r="B47" s="341">
        <v>748.05450718523605</v>
      </c>
      <c r="C47" s="341">
        <v>621.577820000001</v>
      </c>
      <c r="D47" s="342">
        <v>-126.47668718523499</v>
      </c>
      <c r="E47" s="343">
        <v>0.83092584033500005</v>
      </c>
      <c r="F47" s="341">
        <v>556.83573522757297</v>
      </c>
      <c r="G47" s="342">
        <v>371.22382348504902</v>
      </c>
      <c r="H47" s="344">
        <v>67.159120000000001</v>
      </c>
      <c r="I47" s="341">
        <v>469.66515999999899</v>
      </c>
      <c r="J47" s="342">
        <v>98.441336514949995</v>
      </c>
      <c r="K47" s="345">
        <v>0.84345369789799995</v>
      </c>
    </row>
    <row r="48" spans="1:11" ht="14.45" customHeight="1" thickBot="1" x14ac:dyDescent="0.25">
      <c r="A48" s="365" t="s">
        <v>234</v>
      </c>
      <c r="B48" s="341">
        <v>748.05450718523605</v>
      </c>
      <c r="C48" s="341">
        <v>621.577820000001</v>
      </c>
      <c r="D48" s="342">
        <v>-126.47668718523499</v>
      </c>
      <c r="E48" s="343">
        <v>0.83092584033500005</v>
      </c>
      <c r="F48" s="341">
        <v>556.83573522757297</v>
      </c>
      <c r="G48" s="342">
        <v>371.22382348504902</v>
      </c>
      <c r="H48" s="344">
        <v>67.159120000000001</v>
      </c>
      <c r="I48" s="341">
        <v>469.66515999999899</v>
      </c>
      <c r="J48" s="342">
        <v>98.441336514949995</v>
      </c>
      <c r="K48" s="345">
        <v>0.84345369789799995</v>
      </c>
    </row>
    <row r="49" spans="1:11" ht="14.45" customHeight="1" thickBot="1" x14ac:dyDescent="0.25">
      <c r="A49" s="363" t="s">
        <v>235</v>
      </c>
      <c r="B49" s="341">
        <v>550.74102874137805</v>
      </c>
      <c r="C49" s="341">
        <v>402.34460000000098</v>
      </c>
      <c r="D49" s="342">
        <v>-148.39642874137701</v>
      </c>
      <c r="E49" s="343">
        <v>0.73055134628200002</v>
      </c>
      <c r="F49" s="341">
        <v>315.22139282784701</v>
      </c>
      <c r="G49" s="342">
        <v>210.14759521856399</v>
      </c>
      <c r="H49" s="344">
        <v>49.7074</v>
      </c>
      <c r="I49" s="341">
        <v>296.233</v>
      </c>
      <c r="J49" s="342">
        <v>86.085404781435003</v>
      </c>
      <c r="K49" s="345">
        <v>0.93976172537799996</v>
      </c>
    </row>
    <row r="50" spans="1:11" ht="14.45" customHeight="1" thickBot="1" x14ac:dyDescent="0.25">
      <c r="A50" s="363" t="s">
        <v>236</v>
      </c>
      <c r="B50" s="341">
        <v>118.939948526365</v>
      </c>
      <c r="C50" s="341">
        <v>129.2577</v>
      </c>
      <c r="D50" s="342">
        <v>10.317751473634999</v>
      </c>
      <c r="E50" s="343">
        <v>1.0867475696890001</v>
      </c>
      <c r="F50" s="341">
        <v>6.484584114464</v>
      </c>
      <c r="G50" s="342">
        <v>4.3230560763090002</v>
      </c>
      <c r="H50" s="344">
        <v>0</v>
      </c>
      <c r="I50" s="341">
        <v>11.0655</v>
      </c>
      <c r="J50" s="342">
        <v>6.7424439236899998</v>
      </c>
      <c r="K50" s="345">
        <v>1.7064317163089999</v>
      </c>
    </row>
    <row r="51" spans="1:11" ht="14.45" customHeight="1" thickBot="1" x14ac:dyDescent="0.25">
      <c r="A51" s="363" t="s">
        <v>237</v>
      </c>
      <c r="B51" s="341">
        <v>45.956471875898998</v>
      </c>
      <c r="C51" s="341">
        <v>43.372860000000003</v>
      </c>
      <c r="D51" s="342">
        <v>-2.5836118758989999</v>
      </c>
      <c r="E51" s="343">
        <v>0.94378132675399995</v>
      </c>
      <c r="F51" s="341">
        <v>70.218193352355996</v>
      </c>
      <c r="G51" s="342">
        <v>46.812128901569999</v>
      </c>
      <c r="H51" s="344">
        <v>15.64372</v>
      </c>
      <c r="I51" s="341">
        <v>148.13064</v>
      </c>
      <c r="J51" s="342">
        <v>101.318511098429</v>
      </c>
      <c r="K51" s="345">
        <v>2.1095763494890001</v>
      </c>
    </row>
    <row r="52" spans="1:11" ht="14.45" customHeight="1" thickBot="1" x14ac:dyDescent="0.25">
      <c r="A52" s="363" t="s">
        <v>238</v>
      </c>
      <c r="B52" s="341">
        <v>32.417058041593997</v>
      </c>
      <c r="C52" s="341">
        <v>46.60266</v>
      </c>
      <c r="D52" s="342">
        <v>14.185601958405</v>
      </c>
      <c r="E52" s="343">
        <v>1.437596833747</v>
      </c>
      <c r="F52" s="341">
        <v>33.932633875588998</v>
      </c>
      <c r="G52" s="342">
        <v>22.621755917059001</v>
      </c>
      <c r="H52" s="344">
        <v>1.8080000000000001</v>
      </c>
      <c r="I52" s="341">
        <v>14.23602</v>
      </c>
      <c r="J52" s="342">
        <v>-8.3857359170589998</v>
      </c>
      <c r="K52" s="345">
        <v>0.41953772442699999</v>
      </c>
    </row>
    <row r="53" spans="1:11" ht="14.45" customHeight="1" thickBot="1" x14ac:dyDescent="0.25">
      <c r="A53" s="363" t="s">
        <v>239</v>
      </c>
      <c r="B53" s="341">
        <v>0</v>
      </c>
      <c r="C53" s="341">
        <v>0</v>
      </c>
      <c r="D53" s="342">
        <v>0</v>
      </c>
      <c r="E53" s="343">
        <v>1</v>
      </c>
      <c r="F53" s="341">
        <v>3.2918265054060001</v>
      </c>
      <c r="G53" s="342">
        <v>2.1945510036039999</v>
      </c>
      <c r="H53" s="344">
        <v>0</v>
      </c>
      <c r="I53" s="341">
        <v>0</v>
      </c>
      <c r="J53" s="342">
        <v>-2.1945510036039999</v>
      </c>
      <c r="K53" s="345">
        <v>0</v>
      </c>
    </row>
    <row r="54" spans="1:11" ht="14.45" customHeight="1" thickBot="1" x14ac:dyDescent="0.25">
      <c r="A54" s="363" t="s">
        <v>240</v>
      </c>
      <c r="B54" s="341">
        <v>0</v>
      </c>
      <c r="C54" s="341">
        <v>0</v>
      </c>
      <c r="D54" s="342">
        <v>0</v>
      </c>
      <c r="E54" s="343">
        <v>1</v>
      </c>
      <c r="F54" s="341">
        <v>96.416793233074998</v>
      </c>
      <c r="G54" s="342">
        <v>64.277862155383005</v>
      </c>
      <c r="H54" s="344">
        <v>0</v>
      </c>
      <c r="I54" s="341">
        <v>0</v>
      </c>
      <c r="J54" s="342">
        <v>-64.277862155383005</v>
      </c>
      <c r="K54" s="345">
        <v>0</v>
      </c>
    </row>
    <row r="55" spans="1:11" ht="14.45" customHeight="1" thickBot="1" x14ac:dyDescent="0.25">
      <c r="A55" s="363" t="s">
        <v>241</v>
      </c>
      <c r="B55" s="341">
        <v>0</v>
      </c>
      <c r="C55" s="341">
        <v>0</v>
      </c>
      <c r="D55" s="342">
        <v>0</v>
      </c>
      <c r="E55" s="343">
        <v>1</v>
      </c>
      <c r="F55" s="341">
        <v>31.270311318834999</v>
      </c>
      <c r="G55" s="342">
        <v>20.846874212555999</v>
      </c>
      <c r="H55" s="344">
        <v>0</v>
      </c>
      <c r="I55" s="341">
        <v>0</v>
      </c>
      <c r="J55" s="342">
        <v>-20.846874212555999</v>
      </c>
      <c r="K55" s="345">
        <v>0</v>
      </c>
    </row>
    <row r="56" spans="1:11" ht="14.45" customHeight="1" thickBot="1" x14ac:dyDescent="0.25">
      <c r="A56" s="366" t="s">
        <v>30</v>
      </c>
      <c r="B56" s="346">
        <v>0</v>
      </c>
      <c r="C56" s="346">
        <v>7.8E-2</v>
      </c>
      <c r="D56" s="347">
        <v>7.8E-2</v>
      </c>
      <c r="E56" s="354" t="s">
        <v>191</v>
      </c>
      <c r="F56" s="346">
        <v>0</v>
      </c>
      <c r="G56" s="347">
        <v>0</v>
      </c>
      <c r="H56" s="349">
        <v>0</v>
      </c>
      <c r="I56" s="346">
        <v>0.17099999999900001</v>
      </c>
      <c r="J56" s="347">
        <v>0.17099999999900001</v>
      </c>
      <c r="K56" s="350" t="s">
        <v>191</v>
      </c>
    </row>
    <row r="57" spans="1:11" ht="14.45" customHeight="1" thickBot="1" x14ac:dyDescent="0.25">
      <c r="A57" s="362" t="s">
        <v>242</v>
      </c>
      <c r="B57" s="346">
        <v>0</v>
      </c>
      <c r="C57" s="346">
        <v>7.8E-2</v>
      </c>
      <c r="D57" s="347">
        <v>7.8E-2</v>
      </c>
      <c r="E57" s="354" t="s">
        <v>191</v>
      </c>
      <c r="F57" s="346">
        <v>0</v>
      </c>
      <c r="G57" s="347">
        <v>0</v>
      </c>
      <c r="H57" s="349">
        <v>0</v>
      </c>
      <c r="I57" s="346">
        <v>0.17099999999900001</v>
      </c>
      <c r="J57" s="347">
        <v>0.17099999999900001</v>
      </c>
      <c r="K57" s="350" t="s">
        <v>191</v>
      </c>
    </row>
    <row r="58" spans="1:11" ht="14.45" customHeight="1" thickBot="1" x14ac:dyDescent="0.25">
      <c r="A58" s="363" t="s">
        <v>243</v>
      </c>
      <c r="B58" s="341">
        <v>0</v>
      </c>
      <c r="C58" s="341">
        <v>7.8E-2</v>
      </c>
      <c r="D58" s="342">
        <v>7.8E-2</v>
      </c>
      <c r="E58" s="353" t="s">
        <v>191</v>
      </c>
      <c r="F58" s="341">
        <v>0</v>
      </c>
      <c r="G58" s="342">
        <v>0</v>
      </c>
      <c r="H58" s="344">
        <v>0</v>
      </c>
      <c r="I58" s="341">
        <v>0.17099999999900001</v>
      </c>
      <c r="J58" s="342">
        <v>0.17099999999900001</v>
      </c>
      <c r="K58" s="351" t="s">
        <v>191</v>
      </c>
    </row>
    <row r="59" spans="1:11" ht="14.45" customHeight="1" thickBot="1" x14ac:dyDescent="0.25">
      <c r="A59" s="361" t="s">
        <v>31</v>
      </c>
      <c r="B59" s="341">
        <v>2041.66458631918</v>
      </c>
      <c r="C59" s="341">
        <v>1653.3165899999999</v>
      </c>
      <c r="D59" s="342">
        <v>-388.347996319179</v>
      </c>
      <c r="E59" s="343">
        <v>0.80978854268099998</v>
      </c>
      <c r="F59" s="341">
        <v>1689.1805848501101</v>
      </c>
      <c r="G59" s="342">
        <v>1126.12038990008</v>
      </c>
      <c r="H59" s="344">
        <v>73.071910000000003</v>
      </c>
      <c r="I59" s="341">
        <v>932.90103999999906</v>
      </c>
      <c r="J59" s="342">
        <v>-193.21934990007799</v>
      </c>
      <c r="K59" s="345">
        <v>0.55228022886700001</v>
      </c>
    </row>
    <row r="60" spans="1:11" ht="14.45" customHeight="1" thickBot="1" x14ac:dyDescent="0.25">
      <c r="A60" s="362" t="s">
        <v>244</v>
      </c>
      <c r="B60" s="346">
        <v>2.9832353959289999</v>
      </c>
      <c r="C60" s="346">
        <v>0.70977000000000001</v>
      </c>
      <c r="D60" s="347">
        <v>-2.2734653959290001</v>
      </c>
      <c r="E60" s="348">
        <v>0.237919542309</v>
      </c>
      <c r="F60" s="346">
        <v>0.74732516290200002</v>
      </c>
      <c r="G60" s="347">
        <v>0.49821677526800001</v>
      </c>
      <c r="H60" s="349">
        <v>6.8110000000000004E-2</v>
      </c>
      <c r="I60" s="346">
        <v>0.72295999999899996</v>
      </c>
      <c r="J60" s="347">
        <v>0.224743224731</v>
      </c>
      <c r="K60" s="352">
        <v>0.96739683860199999</v>
      </c>
    </row>
    <row r="61" spans="1:11" ht="14.45" customHeight="1" thickBot="1" x14ac:dyDescent="0.25">
      <c r="A61" s="363" t="s">
        <v>245</v>
      </c>
      <c r="B61" s="341">
        <v>8.1023042995000003E-2</v>
      </c>
      <c r="C61" s="341">
        <v>7.4899999999999994E-2</v>
      </c>
      <c r="D61" s="342">
        <v>-6.1230429950000003E-3</v>
      </c>
      <c r="E61" s="343">
        <v>0.92442837532199995</v>
      </c>
      <c r="F61" s="341">
        <v>0.109079955593</v>
      </c>
      <c r="G61" s="342">
        <v>7.2719970395E-2</v>
      </c>
      <c r="H61" s="344">
        <v>0</v>
      </c>
      <c r="I61" s="341">
        <v>3.04E-2</v>
      </c>
      <c r="J61" s="342">
        <v>-4.2319970395000003E-2</v>
      </c>
      <c r="K61" s="345">
        <v>0.27869464957700002</v>
      </c>
    </row>
    <row r="62" spans="1:11" ht="14.45" customHeight="1" thickBot="1" x14ac:dyDescent="0.25">
      <c r="A62" s="363" t="s">
        <v>246</v>
      </c>
      <c r="B62" s="341">
        <v>2.9022123529330002</v>
      </c>
      <c r="C62" s="341">
        <v>0.63487000000000005</v>
      </c>
      <c r="D62" s="342">
        <v>-2.2673423529329999</v>
      </c>
      <c r="E62" s="343">
        <v>0.21875380668</v>
      </c>
      <c r="F62" s="341">
        <v>0.63824520730900003</v>
      </c>
      <c r="G62" s="342">
        <v>0.42549680487199998</v>
      </c>
      <c r="H62" s="344">
        <v>6.8110000000000004E-2</v>
      </c>
      <c r="I62" s="341">
        <v>0.69255999999899998</v>
      </c>
      <c r="J62" s="342">
        <v>0.267063195127</v>
      </c>
      <c r="K62" s="345">
        <v>1.0851001967089999</v>
      </c>
    </row>
    <row r="63" spans="1:11" ht="14.45" customHeight="1" thickBot="1" x14ac:dyDescent="0.25">
      <c r="A63" s="362" t="s">
        <v>247</v>
      </c>
      <c r="B63" s="346">
        <v>1.7036619718299999</v>
      </c>
      <c r="C63" s="346">
        <v>1.62</v>
      </c>
      <c r="D63" s="347">
        <v>-8.3661971830000001E-2</v>
      </c>
      <c r="E63" s="348">
        <v>0.950892857142</v>
      </c>
      <c r="F63" s="346">
        <v>1.9999999999989999</v>
      </c>
      <c r="G63" s="347">
        <v>1.333333333333</v>
      </c>
      <c r="H63" s="349">
        <v>0</v>
      </c>
      <c r="I63" s="346">
        <v>1.2150000000000001</v>
      </c>
      <c r="J63" s="347">
        <v>-0.118333333333</v>
      </c>
      <c r="K63" s="352">
        <v>0.60750000000000004</v>
      </c>
    </row>
    <row r="64" spans="1:11" ht="14.45" customHeight="1" thickBot="1" x14ac:dyDescent="0.25">
      <c r="A64" s="363" t="s">
        <v>248</v>
      </c>
      <c r="B64" s="341">
        <v>1.7036619718299999</v>
      </c>
      <c r="C64" s="341">
        <v>1.62</v>
      </c>
      <c r="D64" s="342">
        <v>-8.3661971830000001E-2</v>
      </c>
      <c r="E64" s="343">
        <v>0.950892857142</v>
      </c>
      <c r="F64" s="341">
        <v>1.9999999999989999</v>
      </c>
      <c r="G64" s="342">
        <v>1.333333333333</v>
      </c>
      <c r="H64" s="344">
        <v>0</v>
      </c>
      <c r="I64" s="341">
        <v>1.2150000000000001</v>
      </c>
      <c r="J64" s="342">
        <v>-0.118333333333</v>
      </c>
      <c r="K64" s="345">
        <v>0.60750000000000004</v>
      </c>
    </row>
    <row r="65" spans="1:11" ht="14.45" customHeight="1" thickBot="1" x14ac:dyDescent="0.25">
      <c r="A65" s="362" t="s">
        <v>249</v>
      </c>
      <c r="B65" s="346">
        <v>494.32823629604599</v>
      </c>
      <c r="C65" s="346">
        <v>495.23814000000101</v>
      </c>
      <c r="D65" s="347">
        <v>0.90990370395499998</v>
      </c>
      <c r="E65" s="348">
        <v>1.001840687294</v>
      </c>
      <c r="F65" s="346">
        <v>512.26966463601002</v>
      </c>
      <c r="G65" s="347">
        <v>341.51310975733998</v>
      </c>
      <c r="H65" s="349">
        <v>28.827999999999999</v>
      </c>
      <c r="I65" s="346">
        <v>314.43292000000002</v>
      </c>
      <c r="J65" s="347">
        <v>-27.080189757340001</v>
      </c>
      <c r="K65" s="352">
        <v>0.61380351347399997</v>
      </c>
    </row>
    <row r="66" spans="1:11" ht="14.45" customHeight="1" thickBot="1" x14ac:dyDescent="0.25">
      <c r="A66" s="363" t="s">
        <v>250</v>
      </c>
      <c r="B66" s="341">
        <v>484.76705560459999</v>
      </c>
      <c r="C66" s="341">
        <v>487.03814000000102</v>
      </c>
      <c r="D66" s="342">
        <v>2.2710843954</v>
      </c>
      <c r="E66" s="343">
        <v>1.0046848983829999</v>
      </c>
      <c r="F66" s="341">
        <v>503.83846425927902</v>
      </c>
      <c r="G66" s="342">
        <v>335.892309506186</v>
      </c>
      <c r="H66" s="344">
        <v>25.140930000000001</v>
      </c>
      <c r="I66" s="341">
        <v>294.66302000000002</v>
      </c>
      <c r="J66" s="342">
        <v>-41.229289506185999</v>
      </c>
      <c r="K66" s="345">
        <v>0.58483629357900002</v>
      </c>
    </row>
    <row r="67" spans="1:11" ht="14.45" customHeight="1" thickBot="1" x14ac:dyDescent="0.25">
      <c r="A67" s="363" t="s">
        <v>251</v>
      </c>
      <c r="B67" s="341">
        <v>9.5611806914449993</v>
      </c>
      <c r="C67" s="341">
        <v>8.1999999999999993</v>
      </c>
      <c r="D67" s="342">
        <v>-1.361180691445</v>
      </c>
      <c r="E67" s="343">
        <v>0.85763466507099995</v>
      </c>
      <c r="F67" s="341">
        <v>8.4312003767300006</v>
      </c>
      <c r="G67" s="342">
        <v>5.6208002511529997</v>
      </c>
      <c r="H67" s="344">
        <v>0</v>
      </c>
      <c r="I67" s="341">
        <v>0</v>
      </c>
      <c r="J67" s="342">
        <v>-5.6208002511529997</v>
      </c>
      <c r="K67" s="345">
        <v>0</v>
      </c>
    </row>
    <row r="68" spans="1:11" ht="14.45" customHeight="1" thickBot="1" x14ac:dyDescent="0.25">
      <c r="A68" s="363" t="s">
        <v>252</v>
      </c>
      <c r="B68" s="341">
        <v>0</v>
      </c>
      <c r="C68" s="341">
        <v>0</v>
      </c>
      <c r="D68" s="342">
        <v>0</v>
      </c>
      <c r="E68" s="343">
        <v>1</v>
      </c>
      <c r="F68" s="341">
        <v>0</v>
      </c>
      <c r="G68" s="342">
        <v>0</v>
      </c>
      <c r="H68" s="344">
        <v>3.6870699999999998</v>
      </c>
      <c r="I68" s="341">
        <v>19.7699</v>
      </c>
      <c r="J68" s="342">
        <v>19.7699</v>
      </c>
      <c r="K68" s="351" t="s">
        <v>197</v>
      </c>
    </row>
    <row r="69" spans="1:11" ht="14.45" customHeight="1" thickBot="1" x14ac:dyDescent="0.25">
      <c r="A69" s="362" t="s">
        <v>253</v>
      </c>
      <c r="B69" s="346">
        <v>1117.6494526553799</v>
      </c>
      <c r="C69" s="346">
        <v>1105.5106800000001</v>
      </c>
      <c r="D69" s="347">
        <v>-12.138772655374</v>
      </c>
      <c r="E69" s="348">
        <v>0.98913901614900002</v>
      </c>
      <c r="F69" s="346">
        <v>1144.1635950512</v>
      </c>
      <c r="G69" s="347">
        <v>762.77573003413499</v>
      </c>
      <c r="H69" s="349">
        <v>43.413800000000002</v>
      </c>
      <c r="I69" s="346">
        <v>608.63315999999895</v>
      </c>
      <c r="J69" s="347">
        <v>-154.14257003413601</v>
      </c>
      <c r="K69" s="352">
        <v>0.53194592332099999</v>
      </c>
    </row>
    <row r="70" spans="1:11" ht="14.45" customHeight="1" thickBot="1" x14ac:dyDescent="0.25">
      <c r="A70" s="363" t="s">
        <v>254</v>
      </c>
      <c r="B70" s="341">
        <v>0</v>
      </c>
      <c r="C70" s="341">
        <v>4.5999999999999996</v>
      </c>
      <c r="D70" s="342">
        <v>4.5999999999999996</v>
      </c>
      <c r="E70" s="353" t="s">
        <v>191</v>
      </c>
      <c r="F70" s="341">
        <v>3.679977625736</v>
      </c>
      <c r="G70" s="342">
        <v>2.4533184171569999</v>
      </c>
      <c r="H70" s="344">
        <v>0</v>
      </c>
      <c r="I70" s="341">
        <v>32.533999999999999</v>
      </c>
      <c r="J70" s="342">
        <v>30.080681582842001</v>
      </c>
      <c r="K70" s="345">
        <v>8.8408146213910008</v>
      </c>
    </row>
    <row r="71" spans="1:11" ht="14.45" customHeight="1" thickBot="1" x14ac:dyDescent="0.25">
      <c r="A71" s="363" t="s">
        <v>255</v>
      </c>
      <c r="B71" s="341">
        <v>1042.9499331142799</v>
      </c>
      <c r="C71" s="341">
        <v>962.41650000000095</v>
      </c>
      <c r="D71" s="342">
        <v>-80.533433114280001</v>
      </c>
      <c r="E71" s="343">
        <v>0.92278303055800004</v>
      </c>
      <c r="F71" s="341">
        <v>995.17263972037995</v>
      </c>
      <c r="G71" s="342">
        <v>663.44842648025303</v>
      </c>
      <c r="H71" s="344">
        <v>38.319000000000003</v>
      </c>
      <c r="I71" s="341">
        <v>503.48383999999902</v>
      </c>
      <c r="J71" s="342">
        <v>-159.96458648025401</v>
      </c>
      <c r="K71" s="345">
        <v>0.50592612769300005</v>
      </c>
    </row>
    <row r="72" spans="1:11" ht="14.45" customHeight="1" thickBot="1" x14ac:dyDescent="0.25">
      <c r="A72" s="363" t="s">
        <v>256</v>
      </c>
      <c r="B72" s="341">
        <v>0</v>
      </c>
      <c r="C72" s="341">
        <v>3.0030000000000001</v>
      </c>
      <c r="D72" s="342">
        <v>3.0030000000000001</v>
      </c>
      <c r="E72" s="353" t="s">
        <v>197</v>
      </c>
      <c r="F72" s="341">
        <v>3</v>
      </c>
      <c r="G72" s="342">
        <v>2</v>
      </c>
      <c r="H72" s="344">
        <v>0</v>
      </c>
      <c r="I72" s="341">
        <v>3.08</v>
      </c>
      <c r="J72" s="342">
        <v>1.08</v>
      </c>
      <c r="K72" s="345">
        <v>1.026666666666</v>
      </c>
    </row>
    <row r="73" spans="1:11" ht="14.45" customHeight="1" thickBot="1" x14ac:dyDescent="0.25">
      <c r="A73" s="363" t="s">
        <v>257</v>
      </c>
      <c r="B73" s="341">
        <v>74.699519541094006</v>
      </c>
      <c r="C73" s="341">
        <v>135.49118000000001</v>
      </c>
      <c r="D73" s="342">
        <v>60.791660458905</v>
      </c>
      <c r="E73" s="343">
        <v>1.813815949986</v>
      </c>
      <c r="F73" s="341">
        <v>142.310977705086</v>
      </c>
      <c r="G73" s="342">
        <v>94.873985136724002</v>
      </c>
      <c r="H73" s="344">
        <v>5.0948000000000002</v>
      </c>
      <c r="I73" s="341">
        <v>69.535319999999004</v>
      </c>
      <c r="J73" s="342">
        <v>-25.338665136724</v>
      </c>
      <c r="K73" s="345">
        <v>0.48861529251800001</v>
      </c>
    </row>
    <row r="74" spans="1:11" ht="14.45" customHeight="1" thickBot="1" x14ac:dyDescent="0.25">
      <c r="A74" s="362" t="s">
        <v>258</v>
      </c>
      <c r="B74" s="346">
        <v>425</v>
      </c>
      <c r="C74" s="346">
        <v>50.238</v>
      </c>
      <c r="D74" s="347">
        <v>-374.762</v>
      </c>
      <c r="E74" s="348">
        <v>0.11820705882300001</v>
      </c>
      <c r="F74" s="346">
        <v>30</v>
      </c>
      <c r="G74" s="347">
        <v>20</v>
      </c>
      <c r="H74" s="349">
        <v>0.76200000000000001</v>
      </c>
      <c r="I74" s="346">
        <v>7.8970000000000002</v>
      </c>
      <c r="J74" s="347">
        <v>-12.103</v>
      </c>
      <c r="K74" s="352">
        <v>0.26323333333299997</v>
      </c>
    </row>
    <row r="75" spans="1:11" ht="14.45" customHeight="1" thickBot="1" x14ac:dyDescent="0.25">
      <c r="A75" s="363" t="s">
        <v>259</v>
      </c>
      <c r="B75" s="341">
        <v>0</v>
      </c>
      <c r="C75" s="341">
        <v>0</v>
      </c>
      <c r="D75" s="342">
        <v>0</v>
      </c>
      <c r="E75" s="343">
        <v>1</v>
      </c>
      <c r="F75" s="341">
        <v>0</v>
      </c>
      <c r="G75" s="342">
        <v>0</v>
      </c>
      <c r="H75" s="344">
        <v>0</v>
      </c>
      <c r="I75" s="341">
        <v>0.76199999999900003</v>
      </c>
      <c r="J75" s="342">
        <v>0.76199999999900003</v>
      </c>
      <c r="K75" s="351" t="s">
        <v>197</v>
      </c>
    </row>
    <row r="76" spans="1:11" ht="14.45" customHeight="1" thickBot="1" x14ac:dyDescent="0.25">
      <c r="A76" s="363" t="s">
        <v>260</v>
      </c>
      <c r="B76" s="341">
        <v>285</v>
      </c>
      <c r="C76" s="341">
        <v>3.048</v>
      </c>
      <c r="D76" s="342">
        <v>-281.952</v>
      </c>
      <c r="E76" s="343">
        <v>1.0694736842000001E-2</v>
      </c>
      <c r="F76" s="341">
        <v>5</v>
      </c>
      <c r="G76" s="342">
        <v>3.333333333333</v>
      </c>
      <c r="H76" s="344">
        <v>0.76200000000000001</v>
      </c>
      <c r="I76" s="341">
        <v>7.1349999999999998</v>
      </c>
      <c r="J76" s="342">
        <v>3.8016666666660002</v>
      </c>
      <c r="K76" s="345">
        <v>1.426999999999</v>
      </c>
    </row>
    <row r="77" spans="1:11" ht="14.45" customHeight="1" thickBot="1" x14ac:dyDescent="0.25">
      <c r="A77" s="363" t="s">
        <v>261</v>
      </c>
      <c r="B77" s="341">
        <v>140</v>
      </c>
      <c r="C77" s="341">
        <v>47.19</v>
      </c>
      <c r="D77" s="342">
        <v>-92.809999999998993</v>
      </c>
      <c r="E77" s="343">
        <v>0.33707142857099998</v>
      </c>
      <c r="F77" s="341">
        <v>25</v>
      </c>
      <c r="G77" s="342">
        <v>16.666666666666</v>
      </c>
      <c r="H77" s="344">
        <v>0</v>
      </c>
      <c r="I77" s="341">
        <v>0</v>
      </c>
      <c r="J77" s="342">
        <v>-16.666666666666</v>
      </c>
      <c r="K77" s="345">
        <v>0</v>
      </c>
    </row>
    <row r="78" spans="1:11" ht="14.45" customHeight="1" thickBot="1" x14ac:dyDescent="0.25">
      <c r="A78" s="360" t="s">
        <v>32</v>
      </c>
      <c r="B78" s="341">
        <v>14866.325999999999</v>
      </c>
      <c r="C78" s="341">
        <v>15928.052879999999</v>
      </c>
      <c r="D78" s="342">
        <v>1061.72688000006</v>
      </c>
      <c r="E78" s="343">
        <v>1.071418242812</v>
      </c>
      <c r="F78" s="341">
        <v>18082.450959999998</v>
      </c>
      <c r="G78" s="342">
        <v>12054.9673066667</v>
      </c>
      <c r="H78" s="344">
        <v>1526.4069500000001</v>
      </c>
      <c r="I78" s="341">
        <v>12402.292649999999</v>
      </c>
      <c r="J78" s="342">
        <v>347.32534333331199</v>
      </c>
      <c r="K78" s="345">
        <v>0.68587453533999998</v>
      </c>
    </row>
    <row r="79" spans="1:11" ht="14.45" customHeight="1" thickBot="1" x14ac:dyDescent="0.25">
      <c r="A79" s="366" t="s">
        <v>262</v>
      </c>
      <c r="B79" s="346">
        <v>10938.005999999999</v>
      </c>
      <c r="C79" s="346">
        <v>11725.755999999999</v>
      </c>
      <c r="D79" s="347">
        <v>787.75000000005502</v>
      </c>
      <c r="E79" s="348">
        <v>1.072019525313</v>
      </c>
      <c r="F79" s="346">
        <v>13056.67</v>
      </c>
      <c r="G79" s="347">
        <v>8704.4466666666794</v>
      </c>
      <c r="H79" s="349">
        <v>1127.546</v>
      </c>
      <c r="I79" s="346">
        <v>9137.8289999999906</v>
      </c>
      <c r="J79" s="347">
        <v>433.38233333330902</v>
      </c>
      <c r="K79" s="352">
        <v>0.69985907585899998</v>
      </c>
    </row>
    <row r="80" spans="1:11" ht="14.45" customHeight="1" thickBot="1" x14ac:dyDescent="0.25">
      <c r="A80" s="362" t="s">
        <v>263</v>
      </c>
      <c r="B80" s="346">
        <v>10912</v>
      </c>
      <c r="C80" s="346">
        <v>11623.103999999999</v>
      </c>
      <c r="D80" s="347">
        <v>711.10400000005404</v>
      </c>
      <c r="E80" s="348">
        <v>1.065167155425</v>
      </c>
      <c r="F80" s="346">
        <v>12980.82</v>
      </c>
      <c r="G80" s="347">
        <v>8653.8800000000192</v>
      </c>
      <c r="H80" s="349">
        <v>1113.347</v>
      </c>
      <c r="I80" s="346">
        <v>9078.8690000000006</v>
      </c>
      <c r="J80" s="347">
        <v>424.98899999997798</v>
      </c>
      <c r="K80" s="352">
        <v>0.69940643195100005</v>
      </c>
    </row>
    <row r="81" spans="1:11" ht="14.45" customHeight="1" thickBot="1" x14ac:dyDescent="0.25">
      <c r="A81" s="363" t="s">
        <v>264</v>
      </c>
      <c r="B81" s="341">
        <v>10912</v>
      </c>
      <c r="C81" s="341">
        <v>11623.103999999999</v>
      </c>
      <c r="D81" s="342">
        <v>711.10400000005404</v>
      </c>
      <c r="E81" s="343">
        <v>1.065167155425</v>
      </c>
      <c r="F81" s="341">
        <v>12980.82</v>
      </c>
      <c r="G81" s="342">
        <v>8653.8800000000192</v>
      </c>
      <c r="H81" s="344">
        <v>1113.347</v>
      </c>
      <c r="I81" s="341">
        <v>9078.8690000000006</v>
      </c>
      <c r="J81" s="342">
        <v>424.98899999997798</v>
      </c>
      <c r="K81" s="345">
        <v>0.69940643195100005</v>
      </c>
    </row>
    <row r="82" spans="1:11" ht="14.45" customHeight="1" thickBot="1" x14ac:dyDescent="0.25">
      <c r="A82" s="362" t="s">
        <v>265</v>
      </c>
      <c r="B82" s="346">
        <v>0</v>
      </c>
      <c r="C82" s="346">
        <v>4.6500000000000004</v>
      </c>
      <c r="D82" s="347">
        <v>4.6500000000000004</v>
      </c>
      <c r="E82" s="354" t="s">
        <v>197</v>
      </c>
      <c r="F82" s="346">
        <v>4.68</v>
      </c>
      <c r="G82" s="347">
        <v>3.12</v>
      </c>
      <c r="H82" s="349">
        <v>0</v>
      </c>
      <c r="I82" s="346">
        <v>0</v>
      </c>
      <c r="J82" s="347">
        <v>-3.12</v>
      </c>
      <c r="K82" s="352">
        <v>0</v>
      </c>
    </row>
    <row r="83" spans="1:11" ht="14.45" customHeight="1" thickBot="1" x14ac:dyDescent="0.25">
      <c r="A83" s="363" t="s">
        <v>266</v>
      </c>
      <c r="B83" s="341">
        <v>0</v>
      </c>
      <c r="C83" s="341">
        <v>4.6500000000000004</v>
      </c>
      <c r="D83" s="342">
        <v>4.6500000000000004</v>
      </c>
      <c r="E83" s="353" t="s">
        <v>197</v>
      </c>
      <c r="F83" s="341">
        <v>4.68</v>
      </c>
      <c r="G83" s="342">
        <v>3.12</v>
      </c>
      <c r="H83" s="344">
        <v>0</v>
      </c>
      <c r="I83" s="341">
        <v>0</v>
      </c>
      <c r="J83" s="342">
        <v>-3.12</v>
      </c>
      <c r="K83" s="345">
        <v>0</v>
      </c>
    </row>
    <row r="84" spans="1:11" ht="14.45" customHeight="1" thickBot="1" x14ac:dyDescent="0.25">
      <c r="A84" s="362" t="s">
        <v>267</v>
      </c>
      <c r="B84" s="346">
        <v>26.006</v>
      </c>
      <c r="C84" s="346">
        <v>48.002000000000002</v>
      </c>
      <c r="D84" s="347">
        <v>21.995999999999999</v>
      </c>
      <c r="E84" s="348">
        <v>1.8458048142729999</v>
      </c>
      <c r="F84" s="346">
        <v>42.49</v>
      </c>
      <c r="G84" s="347">
        <v>28.326666666666</v>
      </c>
      <c r="H84" s="349">
        <v>14.199</v>
      </c>
      <c r="I84" s="346">
        <v>58.96</v>
      </c>
      <c r="J84" s="347">
        <v>30.633333333332999</v>
      </c>
      <c r="K84" s="352">
        <v>1.387620616615</v>
      </c>
    </row>
    <row r="85" spans="1:11" ht="14.45" customHeight="1" thickBot="1" x14ac:dyDescent="0.25">
      <c r="A85" s="363" t="s">
        <v>268</v>
      </c>
      <c r="B85" s="341">
        <v>26.006</v>
      </c>
      <c r="C85" s="341">
        <v>48.002000000000002</v>
      </c>
      <c r="D85" s="342">
        <v>21.995999999999999</v>
      </c>
      <c r="E85" s="343">
        <v>1.8458048142729999</v>
      </c>
      <c r="F85" s="341">
        <v>42.49</v>
      </c>
      <c r="G85" s="342">
        <v>28.326666666666</v>
      </c>
      <c r="H85" s="344">
        <v>14.199</v>
      </c>
      <c r="I85" s="341">
        <v>58.96</v>
      </c>
      <c r="J85" s="342">
        <v>30.633333333332999</v>
      </c>
      <c r="K85" s="345">
        <v>1.387620616615</v>
      </c>
    </row>
    <row r="86" spans="1:11" ht="14.45" customHeight="1" thickBot="1" x14ac:dyDescent="0.25">
      <c r="A86" s="365" t="s">
        <v>269</v>
      </c>
      <c r="B86" s="341">
        <v>0</v>
      </c>
      <c r="C86" s="341">
        <v>50</v>
      </c>
      <c r="D86" s="342">
        <v>50</v>
      </c>
      <c r="E86" s="353" t="s">
        <v>191</v>
      </c>
      <c r="F86" s="341">
        <v>28.68</v>
      </c>
      <c r="G86" s="342">
        <v>19.12</v>
      </c>
      <c r="H86" s="344">
        <v>0</v>
      </c>
      <c r="I86" s="341">
        <v>0</v>
      </c>
      <c r="J86" s="342">
        <v>-19.12</v>
      </c>
      <c r="K86" s="345">
        <v>0</v>
      </c>
    </row>
    <row r="87" spans="1:11" ht="14.45" customHeight="1" thickBot="1" x14ac:dyDescent="0.25">
      <c r="A87" s="363" t="s">
        <v>270</v>
      </c>
      <c r="B87" s="341">
        <v>0</v>
      </c>
      <c r="C87" s="341">
        <v>50</v>
      </c>
      <c r="D87" s="342">
        <v>50</v>
      </c>
      <c r="E87" s="353" t="s">
        <v>191</v>
      </c>
      <c r="F87" s="341">
        <v>28.68</v>
      </c>
      <c r="G87" s="342">
        <v>19.12</v>
      </c>
      <c r="H87" s="344">
        <v>0</v>
      </c>
      <c r="I87" s="341">
        <v>0</v>
      </c>
      <c r="J87" s="342">
        <v>-19.12</v>
      </c>
      <c r="K87" s="345">
        <v>0</v>
      </c>
    </row>
    <row r="88" spans="1:11" ht="14.45" customHeight="1" thickBot="1" x14ac:dyDescent="0.25">
      <c r="A88" s="361" t="s">
        <v>271</v>
      </c>
      <c r="B88" s="341">
        <v>3710.08</v>
      </c>
      <c r="C88" s="341">
        <v>3968.8620000000101</v>
      </c>
      <c r="D88" s="342">
        <v>258.782000000008</v>
      </c>
      <c r="E88" s="343">
        <v>1.0697510565799999</v>
      </c>
      <c r="F88" s="341">
        <v>4692.03</v>
      </c>
      <c r="G88" s="342">
        <v>3128.02</v>
      </c>
      <c r="H88" s="344">
        <v>376.308030000001</v>
      </c>
      <c r="I88" s="341">
        <v>3081.6977999999999</v>
      </c>
      <c r="J88" s="342">
        <v>-46.322199999997999</v>
      </c>
      <c r="K88" s="345">
        <v>0.65679413814400001</v>
      </c>
    </row>
    <row r="89" spans="1:11" ht="14.45" customHeight="1" thickBot="1" x14ac:dyDescent="0.25">
      <c r="A89" s="362" t="s">
        <v>272</v>
      </c>
      <c r="B89" s="346">
        <v>982.08000000000197</v>
      </c>
      <c r="C89" s="346">
        <v>1050.586</v>
      </c>
      <c r="D89" s="347">
        <v>68.505999999999005</v>
      </c>
      <c r="E89" s="348">
        <v>1.069756028022</v>
      </c>
      <c r="F89" s="346">
        <v>1242</v>
      </c>
      <c r="G89" s="347">
        <v>827.99999999999898</v>
      </c>
      <c r="H89" s="349">
        <v>100.19799999999999</v>
      </c>
      <c r="I89" s="346">
        <v>817.10299999999995</v>
      </c>
      <c r="J89" s="347">
        <v>-10.896999999999</v>
      </c>
      <c r="K89" s="352">
        <v>0.65789291465300004</v>
      </c>
    </row>
    <row r="90" spans="1:11" ht="14.45" customHeight="1" thickBot="1" x14ac:dyDescent="0.25">
      <c r="A90" s="363" t="s">
        <v>273</v>
      </c>
      <c r="B90" s="341">
        <v>982.08000000000197</v>
      </c>
      <c r="C90" s="341">
        <v>1050.586</v>
      </c>
      <c r="D90" s="342">
        <v>68.505999999999005</v>
      </c>
      <c r="E90" s="343">
        <v>1.069756028022</v>
      </c>
      <c r="F90" s="341">
        <v>1242</v>
      </c>
      <c r="G90" s="342">
        <v>827.99999999999898</v>
      </c>
      <c r="H90" s="344">
        <v>100.19799999999999</v>
      </c>
      <c r="I90" s="341">
        <v>817.10299999999995</v>
      </c>
      <c r="J90" s="342">
        <v>-10.896999999999</v>
      </c>
      <c r="K90" s="345">
        <v>0.65789291465300004</v>
      </c>
    </row>
    <row r="91" spans="1:11" ht="14.45" customHeight="1" thickBot="1" x14ac:dyDescent="0.25">
      <c r="A91" s="362" t="s">
        <v>274</v>
      </c>
      <c r="B91" s="346">
        <v>2728</v>
      </c>
      <c r="C91" s="346">
        <v>2918.2759999999998</v>
      </c>
      <c r="D91" s="347">
        <v>190.276000000008</v>
      </c>
      <c r="E91" s="348">
        <v>1.0697492668619999</v>
      </c>
      <c r="F91" s="346">
        <v>3450.03</v>
      </c>
      <c r="G91" s="347">
        <v>2300.02</v>
      </c>
      <c r="H91" s="349">
        <v>276.11003000000102</v>
      </c>
      <c r="I91" s="346">
        <v>2264.5947999999999</v>
      </c>
      <c r="J91" s="347">
        <v>-35.425199999999002</v>
      </c>
      <c r="K91" s="352">
        <v>0.65639858204099999</v>
      </c>
    </row>
    <row r="92" spans="1:11" ht="14.45" customHeight="1" thickBot="1" x14ac:dyDescent="0.25">
      <c r="A92" s="363" t="s">
        <v>275</v>
      </c>
      <c r="B92" s="341">
        <v>2728</v>
      </c>
      <c r="C92" s="341">
        <v>2918.2759999999998</v>
      </c>
      <c r="D92" s="342">
        <v>190.276000000008</v>
      </c>
      <c r="E92" s="343">
        <v>1.0697492668619999</v>
      </c>
      <c r="F92" s="341">
        <v>3450.03</v>
      </c>
      <c r="G92" s="342">
        <v>2300.02</v>
      </c>
      <c r="H92" s="344">
        <v>276.11003000000102</v>
      </c>
      <c r="I92" s="341">
        <v>2264.5947999999999</v>
      </c>
      <c r="J92" s="342">
        <v>-35.425199999999002</v>
      </c>
      <c r="K92" s="345">
        <v>0.65639858204099999</v>
      </c>
    </row>
    <row r="93" spans="1:11" ht="14.45" customHeight="1" thickBot="1" x14ac:dyDescent="0.25">
      <c r="A93" s="361" t="s">
        <v>276</v>
      </c>
      <c r="B93" s="341">
        <v>0</v>
      </c>
      <c r="C93" s="341">
        <v>0</v>
      </c>
      <c r="D93" s="342">
        <v>0</v>
      </c>
      <c r="E93" s="343">
        <v>1</v>
      </c>
      <c r="F93" s="341">
        <v>57.660960000000003</v>
      </c>
      <c r="G93" s="342">
        <v>38.440640000000002</v>
      </c>
      <c r="H93" s="344">
        <v>0</v>
      </c>
      <c r="I93" s="341">
        <v>0</v>
      </c>
      <c r="J93" s="342">
        <v>-38.440640000000002</v>
      </c>
      <c r="K93" s="345">
        <v>0</v>
      </c>
    </row>
    <row r="94" spans="1:11" ht="14.45" customHeight="1" thickBot="1" x14ac:dyDescent="0.25">
      <c r="A94" s="362" t="s">
        <v>277</v>
      </c>
      <c r="B94" s="346">
        <v>0</v>
      </c>
      <c r="C94" s="346">
        <v>0</v>
      </c>
      <c r="D94" s="347">
        <v>0</v>
      </c>
      <c r="E94" s="348">
        <v>1</v>
      </c>
      <c r="F94" s="346">
        <v>57.660960000000003</v>
      </c>
      <c r="G94" s="347">
        <v>38.440640000000002</v>
      </c>
      <c r="H94" s="349">
        <v>0</v>
      </c>
      <c r="I94" s="346">
        <v>0</v>
      </c>
      <c r="J94" s="347">
        <v>-38.440640000000002</v>
      </c>
      <c r="K94" s="352">
        <v>0</v>
      </c>
    </row>
    <row r="95" spans="1:11" ht="14.45" customHeight="1" thickBot="1" x14ac:dyDescent="0.25">
      <c r="A95" s="363" t="s">
        <v>278</v>
      </c>
      <c r="B95" s="341">
        <v>0</v>
      </c>
      <c r="C95" s="341">
        <v>0</v>
      </c>
      <c r="D95" s="342">
        <v>0</v>
      </c>
      <c r="E95" s="343">
        <v>1</v>
      </c>
      <c r="F95" s="341">
        <v>57.660960000000003</v>
      </c>
      <c r="G95" s="342">
        <v>38.440640000000002</v>
      </c>
      <c r="H95" s="344">
        <v>0</v>
      </c>
      <c r="I95" s="341">
        <v>0</v>
      </c>
      <c r="J95" s="342">
        <v>-38.440640000000002</v>
      </c>
      <c r="K95" s="345">
        <v>0</v>
      </c>
    </row>
    <row r="96" spans="1:11" ht="14.45" customHeight="1" thickBot="1" x14ac:dyDescent="0.25">
      <c r="A96" s="361" t="s">
        <v>279</v>
      </c>
      <c r="B96" s="341">
        <v>218.240000000001</v>
      </c>
      <c r="C96" s="341">
        <v>233.43487999999999</v>
      </c>
      <c r="D96" s="342">
        <v>15.194879999998999</v>
      </c>
      <c r="E96" s="343">
        <v>1.069624633431</v>
      </c>
      <c r="F96" s="341">
        <v>276.08999999999997</v>
      </c>
      <c r="G96" s="342">
        <v>184.06</v>
      </c>
      <c r="H96" s="344">
        <v>22.55292</v>
      </c>
      <c r="I96" s="341">
        <v>182.76585</v>
      </c>
      <c r="J96" s="342">
        <v>-1.294149999999</v>
      </c>
      <c r="K96" s="345">
        <v>0.66197924589799995</v>
      </c>
    </row>
    <row r="97" spans="1:11" ht="14.45" customHeight="1" thickBot="1" x14ac:dyDescent="0.25">
      <c r="A97" s="362" t="s">
        <v>280</v>
      </c>
      <c r="B97" s="346">
        <v>218.240000000001</v>
      </c>
      <c r="C97" s="346">
        <v>233.43487999999999</v>
      </c>
      <c r="D97" s="347">
        <v>15.194879999998999</v>
      </c>
      <c r="E97" s="348">
        <v>1.069624633431</v>
      </c>
      <c r="F97" s="346">
        <v>276.08999999999997</v>
      </c>
      <c r="G97" s="347">
        <v>184.06</v>
      </c>
      <c r="H97" s="349">
        <v>22.55292</v>
      </c>
      <c r="I97" s="346">
        <v>182.76585</v>
      </c>
      <c r="J97" s="347">
        <v>-1.294149999999</v>
      </c>
      <c r="K97" s="352">
        <v>0.66197924589799995</v>
      </c>
    </row>
    <row r="98" spans="1:11" ht="14.45" customHeight="1" thickBot="1" x14ac:dyDescent="0.25">
      <c r="A98" s="363" t="s">
        <v>281</v>
      </c>
      <c r="B98" s="341">
        <v>218.240000000001</v>
      </c>
      <c r="C98" s="341">
        <v>233.43487999999999</v>
      </c>
      <c r="D98" s="342">
        <v>15.194879999998999</v>
      </c>
      <c r="E98" s="343">
        <v>1.069624633431</v>
      </c>
      <c r="F98" s="341">
        <v>276.08999999999997</v>
      </c>
      <c r="G98" s="342">
        <v>184.06</v>
      </c>
      <c r="H98" s="344">
        <v>22.55292</v>
      </c>
      <c r="I98" s="341">
        <v>182.76585</v>
      </c>
      <c r="J98" s="342">
        <v>-1.294149999999</v>
      </c>
      <c r="K98" s="345">
        <v>0.66197924589799995</v>
      </c>
    </row>
    <row r="99" spans="1:11" ht="14.45" customHeight="1" thickBot="1" x14ac:dyDescent="0.25">
      <c r="A99" s="360" t="s">
        <v>282</v>
      </c>
      <c r="B99" s="341">
        <v>0</v>
      </c>
      <c r="C99" s="341">
        <v>2.5169999999999999</v>
      </c>
      <c r="D99" s="342">
        <v>2.5169999999999999</v>
      </c>
      <c r="E99" s="353" t="s">
        <v>191</v>
      </c>
      <c r="F99" s="341">
        <v>0</v>
      </c>
      <c r="G99" s="342">
        <v>0</v>
      </c>
      <c r="H99" s="344">
        <v>0.22950000000000001</v>
      </c>
      <c r="I99" s="341">
        <v>1.4936</v>
      </c>
      <c r="J99" s="342">
        <v>1.4936</v>
      </c>
      <c r="K99" s="351" t="s">
        <v>191</v>
      </c>
    </row>
    <row r="100" spans="1:11" ht="14.45" customHeight="1" thickBot="1" x14ac:dyDescent="0.25">
      <c r="A100" s="361" t="s">
        <v>283</v>
      </c>
      <c r="B100" s="341">
        <v>0</v>
      </c>
      <c r="C100" s="341">
        <v>2.5169999999999999</v>
      </c>
      <c r="D100" s="342">
        <v>2.5169999999999999</v>
      </c>
      <c r="E100" s="353" t="s">
        <v>191</v>
      </c>
      <c r="F100" s="341">
        <v>0</v>
      </c>
      <c r="G100" s="342">
        <v>0</v>
      </c>
      <c r="H100" s="344">
        <v>0.22950000000000001</v>
      </c>
      <c r="I100" s="341">
        <v>1.4936</v>
      </c>
      <c r="J100" s="342">
        <v>1.4936</v>
      </c>
      <c r="K100" s="351" t="s">
        <v>191</v>
      </c>
    </row>
    <row r="101" spans="1:11" ht="14.45" customHeight="1" thickBot="1" x14ac:dyDescent="0.25">
      <c r="A101" s="362" t="s">
        <v>284</v>
      </c>
      <c r="B101" s="346">
        <v>0</v>
      </c>
      <c r="C101" s="346">
        <v>2.0169999999999999</v>
      </c>
      <c r="D101" s="347">
        <v>2.0169999999999999</v>
      </c>
      <c r="E101" s="354" t="s">
        <v>191</v>
      </c>
      <c r="F101" s="346">
        <v>0</v>
      </c>
      <c r="G101" s="347">
        <v>0</v>
      </c>
      <c r="H101" s="349">
        <v>0.22950000000000001</v>
      </c>
      <c r="I101" s="346">
        <v>0.69359999999999999</v>
      </c>
      <c r="J101" s="347">
        <v>0.69359999999999999</v>
      </c>
      <c r="K101" s="350" t="s">
        <v>191</v>
      </c>
    </row>
    <row r="102" spans="1:11" ht="14.45" customHeight="1" thickBot="1" x14ac:dyDescent="0.25">
      <c r="A102" s="363" t="s">
        <v>285</v>
      </c>
      <c r="B102" s="341">
        <v>0</v>
      </c>
      <c r="C102" s="341">
        <v>1.5329999999999999</v>
      </c>
      <c r="D102" s="342">
        <v>1.5329999999999999</v>
      </c>
      <c r="E102" s="353" t="s">
        <v>197</v>
      </c>
      <c r="F102" s="341">
        <v>0</v>
      </c>
      <c r="G102" s="342">
        <v>0</v>
      </c>
      <c r="H102" s="344">
        <v>0.22950000000000001</v>
      </c>
      <c r="I102" s="341">
        <v>0.69359999999999999</v>
      </c>
      <c r="J102" s="342">
        <v>0.69359999999999999</v>
      </c>
      <c r="K102" s="351" t="s">
        <v>191</v>
      </c>
    </row>
    <row r="103" spans="1:11" ht="14.45" customHeight="1" thickBot="1" x14ac:dyDescent="0.25">
      <c r="A103" s="363" t="s">
        <v>286</v>
      </c>
      <c r="B103" s="341">
        <v>0</v>
      </c>
      <c r="C103" s="341">
        <v>0.48399999999999999</v>
      </c>
      <c r="D103" s="342">
        <v>0.48399999999999999</v>
      </c>
      <c r="E103" s="353" t="s">
        <v>191</v>
      </c>
      <c r="F103" s="341">
        <v>0</v>
      </c>
      <c r="G103" s="342">
        <v>0</v>
      </c>
      <c r="H103" s="344">
        <v>0</v>
      </c>
      <c r="I103" s="341">
        <v>0</v>
      </c>
      <c r="J103" s="342">
        <v>0</v>
      </c>
      <c r="K103" s="351" t="s">
        <v>191</v>
      </c>
    </row>
    <row r="104" spans="1:11" ht="14.45" customHeight="1" thickBot="1" x14ac:dyDescent="0.25">
      <c r="A104" s="365" t="s">
        <v>287</v>
      </c>
      <c r="B104" s="341">
        <v>0</v>
      </c>
      <c r="C104" s="341">
        <v>0.5</v>
      </c>
      <c r="D104" s="342">
        <v>0.5</v>
      </c>
      <c r="E104" s="353" t="s">
        <v>197</v>
      </c>
      <c r="F104" s="341">
        <v>0</v>
      </c>
      <c r="G104" s="342">
        <v>0</v>
      </c>
      <c r="H104" s="344">
        <v>0</v>
      </c>
      <c r="I104" s="341">
        <v>0.8</v>
      </c>
      <c r="J104" s="342">
        <v>0.8</v>
      </c>
      <c r="K104" s="351" t="s">
        <v>191</v>
      </c>
    </row>
    <row r="105" spans="1:11" ht="14.45" customHeight="1" thickBot="1" x14ac:dyDescent="0.25">
      <c r="A105" s="363" t="s">
        <v>288</v>
      </c>
      <c r="B105" s="341">
        <v>0</v>
      </c>
      <c r="C105" s="341">
        <v>0.5</v>
      </c>
      <c r="D105" s="342">
        <v>0.5</v>
      </c>
      <c r="E105" s="353" t="s">
        <v>197</v>
      </c>
      <c r="F105" s="341">
        <v>0</v>
      </c>
      <c r="G105" s="342">
        <v>0</v>
      </c>
      <c r="H105" s="344">
        <v>0</v>
      </c>
      <c r="I105" s="341">
        <v>0.8</v>
      </c>
      <c r="J105" s="342">
        <v>0.8</v>
      </c>
      <c r="K105" s="351" t="s">
        <v>191</v>
      </c>
    </row>
    <row r="106" spans="1:11" ht="14.45" customHeight="1" thickBot="1" x14ac:dyDescent="0.25">
      <c r="A106" s="360" t="s">
        <v>289</v>
      </c>
      <c r="B106" s="341">
        <v>1922.57556303109</v>
      </c>
      <c r="C106" s="341">
        <v>2285.402</v>
      </c>
      <c r="D106" s="342">
        <v>362.82643696891603</v>
      </c>
      <c r="E106" s="343">
        <v>1.1887189476160001</v>
      </c>
      <c r="F106" s="341">
        <v>2714.99999999996</v>
      </c>
      <c r="G106" s="342">
        <v>1809.99999999997</v>
      </c>
      <c r="H106" s="344">
        <v>226.75832</v>
      </c>
      <c r="I106" s="341">
        <v>1821.96273</v>
      </c>
      <c r="J106" s="342">
        <v>11.962730000024999</v>
      </c>
      <c r="K106" s="345">
        <v>0.67107282872899998</v>
      </c>
    </row>
    <row r="107" spans="1:11" ht="14.45" customHeight="1" thickBot="1" x14ac:dyDescent="0.25">
      <c r="A107" s="361" t="s">
        <v>290</v>
      </c>
      <c r="B107" s="341">
        <v>1922.57556303109</v>
      </c>
      <c r="C107" s="341">
        <v>2137.1860000000001</v>
      </c>
      <c r="D107" s="342">
        <v>214.61043696891599</v>
      </c>
      <c r="E107" s="343">
        <v>1.1116265290659999</v>
      </c>
      <c r="F107" s="341">
        <v>2714.99999999996</v>
      </c>
      <c r="G107" s="342">
        <v>1809.99999999997</v>
      </c>
      <c r="H107" s="344">
        <v>226.75832</v>
      </c>
      <c r="I107" s="341">
        <v>1814.2437299999999</v>
      </c>
      <c r="J107" s="342">
        <v>4.2437300000259999</v>
      </c>
      <c r="K107" s="345">
        <v>0.66822973480600001</v>
      </c>
    </row>
    <row r="108" spans="1:11" ht="14.45" customHeight="1" thickBot="1" x14ac:dyDescent="0.25">
      <c r="A108" s="362" t="s">
        <v>291</v>
      </c>
      <c r="B108" s="346">
        <v>1922.57556303109</v>
      </c>
      <c r="C108" s="346">
        <v>2023.163</v>
      </c>
      <c r="D108" s="347">
        <v>100.58743696891599</v>
      </c>
      <c r="E108" s="348">
        <v>1.052319107193</v>
      </c>
      <c r="F108" s="346">
        <v>2714.99999999996</v>
      </c>
      <c r="G108" s="347">
        <v>1809.99999999997</v>
      </c>
      <c r="H108" s="349">
        <v>226.75832</v>
      </c>
      <c r="I108" s="346">
        <v>1814.2437299999999</v>
      </c>
      <c r="J108" s="347">
        <v>4.2437300000259999</v>
      </c>
      <c r="K108" s="352">
        <v>0.66822973480600001</v>
      </c>
    </row>
    <row r="109" spans="1:11" ht="14.45" customHeight="1" thickBot="1" x14ac:dyDescent="0.25">
      <c r="A109" s="363" t="s">
        <v>292</v>
      </c>
      <c r="B109" s="341">
        <v>122.94599122345301</v>
      </c>
      <c r="C109" s="341">
        <v>121.209</v>
      </c>
      <c r="D109" s="342">
        <v>-1.7369912234530001</v>
      </c>
      <c r="E109" s="343">
        <v>0.98587191655299999</v>
      </c>
      <c r="F109" s="341">
        <v>120.999999999998</v>
      </c>
      <c r="G109" s="342">
        <v>80.666666666664995</v>
      </c>
      <c r="H109" s="344">
        <v>10.104620000000001</v>
      </c>
      <c r="I109" s="341">
        <v>80.810769999998996</v>
      </c>
      <c r="J109" s="342">
        <v>0.14410333333399999</v>
      </c>
      <c r="K109" s="345">
        <v>0.66785760330499999</v>
      </c>
    </row>
    <row r="110" spans="1:11" ht="14.45" customHeight="1" thickBot="1" x14ac:dyDescent="0.25">
      <c r="A110" s="363" t="s">
        <v>293</v>
      </c>
      <c r="B110" s="341">
        <v>320.84072420521397</v>
      </c>
      <c r="C110" s="341">
        <v>522.14600000000098</v>
      </c>
      <c r="D110" s="342">
        <v>201.30527579478701</v>
      </c>
      <c r="E110" s="343">
        <v>1.62743056167</v>
      </c>
      <c r="F110" s="341">
        <v>1036.99999999998</v>
      </c>
      <c r="G110" s="342">
        <v>691.33333333332303</v>
      </c>
      <c r="H110" s="344">
        <v>86.751090000000005</v>
      </c>
      <c r="I110" s="341">
        <v>694.01568999999995</v>
      </c>
      <c r="J110" s="342">
        <v>2.6823566666760001</v>
      </c>
      <c r="K110" s="345">
        <v>0.66925331726100001</v>
      </c>
    </row>
    <row r="111" spans="1:11" ht="14.45" customHeight="1" thickBot="1" x14ac:dyDescent="0.25">
      <c r="A111" s="363" t="s">
        <v>294</v>
      </c>
      <c r="B111" s="341">
        <v>183.50182840264799</v>
      </c>
      <c r="C111" s="341">
        <v>48.689</v>
      </c>
      <c r="D111" s="342">
        <v>-134.81282840264799</v>
      </c>
      <c r="E111" s="343">
        <v>0.26533250607800002</v>
      </c>
      <c r="F111" s="341">
        <v>48.999999999998998</v>
      </c>
      <c r="G111" s="342">
        <v>32.666666666666003</v>
      </c>
      <c r="H111" s="344">
        <v>4.0570000000000004</v>
      </c>
      <c r="I111" s="341">
        <v>32.456000000000003</v>
      </c>
      <c r="J111" s="342">
        <v>-0.21066666666600001</v>
      </c>
      <c r="K111" s="345">
        <v>0.66236734693800003</v>
      </c>
    </row>
    <row r="112" spans="1:11" ht="14.45" customHeight="1" thickBot="1" x14ac:dyDescent="0.25">
      <c r="A112" s="363" t="s">
        <v>295</v>
      </c>
      <c r="B112" s="341">
        <v>708.98578622296702</v>
      </c>
      <c r="C112" s="341">
        <v>657.10900000000095</v>
      </c>
      <c r="D112" s="342">
        <v>-51.876786222965002</v>
      </c>
      <c r="E112" s="343">
        <v>0.92682958215599998</v>
      </c>
      <c r="F112" s="341">
        <v>646.99999999999</v>
      </c>
      <c r="G112" s="342">
        <v>431.333333333327</v>
      </c>
      <c r="H112" s="344">
        <v>54.072699999999998</v>
      </c>
      <c r="I112" s="341">
        <v>432.77695999999997</v>
      </c>
      <c r="J112" s="342">
        <v>1.4436266666719999</v>
      </c>
      <c r="K112" s="345">
        <v>0.66889792890199995</v>
      </c>
    </row>
    <row r="113" spans="1:11" ht="14.45" customHeight="1" thickBot="1" x14ac:dyDescent="0.25">
      <c r="A113" s="363" t="s">
        <v>296</v>
      </c>
      <c r="B113" s="341">
        <v>489.35237915379901</v>
      </c>
      <c r="C113" s="341">
        <v>590.09400000000096</v>
      </c>
      <c r="D113" s="342">
        <v>100.741620846202</v>
      </c>
      <c r="E113" s="343">
        <v>1.2058672342009999</v>
      </c>
      <c r="F113" s="341">
        <v>776.99999999998795</v>
      </c>
      <c r="G113" s="342">
        <v>517.99999999999204</v>
      </c>
      <c r="H113" s="344">
        <v>64.779910000000001</v>
      </c>
      <c r="I113" s="341">
        <v>518.24031000000002</v>
      </c>
      <c r="J113" s="342">
        <v>0.24031000000700001</v>
      </c>
      <c r="K113" s="345">
        <v>0.66697594594499998</v>
      </c>
    </row>
    <row r="114" spans="1:11" ht="14.45" customHeight="1" thickBot="1" x14ac:dyDescent="0.25">
      <c r="A114" s="363" t="s">
        <v>297</v>
      </c>
      <c r="B114" s="341">
        <v>96.948853823006004</v>
      </c>
      <c r="C114" s="341">
        <v>83.915999999999997</v>
      </c>
      <c r="D114" s="342">
        <v>-13.032853823006</v>
      </c>
      <c r="E114" s="343">
        <v>0.865569799857</v>
      </c>
      <c r="F114" s="341">
        <v>83.999999999997996</v>
      </c>
      <c r="G114" s="342">
        <v>55.999999999998998</v>
      </c>
      <c r="H114" s="344">
        <v>6.9930000000000003</v>
      </c>
      <c r="I114" s="341">
        <v>55.944000000000003</v>
      </c>
      <c r="J114" s="342">
        <v>-5.5999999999000002E-2</v>
      </c>
      <c r="K114" s="345">
        <v>0.66600000000000004</v>
      </c>
    </row>
    <row r="115" spans="1:11" ht="14.45" customHeight="1" thickBot="1" x14ac:dyDescent="0.25">
      <c r="A115" s="362" t="s">
        <v>298</v>
      </c>
      <c r="B115" s="346">
        <v>0</v>
      </c>
      <c r="C115" s="346">
        <v>114.023</v>
      </c>
      <c r="D115" s="347">
        <v>114.023</v>
      </c>
      <c r="E115" s="354" t="s">
        <v>191</v>
      </c>
      <c r="F115" s="346">
        <v>0</v>
      </c>
      <c r="G115" s="347">
        <v>0</v>
      </c>
      <c r="H115" s="349">
        <v>0</v>
      </c>
      <c r="I115" s="346">
        <v>0</v>
      </c>
      <c r="J115" s="347">
        <v>0</v>
      </c>
      <c r="K115" s="350" t="s">
        <v>191</v>
      </c>
    </row>
    <row r="116" spans="1:11" ht="14.45" customHeight="1" thickBot="1" x14ac:dyDescent="0.25">
      <c r="A116" s="363" t="s">
        <v>299</v>
      </c>
      <c r="B116" s="341">
        <v>0</v>
      </c>
      <c r="C116" s="341">
        <v>99.225999999999999</v>
      </c>
      <c r="D116" s="342">
        <v>99.225999999999999</v>
      </c>
      <c r="E116" s="353" t="s">
        <v>191</v>
      </c>
      <c r="F116" s="341">
        <v>0</v>
      </c>
      <c r="G116" s="342">
        <v>0</v>
      </c>
      <c r="H116" s="344">
        <v>0</v>
      </c>
      <c r="I116" s="341">
        <v>0</v>
      </c>
      <c r="J116" s="342">
        <v>0</v>
      </c>
      <c r="K116" s="351" t="s">
        <v>191</v>
      </c>
    </row>
    <row r="117" spans="1:11" ht="14.45" customHeight="1" thickBot="1" x14ac:dyDescent="0.25">
      <c r="A117" s="363" t="s">
        <v>300</v>
      </c>
      <c r="B117" s="341">
        <v>0</v>
      </c>
      <c r="C117" s="341">
        <v>12.103</v>
      </c>
      <c r="D117" s="342">
        <v>12.103</v>
      </c>
      <c r="E117" s="353" t="s">
        <v>197</v>
      </c>
      <c r="F117" s="341">
        <v>0</v>
      </c>
      <c r="G117" s="342">
        <v>0</v>
      </c>
      <c r="H117" s="344">
        <v>0</v>
      </c>
      <c r="I117" s="341">
        <v>0</v>
      </c>
      <c r="J117" s="342">
        <v>0</v>
      </c>
      <c r="K117" s="351" t="s">
        <v>191</v>
      </c>
    </row>
    <row r="118" spans="1:11" ht="14.45" customHeight="1" thickBot="1" x14ac:dyDescent="0.25">
      <c r="A118" s="363" t="s">
        <v>301</v>
      </c>
      <c r="B118" s="341">
        <v>0</v>
      </c>
      <c r="C118" s="341">
        <v>2.694</v>
      </c>
      <c r="D118" s="342">
        <v>2.694</v>
      </c>
      <c r="E118" s="353" t="s">
        <v>191</v>
      </c>
      <c r="F118" s="341">
        <v>0</v>
      </c>
      <c r="G118" s="342">
        <v>0</v>
      </c>
      <c r="H118" s="344">
        <v>0</v>
      </c>
      <c r="I118" s="341">
        <v>0</v>
      </c>
      <c r="J118" s="342">
        <v>0</v>
      </c>
      <c r="K118" s="351" t="s">
        <v>191</v>
      </c>
    </row>
    <row r="119" spans="1:11" ht="14.45" customHeight="1" thickBot="1" x14ac:dyDescent="0.25">
      <c r="A119" s="361" t="s">
        <v>302</v>
      </c>
      <c r="B119" s="341">
        <v>0</v>
      </c>
      <c r="C119" s="341">
        <v>148.21600000000001</v>
      </c>
      <c r="D119" s="342">
        <v>148.21600000000001</v>
      </c>
      <c r="E119" s="353" t="s">
        <v>197</v>
      </c>
      <c r="F119" s="341">
        <v>0</v>
      </c>
      <c r="G119" s="342">
        <v>0</v>
      </c>
      <c r="H119" s="344">
        <v>0</v>
      </c>
      <c r="I119" s="341">
        <v>7.7189999999990002</v>
      </c>
      <c r="J119" s="342">
        <v>7.7189999999990002</v>
      </c>
      <c r="K119" s="351" t="s">
        <v>191</v>
      </c>
    </row>
    <row r="120" spans="1:11" ht="14.45" customHeight="1" thickBot="1" x14ac:dyDescent="0.25">
      <c r="A120" s="362" t="s">
        <v>303</v>
      </c>
      <c r="B120" s="346">
        <v>0</v>
      </c>
      <c r="C120" s="346">
        <v>10</v>
      </c>
      <c r="D120" s="347">
        <v>10</v>
      </c>
      <c r="E120" s="354" t="s">
        <v>197</v>
      </c>
      <c r="F120" s="346">
        <v>0</v>
      </c>
      <c r="G120" s="347">
        <v>0</v>
      </c>
      <c r="H120" s="349">
        <v>0</v>
      </c>
      <c r="I120" s="346">
        <v>0</v>
      </c>
      <c r="J120" s="347">
        <v>0</v>
      </c>
      <c r="K120" s="350" t="s">
        <v>191</v>
      </c>
    </row>
    <row r="121" spans="1:11" ht="14.45" customHeight="1" thickBot="1" x14ac:dyDescent="0.25">
      <c r="A121" s="363" t="s">
        <v>304</v>
      </c>
      <c r="B121" s="341">
        <v>0</v>
      </c>
      <c r="C121" s="341">
        <v>10</v>
      </c>
      <c r="D121" s="342">
        <v>10</v>
      </c>
      <c r="E121" s="353" t="s">
        <v>197</v>
      </c>
      <c r="F121" s="341">
        <v>0</v>
      </c>
      <c r="G121" s="342">
        <v>0</v>
      </c>
      <c r="H121" s="344">
        <v>0</v>
      </c>
      <c r="I121" s="341">
        <v>0</v>
      </c>
      <c r="J121" s="342">
        <v>0</v>
      </c>
      <c r="K121" s="351" t="s">
        <v>191</v>
      </c>
    </row>
    <row r="122" spans="1:11" ht="14.45" customHeight="1" thickBot="1" x14ac:dyDescent="0.25">
      <c r="A122" s="362" t="s">
        <v>305</v>
      </c>
      <c r="B122" s="346">
        <v>0</v>
      </c>
      <c r="C122" s="346">
        <v>138.21600000000001</v>
      </c>
      <c r="D122" s="347">
        <v>138.21600000000001</v>
      </c>
      <c r="E122" s="354" t="s">
        <v>197</v>
      </c>
      <c r="F122" s="346">
        <v>0</v>
      </c>
      <c r="G122" s="347">
        <v>0</v>
      </c>
      <c r="H122" s="349">
        <v>0</v>
      </c>
      <c r="I122" s="346">
        <v>7.7189999999990002</v>
      </c>
      <c r="J122" s="347">
        <v>7.7189999999990002</v>
      </c>
      <c r="K122" s="350" t="s">
        <v>191</v>
      </c>
    </row>
    <row r="123" spans="1:11" ht="14.45" customHeight="1" thickBot="1" x14ac:dyDescent="0.25">
      <c r="A123" s="363" t="s">
        <v>306</v>
      </c>
      <c r="B123" s="341">
        <v>0</v>
      </c>
      <c r="C123" s="341">
        <v>138.21600000000001</v>
      </c>
      <c r="D123" s="342">
        <v>138.21600000000001</v>
      </c>
      <c r="E123" s="353" t="s">
        <v>197</v>
      </c>
      <c r="F123" s="341">
        <v>0</v>
      </c>
      <c r="G123" s="342">
        <v>0</v>
      </c>
      <c r="H123" s="344">
        <v>0</v>
      </c>
      <c r="I123" s="341">
        <v>7.7189999999990002</v>
      </c>
      <c r="J123" s="342">
        <v>7.7189999999990002</v>
      </c>
      <c r="K123" s="351" t="s">
        <v>191</v>
      </c>
    </row>
    <row r="124" spans="1:11" ht="14.45" customHeight="1" thickBot="1" x14ac:dyDescent="0.25">
      <c r="A124" s="359" t="s">
        <v>307</v>
      </c>
      <c r="B124" s="341">
        <v>40.069701857341997</v>
      </c>
      <c r="C124" s="341">
        <v>91.001009999999994</v>
      </c>
      <c r="D124" s="342">
        <v>50.931308142657002</v>
      </c>
      <c r="E124" s="343">
        <v>2.2710678088890002</v>
      </c>
      <c r="F124" s="341">
        <v>29.283609885552998</v>
      </c>
      <c r="G124" s="342">
        <v>19.522406590368998</v>
      </c>
      <c r="H124" s="344">
        <v>5.7461599999999997</v>
      </c>
      <c r="I124" s="341">
        <v>27.96593</v>
      </c>
      <c r="J124" s="342">
        <v>8.44352340963</v>
      </c>
      <c r="K124" s="345">
        <v>0.95500281929999997</v>
      </c>
    </row>
    <row r="125" spans="1:11" ht="14.45" customHeight="1" thickBot="1" x14ac:dyDescent="0.25">
      <c r="A125" s="360" t="s">
        <v>308</v>
      </c>
      <c r="B125" s="341">
        <v>40.069701857341997</v>
      </c>
      <c r="C125" s="341">
        <v>91.001009999999994</v>
      </c>
      <c r="D125" s="342">
        <v>50.931308142657002</v>
      </c>
      <c r="E125" s="343">
        <v>2.2710678088890002</v>
      </c>
      <c r="F125" s="341">
        <v>29.283609885552998</v>
      </c>
      <c r="G125" s="342">
        <v>19.522406590368998</v>
      </c>
      <c r="H125" s="344">
        <v>5.7461599999999997</v>
      </c>
      <c r="I125" s="341">
        <v>27.96593</v>
      </c>
      <c r="J125" s="342">
        <v>8.44352340963</v>
      </c>
      <c r="K125" s="345">
        <v>0.95500281929999997</v>
      </c>
    </row>
    <row r="126" spans="1:11" ht="14.45" customHeight="1" thickBot="1" x14ac:dyDescent="0.25">
      <c r="A126" s="361" t="s">
        <v>309</v>
      </c>
      <c r="B126" s="341">
        <v>0</v>
      </c>
      <c r="C126" s="341">
        <v>50</v>
      </c>
      <c r="D126" s="342">
        <v>50</v>
      </c>
      <c r="E126" s="353" t="s">
        <v>191</v>
      </c>
      <c r="F126" s="341">
        <v>0</v>
      </c>
      <c r="G126" s="342">
        <v>0</v>
      </c>
      <c r="H126" s="344">
        <v>0</v>
      </c>
      <c r="I126" s="341">
        <v>0</v>
      </c>
      <c r="J126" s="342">
        <v>0</v>
      </c>
      <c r="K126" s="351" t="s">
        <v>191</v>
      </c>
    </row>
    <row r="127" spans="1:11" ht="14.45" customHeight="1" thickBot="1" x14ac:dyDescent="0.25">
      <c r="A127" s="362" t="s">
        <v>310</v>
      </c>
      <c r="B127" s="346">
        <v>0</v>
      </c>
      <c r="C127" s="346">
        <v>50</v>
      </c>
      <c r="D127" s="347">
        <v>50</v>
      </c>
      <c r="E127" s="354" t="s">
        <v>191</v>
      </c>
      <c r="F127" s="346">
        <v>0</v>
      </c>
      <c r="G127" s="347">
        <v>0</v>
      </c>
      <c r="H127" s="349">
        <v>0</v>
      </c>
      <c r="I127" s="346">
        <v>0</v>
      </c>
      <c r="J127" s="347">
        <v>0</v>
      </c>
      <c r="K127" s="350" t="s">
        <v>191</v>
      </c>
    </row>
    <row r="128" spans="1:11" ht="14.45" customHeight="1" thickBot="1" x14ac:dyDescent="0.25">
      <c r="A128" s="363" t="s">
        <v>311</v>
      </c>
      <c r="B128" s="341">
        <v>0</v>
      </c>
      <c r="C128" s="341">
        <v>50</v>
      </c>
      <c r="D128" s="342">
        <v>50</v>
      </c>
      <c r="E128" s="353" t="s">
        <v>191</v>
      </c>
      <c r="F128" s="341">
        <v>0</v>
      </c>
      <c r="G128" s="342">
        <v>0</v>
      </c>
      <c r="H128" s="344">
        <v>0</v>
      </c>
      <c r="I128" s="341">
        <v>0</v>
      </c>
      <c r="J128" s="342">
        <v>0</v>
      </c>
      <c r="K128" s="351" t="s">
        <v>191</v>
      </c>
    </row>
    <row r="129" spans="1:11" ht="14.45" customHeight="1" thickBot="1" x14ac:dyDescent="0.25">
      <c r="A129" s="366" t="s">
        <v>312</v>
      </c>
      <c r="B129" s="346">
        <v>40.069701857341997</v>
      </c>
      <c r="C129" s="346">
        <v>41.001010000000001</v>
      </c>
      <c r="D129" s="347">
        <v>0.93130814265700002</v>
      </c>
      <c r="E129" s="348">
        <v>1.0232422029479999</v>
      </c>
      <c r="F129" s="346">
        <v>29.283609885552998</v>
      </c>
      <c r="G129" s="347">
        <v>19.522406590368998</v>
      </c>
      <c r="H129" s="349">
        <v>5.7461599999999997</v>
      </c>
      <c r="I129" s="346">
        <v>27.96593</v>
      </c>
      <c r="J129" s="347">
        <v>8.44352340963</v>
      </c>
      <c r="K129" s="352">
        <v>0.95500281929999997</v>
      </c>
    </row>
    <row r="130" spans="1:11" ht="14.45" customHeight="1" thickBot="1" x14ac:dyDescent="0.25">
      <c r="A130" s="362" t="s">
        <v>313</v>
      </c>
      <c r="B130" s="346">
        <v>0</v>
      </c>
      <c r="C130" s="346">
        <v>9.9965299999999999</v>
      </c>
      <c r="D130" s="347">
        <v>9.9965299999999999</v>
      </c>
      <c r="E130" s="354" t="s">
        <v>191</v>
      </c>
      <c r="F130" s="346">
        <v>0</v>
      </c>
      <c r="G130" s="347">
        <v>0</v>
      </c>
      <c r="H130" s="349">
        <v>2.5000000000000001E-4</v>
      </c>
      <c r="I130" s="346">
        <v>1.1E-4</v>
      </c>
      <c r="J130" s="347">
        <v>1.1E-4</v>
      </c>
      <c r="K130" s="350" t="s">
        <v>191</v>
      </c>
    </row>
    <row r="131" spans="1:11" ht="14.45" customHeight="1" thickBot="1" x14ac:dyDescent="0.25">
      <c r="A131" s="363" t="s">
        <v>314</v>
      </c>
      <c r="B131" s="341">
        <v>0</v>
      </c>
      <c r="C131" s="341">
        <v>-3.47E-3</v>
      </c>
      <c r="D131" s="342">
        <v>-3.47E-3</v>
      </c>
      <c r="E131" s="353" t="s">
        <v>191</v>
      </c>
      <c r="F131" s="341">
        <v>0</v>
      </c>
      <c r="G131" s="342">
        <v>0</v>
      </c>
      <c r="H131" s="344">
        <v>2.5000000000000001E-4</v>
      </c>
      <c r="I131" s="341">
        <v>1.1E-4</v>
      </c>
      <c r="J131" s="342">
        <v>1.1E-4</v>
      </c>
      <c r="K131" s="351" t="s">
        <v>191</v>
      </c>
    </row>
    <row r="132" spans="1:11" ht="14.45" customHeight="1" thickBot="1" x14ac:dyDescent="0.25">
      <c r="A132" s="363" t="s">
        <v>315</v>
      </c>
      <c r="B132" s="341">
        <v>0</v>
      </c>
      <c r="C132" s="341">
        <v>10</v>
      </c>
      <c r="D132" s="342">
        <v>10</v>
      </c>
      <c r="E132" s="353" t="s">
        <v>197</v>
      </c>
      <c r="F132" s="341">
        <v>0</v>
      </c>
      <c r="G132" s="342">
        <v>0</v>
      </c>
      <c r="H132" s="344">
        <v>0</v>
      </c>
      <c r="I132" s="341">
        <v>0</v>
      </c>
      <c r="J132" s="342">
        <v>0</v>
      </c>
      <c r="K132" s="351" t="s">
        <v>191</v>
      </c>
    </row>
    <row r="133" spans="1:11" ht="14.45" customHeight="1" thickBot="1" x14ac:dyDescent="0.25">
      <c r="A133" s="362" t="s">
        <v>316</v>
      </c>
      <c r="B133" s="346">
        <v>40.069701857341997</v>
      </c>
      <c r="C133" s="346">
        <v>31.004480000000001</v>
      </c>
      <c r="D133" s="347">
        <v>-9.0652218573419994</v>
      </c>
      <c r="E133" s="348">
        <v>0.77376368085699998</v>
      </c>
      <c r="F133" s="346">
        <v>29.283609885552998</v>
      </c>
      <c r="G133" s="347">
        <v>19.522406590368998</v>
      </c>
      <c r="H133" s="349">
        <v>5.7459100000000003</v>
      </c>
      <c r="I133" s="346">
        <v>27.965820000000001</v>
      </c>
      <c r="J133" s="347">
        <v>8.4434134096300006</v>
      </c>
      <c r="K133" s="352">
        <v>0.95499906293299996</v>
      </c>
    </row>
    <row r="134" spans="1:11" ht="14.45" customHeight="1" thickBot="1" x14ac:dyDescent="0.25">
      <c r="A134" s="363" t="s">
        <v>317</v>
      </c>
      <c r="B134" s="341">
        <v>40.069701857341997</v>
      </c>
      <c r="C134" s="341">
        <v>31.004480000000001</v>
      </c>
      <c r="D134" s="342">
        <v>-9.0652218573419994</v>
      </c>
      <c r="E134" s="343">
        <v>0.77376368085699998</v>
      </c>
      <c r="F134" s="341">
        <v>29.283609885552998</v>
      </c>
      <c r="G134" s="342">
        <v>19.522406590368998</v>
      </c>
      <c r="H134" s="344">
        <v>5.7459100000000003</v>
      </c>
      <c r="I134" s="341">
        <v>27.965820000000001</v>
      </c>
      <c r="J134" s="342">
        <v>8.4434134096300006</v>
      </c>
      <c r="K134" s="345">
        <v>0.95499906293299996</v>
      </c>
    </row>
    <row r="135" spans="1:11" ht="14.45" customHeight="1" thickBot="1" x14ac:dyDescent="0.25">
      <c r="A135" s="359" t="s">
        <v>318</v>
      </c>
      <c r="B135" s="341">
        <v>2605.4669967456398</v>
      </c>
      <c r="C135" s="341">
        <v>2627.81351</v>
      </c>
      <c r="D135" s="342">
        <v>22.346513254360001</v>
      </c>
      <c r="E135" s="343">
        <v>1.0085767784740001</v>
      </c>
      <c r="F135" s="341">
        <v>2932.07624581045</v>
      </c>
      <c r="G135" s="342">
        <v>1954.7174972069699</v>
      </c>
      <c r="H135" s="344">
        <v>200.07118</v>
      </c>
      <c r="I135" s="341">
        <v>1957.5295000000001</v>
      </c>
      <c r="J135" s="342">
        <v>2.8120027930329998</v>
      </c>
      <c r="K135" s="345">
        <v>0.66762571498500001</v>
      </c>
    </row>
    <row r="136" spans="1:11" ht="14.45" customHeight="1" thickBot="1" x14ac:dyDescent="0.25">
      <c r="A136" s="364" t="s">
        <v>319</v>
      </c>
      <c r="B136" s="346">
        <v>2605.4669967456398</v>
      </c>
      <c r="C136" s="346">
        <v>2627.81351</v>
      </c>
      <c r="D136" s="347">
        <v>22.346513254360001</v>
      </c>
      <c r="E136" s="348">
        <v>1.0085767784740001</v>
      </c>
      <c r="F136" s="346">
        <v>2932.07624581045</v>
      </c>
      <c r="G136" s="347">
        <v>1954.7174972069699</v>
      </c>
      <c r="H136" s="349">
        <v>200.07118</v>
      </c>
      <c r="I136" s="346">
        <v>1957.5295000000001</v>
      </c>
      <c r="J136" s="347">
        <v>2.8120027930329998</v>
      </c>
      <c r="K136" s="352">
        <v>0.66762571498500001</v>
      </c>
    </row>
    <row r="137" spans="1:11" ht="14.45" customHeight="1" thickBot="1" x14ac:dyDescent="0.25">
      <c r="A137" s="366" t="s">
        <v>38</v>
      </c>
      <c r="B137" s="346">
        <v>2605.4669967456398</v>
      </c>
      <c r="C137" s="346">
        <v>2627.81351</v>
      </c>
      <c r="D137" s="347">
        <v>22.346513254360001</v>
      </c>
      <c r="E137" s="348">
        <v>1.0085767784740001</v>
      </c>
      <c r="F137" s="346">
        <v>2932.07624581045</v>
      </c>
      <c r="G137" s="347">
        <v>1954.7174972069699</v>
      </c>
      <c r="H137" s="349">
        <v>200.07118</v>
      </c>
      <c r="I137" s="346">
        <v>1957.5295000000001</v>
      </c>
      <c r="J137" s="347">
        <v>2.8120027930329998</v>
      </c>
      <c r="K137" s="352">
        <v>0.66762571498500001</v>
      </c>
    </row>
    <row r="138" spans="1:11" ht="14.45" customHeight="1" thickBot="1" x14ac:dyDescent="0.25">
      <c r="A138" s="365" t="s">
        <v>320</v>
      </c>
      <c r="B138" s="341">
        <v>0</v>
      </c>
      <c r="C138" s="341">
        <v>6.6009999999999999E-2</v>
      </c>
      <c r="D138" s="342">
        <v>6.6009999999999999E-2</v>
      </c>
      <c r="E138" s="353" t="s">
        <v>197</v>
      </c>
      <c r="F138" s="341">
        <v>0</v>
      </c>
      <c r="G138" s="342">
        <v>0</v>
      </c>
      <c r="H138" s="344">
        <v>0</v>
      </c>
      <c r="I138" s="341">
        <v>0</v>
      </c>
      <c r="J138" s="342">
        <v>0</v>
      </c>
      <c r="K138" s="345">
        <v>8</v>
      </c>
    </row>
    <row r="139" spans="1:11" ht="14.45" customHeight="1" thickBot="1" x14ac:dyDescent="0.25">
      <c r="A139" s="363" t="s">
        <v>321</v>
      </c>
      <c r="B139" s="341">
        <v>0</v>
      </c>
      <c r="C139" s="341">
        <v>6.6009999999999999E-2</v>
      </c>
      <c r="D139" s="342">
        <v>6.6009999999999999E-2</v>
      </c>
      <c r="E139" s="353" t="s">
        <v>197</v>
      </c>
      <c r="F139" s="341">
        <v>0</v>
      </c>
      <c r="G139" s="342">
        <v>0</v>
      </c>
      <c r="H139" s="344">
        <v>0</v>
      </c>
      <c r="I139" s="341">
        <v>0</v>
      </c>
      <c r="J139" s="342">
        <v>0</v>
      </c>
      <c r="K139" s="345">
        <v>8</v>
      </c>
    </row>
    <row r="140" spans="1:11" ht="14.45" customHeight="1" thickBot="1" x14ac:dyDescent="0.25">
      <c r="A140" s="362" t="s">
        <v>322</v>
      </c>
      <c r="B140" s="346">
        <v>94.693838860206995</v>
      </c>
      <c r="C140" s="346">
        <v>66.460499999999996</v>
      </c>
      <c r="D140" s="347">
        <v>-28.233338860206999</v>
      </c>
      <c r="E140" s="348">
        <v>0.70184608417899996</v>
      </c>
      <c r="F140" s="346">
        <v>61.296271181160002</v>
      </c>
      <c r="G140" s="347">
        <v>40.864180787439999</v>
      </c>
      <c r="H140" s="349">
        <v>2.31</v>
      </c>
      <c r="I140" s="346">
        <v>21.033000000000001</v>
      </c>
      <c r="J140" s="347">
        <v>-19.831180787440001</v>
      </c>
      <c r="K140" s="352">
        <v>0.343136696485</v>
      </c>
    </row>
    <row r="141" spans="1:11" ht="14.45" customHeight="1" thickBot="1" x14ac:dyDescent="0.25">
      <c r="A141" s="363" t="s">
        <v>323</v>
      </c>
      <c r="B141" s="341">
        <v>94.693838860206995</v>
      </c>
      <c r="C141" s="341">
        <v>66.460499999999996</v>
      </c>
      <c r="D141" s="342">
        <v>-28.233338860206999</v>
      </c>
      <c r="E141" s="343">
        <v>0.70184608417899996</v>
      </c>
      <c r="F141" s="341">
        <v>61.296271181160002</v>
      </c>
      <c r="G141" s="342">
        <v>40.864180787439999</v>
      </c>
      <c r="H141" s="344">
        <v>2.31</v>
      </c>
      <c r="I141" s="341">
        <v>21.033000000000001</v>
      </c>
      <c r="J141" s="342">
        <v>-19.831180787440001</v>
      </c>
      <c r="K141" s="345">
        <v>0.343136696485</v>
      </c>
    </row>
    <row r="142" spans="1:11" ht="14.45" customHeight="1" thickBot="1" x14ac:dyDescent="0.25">
      <c r="A142" s="362" t="s">
        <v>324</v>
      </c>
      <c r="B142" s="346">
        <v>4.4469830309220004</v>
      </c>
      <c r="C142" s="346">
        <v>12.823499999999999</v>
      </c>
      <c r="D142" s="347">
        <v>8.3765169690770005</v>
      </c>
      <c r="E142" s="348">
        <v>2.8836404166210001</v>
      </c>
      <c r="F142" s="346">
        <v>3.816946662671</v>
      </c>
      <c r="G142" s="347">
        <v>2.5446311084470001</v>
      </c>
      <c r="H142" s="349">
        <v>0.29399999999999998</v>
      </c>
      <c r="I142" s="346">
        <v>5.1234999999999999</v>
      </c>
      <c r="J142" s="347">
        <v>2.5788688915520002</v>
      </c>
      <c r="K142" s="352">
        <v>1.3423032734789999</v>
      </c>
    </row>
    <row r="143" spans="1:11" ht="14.45" customHeight="1" thickBot="1" x14ac:dyDescent="0.25">
      <c r="A143" s="363" t="s">
        <v>325</v>
      </c>
      <c r="B143" s="341">
        <v>0</v>
      </c>
      <c r="C143" s="341">
        <v>0</v>
      </c>
      <c r="D143" s="342">
        <v>0</v>
      </c>
      <c r="E143" s="343">
        <v>1</v>
      </c>
      <c r="F143" s="341">
        <v>0</v>
      </c>
      <c r="G143" s="342">
        <v>0</v>
      </c>
      <c r="H143" s="344">
        <v>0</v>
      </c>
      <c r="I143" s="341">
        <v>1.1100000000000001</v>
      </c>
      <c r="J143" s="342">
        <v>1.1100000000000001</v>
      </c>
      <c r="K143" s="351" t="s">
        <v>197</v>
      </c>
    </row>
    <row r="144" spans="1:11" ht="14.45" customHeight="1" thickBot="1" x14ac:dyDescent="0.25">
      <c r="A144" s="363" t="s">
        <v>326</v>
      </c>
      <c r="B144" s="341">
        <v>4.4469830309220004</v>
      </c>
      <c r="C144" s="341">
        <v>12.823499999999999</v>
      </c>
      <c r="D144" s="342">
        <v>8.3765169690770005</v>
      </c>
      <c r="E144" s="343">
        <v>2.8836404166210001</v>
      </c>
      <c r="F144" s="341">
        <v>3.816946662671</v>
      </c>
      <c r="G144" s="342">
        <v>2.5446311084470001</v>
      </c>
      <c r="H144" s="344">
        <v>0.29399999999999998</v>
      </c>
      <c r="I144" s="341">
        <v>4.0134999999999996</v>
      </c>
      <c r="J144" s="342">
        <v>1.4688688915520001</v>
      </c>
      <c r="K144" s="345">
        <v>1.0514949132639999</v>
      </c>
    </row>
    <row r="145" spans="1:11" ht="14.45" customHeight="1" thickBot="1" x14ac:dyDescent="0.25">
      <c r="A145" s="365" t="s">
        <v>327</v>
      </c>
      <c r="B145" s="341">
        <v>0</v>
      </c>
      <c r="C145" s="341">
        <v>0</v>
      </c>
      <c r="D145" s="342">
        <v>0</v>
      </c>
      <c r="E145" s="343">
        <v>1</v>
      </c>
      <c r="F145" s="341">
        <v>0</v>
      </c>
      <c r="G145" s="342">
        <v>0</v>
      </c>
      <c r="H145" s="344">
        <v>0.25198999999999999</v>
      </c>
      <c r="I145" s="341">
        <v>1.53488</v>
      </c>
      <c r="J145" s="342">
        <v>1.53488</v>
      </c>
      <c r="K145" s="351" t="s">
        <v>197</v>
      </c>
    </row>
    <row r="146" spans="1:11" ht="14.45" customHeight="1" thickBot="1" x14ac:dyDescent="0.25">
      <c r="A146" s="363" t="s">
        <v>328</v>
      </c>
      <c r="B146" s="341">
        <v>0</v>
      </c>
      <c r="C146" s="341">
        <v>0</v>
      </c>
      <c r="D146" s="342">
        <v>0</v>
      </c>
      <c r="E146" s="343">
        <v>1</v>
      </c>
      <c r="F146" s="341">
        <v>0</v>
      </c>
      <c r="G146" s="342">
        <v>0</v>
      </c>
      <c r="H146" s="344">
        <v>0.25198999999999999</v>
      </c>
      <c r="I146" s="341">
        <v>1.53488</v>
      </c>
      <c r="J146" s="342">
        <v>1.53488</v>
      </c>
      <c r="K146" s="351" t="s">
        <v>197</v>
      </c>
    </row>
    <row r="147" spans="1:11" ht="14.45" customHeight="1" thickBot="1" x14ac:dyDescent="0.25">
      <c r="A147" s="362" t="s">
        <v>329</v>
      </c>
      <c r="B147" s="346">
        <v>171.691975980622</v>
      </c>
      <c r="C147" s="346">
        <v>184.73004</v>
      </c>
      <c r="D147" s="347">
        <v>13.038064019378</v>
      </c>
      <c r="E147" s="348">
        <v>1.07593869163</v>
      </c>
      <c r="F147" s="346">
        <v>167.52630812705499</v>
      </c>
      <c r="G147" s="347">
        <v>111.684205418037</v>
      </c>
      <c r="H147" s="349">
        <v>0</v>
      </c>
      <c r="I147" s="346">
        <v>42.751899999999999</v>
      </c>
      <c r="J147" s="347">
        <v>-68.932305418035995</v>
      </c>
      <c r="K147" s="352">
        <v>0.255195142052</v>
      </c>
    </row>
    <row r="148" spans="1:11" ht="14.45" customHeight="1" thickBot="1" x14ac:dyDescent="0.25">
      <c r="A148" s="363" t="s">
        <v>330</v>
      </c>
      <c r="B148" s="341">
        <v>171.691975980622</v>
      </c>
      <c r="C148" s="341">
        <v>184.73004</v>
      </c>
      <c r="D148" s="342">
        <v>13.038064019378</v>
      </c>
      <c r="E148" s="343">
        <v>1.07593869163</v>
      </c>
      <c r="F148" s="341">
        <v>167.52630812705499</v>
      </c>
      <c r="G148" s="342">
        <v>111.684205418037</v>
      </c>
      <c r="H148" s="344">
        <v>0</v>
      </c>
      <c r="I148" s="341">
        <v>42.751899999999999</v>
      </c>
      <c r="J148" s="342">
        <v>-68.932305418035995</v>
      </c>
      <c r="K148" s="345">
        <v>0.255195142052</v>
      </c>
    </row>
    <row r="149" spans="1:11" ht="14.45" customHeight="1" thickBot="1" x14ac:dyDescent="0.25">
      <c r="A149" s="362" t="s">
        <v>331</v>
      </c>
      <c r="B149" s="346">
        <v>853.54620856902898</v>
      </c>
      <c r="C149" s="346">
        <v>714.88868000000002</v>
      </c>
      <c r="D149" s="347">
        <v>-138.65752856902901</v>
      </c>
      <c r="E149" s="348">
        <v>0.83755123369100004</v>
      </c>
      <c r="F149" s="346">
        <v>959.88120228896196</v>
      </c>
      <c r="G149" s="347">
        <v>639.92080152597396</v>
      </c>
      <c r="H149" s="349">
        <v>45.641860000000001</v>
      </c>
      <c r="I149" s="346">
        <v>565.25314000000003</v>
      </c>
      <c r="J149" s="347">
        <v>-74.667661525973998</v>
      </c>
      <c r="K149" s="352">
        <v>0.58887822644300003</v>
      </c>
    </row>
    <row r="150" spans="1:11" ht="14.45" customHeight="1" thickBot="1" x14ac:dyDescent="0.25">
      <c r="A150" s="363" t="s">
        <v>332</v>
      </c>
      <c r="B150" s="341">
        <v>853.54620856902898</v>
      </c>
      <c r="C150" s="341">
        <v>714.88868000000002</v>
      </c>
      <c r="D150" s="342">
        <v>-138.65752856902901</v>
      </c>
      <c r="E150" s="343">
        <v>0.83755123369100004</v>
      </c>
      <c r="F150" s="341">
        <v>959.88120228896196</v>
      </c>
      <c r="G150" s="342">
        <v>639.92080152597396</v>
      </c>
      <c r="H150" s="344">
        <v>45.641860000000001</v>
      </c>
      <c r="I150" s="341">
        <v>565.25314000000003</v>
      </c>
      <c r="J150" s="342">
        <v>-74.667661525973998</v>
      </c>
      <c r="K150" s="345">
        <v>0.58887822644300003</v>
      </c>
    </row>
    <row r="151" spans="1:11" ht="14.45" customHeight="1" thickBot="1" x14ac:dyDescent="0.25">
      <c r="A151" s="362" t="s">
        <v>333</v>
      </c>
      <c r="B151" s="346">
        <v>1481.0879903048601</v>
      </c>
      <c r="C151" s="346">
        <v>1648.8447799999999</v>
      </c>
      <c r="D151" s="347">
        <v>167.75678969513999</v>
      </c>
      <c r="E151" s="348">
        <v>1.1132659172129999</v>
      </c>
      <c r="F151" s="346">
        <v>1739.5555175505999</v>
      </c>
      <c r="G151" s="347">
        <v>1159.7036783670701</v>
      </c>
      <c r="H151" s="349">
        <v>151.57333</v>
      </c>
      <c r="I151" s="346">
        <v>1321.8330800000001</v>
      </c>
      <c r="J151" s="347">
        <v>162.129401632933</v>
      </c>
      <c r="K151" s="352">
        <v>0.75986829202200001</v>
      </c>
    </row>
    <row r="152" spans="1:11" ht="14.45" customHeight="1" thickBot="1" x14ac:dyDescent="0.25">
      <c r="A152" s="363" t="s">
        <v>334</v>
      </c>
      <c r="B152" s="341">
        <v>1481.0879903048601</v>
      </c>
      <c r="C152" s="341">
        <v>1648.8447799999999</v>
      </c>
      <c r="D152" s="342">
        <v>167.75678969513999</v>
      </c>
      <c r="E152" s="343">
        <v>1.1132659172129999</v>
      </c>
      <c r="F152" s="341">
        <v>1739.5555175505999</v>
      </c>
      <c r="G152" s="342">
        <v>1159.7036783670701</v>
      </c>
      <c r="H152" s="344">
        <v>151.57333</v>
      </c>
      <c r="I152" s="341">
        <v>1321.8330800000001</v>
      </c>
      <c r="J152" s="342">
        <v>162.129401632933</v>
      </c>
      <c r="K152" s="345">
        <v>0.75986829202200001</v>
      </c>
    </row>
    <row r="153" spans="1:11" ht="14.45" customHeight="1" thickBot="1" x14ac:dyDescent="0.25">
      <c r="A153" s="367"/>
      <c r="B153" s="341">
        <v>-31415.6069642244</v>
      </c>
      <c r="C153" s="341">
        <v>-32218.1950600001</v>
      </c>
      <c r="D153" s="342">
        <v>-802.58809577563397</v>
      </c>
      <c r="E153" s="343">
        <v>1.025547432417</v>
      </c>
      <c r="F153" s="341">
        <v>-35561.589077036602</v>
      </c>
      <c r="G153" s="342">
        <v>-23707.726051357698</v>
      </c>
      <c r="H153" s="344">
        <v>-2547.7512700000002</v>
      </c>
      <c r="I153" s="341">
        <v>-22745.669269999999</v>
      </c>
      <c r="J153" s="342">
        <v>962.05678135774394</v>
      </c>
      <c r="K153" s="345">
        <v>0.63961341043300002</v>
      </c>
    </row>
    <row r="154" spans="1:11" ht="14.45" customHeight="1" thickBot="1" x14ac:dyDescent="0.25">
      <c r="A154" s="368" t="s">
        <v>50</v>
      </c>
      <c r="B154" s="355">
        <v>-31415.6069642244</v>
      </c>
      <c r="C154" s="355">
        <v>-32218.1950600001</v>
      </c>
      <c r="D154" s="356">
        <v>-802.58809577563602</v>
      </c>
      <c r="E154" s="357">
        <v>0.23368108760299999</v>
      </c>
      <c r="F154" s="355">
        <v>-35561.589077036602</v>
      </c>
      <c r="G154" s="356">
        <v>-23707.726051357698</v>
      </c>
      <c r="H154" s="355">
        <v>-2547.7512700000002</v>
      </c>
      <c r="I154" s="355">
        <v>-22745.669269999999</v>
      </c>
      <c r="J154" s="356">
        <v>962.05678135774804</v>
      </c>
      <c r="K154" s="358">
        <v>0.63961341043300002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1EDD3C3E-8E17-43BD-9F19-0C835D5318EA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70" t="s">
        <v>190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200">
        <v>2015</v>
      </c>
      <c r="D3" s="177">
        <v>2018</v>
      </c>
      <c r="E3" s="7"/>
      <c r="F3" s="266">
        <v>2019</v>
      </c>
      <c r="G3" s="284"/>
      <c r="H3" s="284"/>
      <c r="I3" s="267"/>
    </row>
    <row r="4" spans="1:10" ht="14.45" customHeight="1" thickBot="1" x14ac:dyDescent="0.2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5" customHeight="1" x14ac:dyDescent="0.2">
      <c r="A5" s="369" t="s">
        <v>335</v>
      </c>
      <c r="B5" s="370" t="s">
        <v>336</v>
      </c>
      <c r="C5" s="371" t="s">
        <v>337</v>
      </c>
      <c r="D5" s="371" t="s">
        <v>337</v>
      </c>
      <c r="E5" s="371"/>
      <c r="F5" s="371" t="s">
        <v>337</v>
      </c>
      <c r="G5" s="371" t="s">
        <v>337</v>
      </c>
      <c r="H5" s="371" t="s">
        <v>337</v>
      </c>
      <c r="I5" s="372" t="s">
        <v>337</v>
      </c>
      <c r="J5" s="373" t="s">
        <v>52</v>
      </c>
    </row>
    <row r="6" spans="1:10" ht="14.45" customHeight="1" x14ac:dyDescent="0.2">
      <c r="A6" s="369" t="s">
        <v>335</v>
      </c>
      <c r="B6" s="370" t="s">
        <v>338</v>
      </c>
      <c r="C6" s="371">
        <v>46.832989999999995</v>
      </c>
      <c r="D6" s="371">
        <v>32.057990000000004</v>
      </c>
      <c r="E6" s="371"/>
      <c r="F6" s="371">
        <v>1.61751</v>
      </c>
      <c r="G6" s="371">
        <v>46.666667968749998</v>
      </c>
      <c r="H6" s="371">
        <v>-45.049157968749995</v>
      </c>
      <c r="I6" s="372">
        <v>3.4660927604326798E-2</v>
      </c>
      <c r="J6" s="373" t="s">
        <v>1</v>
      </c>
    </row>
    <row r="7" spans="1:10" ht="14.45" customHeight="1" x14ac:dyDescent="0.2">
      <c r="A7" s="369" t="s">
        <v>335</v>
      </c>
      <c r="B7" s="370" t="s">
        <v>339</v>
      </c>
      <c r="C7" s="371">
        <v>46.832989999999995</v>
      </c>
      <c r="D7" s="371">
        <v>32.057990000000004</v>
      </c>
      <c r="E7" s="371"/>
      <c r="F7" s="371">
        <v>1.61751</v>
      </c>
      <c r="G7" s="371">
        <v>46.666667968749998</v>
      </c>
      <c r="H7" s="371">
        <v>-45.049157968749995</v>
      </c>
      <c r="I7" s="372">
        <v>3.4660927604326798E-2</v>
      </c>
      <c r="J7" s="373" t="s">
        <v>340</v>
      </c>
    </row>
    <row r="9" spans="1:10" ht="14.45" customHeight="1" x14ac:dyDescent="0.2">
      <c r="A9" s="369" t="s">
        <v>335</v>
      </c>
      <c r="B9" s="370" t="s">
        <v>336</v>
      </c>
      <c r="C9" s="371" t="s">
        <v>337</v>
      </c>
      <c r="D9" s="371" t="s">
        <v>337</v>
      </c>
      <c r="E9" s="371"/>
      <c r="F9" s="371" t="s">
        <v>337</v>
      </c>
      <c r="G9" s="371" t="s">
        <v>337</v>
      </c>
      <c r="H9" s="371" t="s">
        <v>337</v>
      </c>
      <c r="I9" s="372" t="s">
        <v>337</v>
      </c>
      <c r="J9" s="373" t="s">
        <v>52</v>
      </c>
    </row>
    <row r="10" spans="1:10" ht="14.45" customHeight="1" x14ac:dyDescent="0.2">
      <c r="A10" s="369" t="s">
        <v>341</v>
      </c>
      <c r="B10" s="370" t="s">
        <v>342</v>
      </c>
      <c r="C10" s="371" t="s">
        <v>337</v>
      </c>
      <c r="D10" s="371" t="s">
        <v>337</v>
      </c>
      <c r="E10" s="371"/>
      <c r="F10" s="371" t="s">
        <v>337</v>
      </c>
      <c r="G10" s="371" t="s">
        <v>337</v>
      </c>
      <c r="H10" s="371" t="s">
        <v>337</v>
      </c>
      <c r="I10" s="372" t="s">
        <v>337</v>
      </c>
      <c r="J10" s="373" t="s">
        <v>0</v>
      </c>
    </row>
    <row r="11" spans="1:10" ht="14.45" customHeight="1" x14ac:dyDescent="0.2">
      <c r="A11" s="369" t="s">
        <v>341</v>
      </c>
      <c r="B11" s="370" t="s">
        <v>338</v>
      </c>
      <c r="C11" s="371">
        <v>46.832989999999995</v>
      </c>
      <c r="D11" s="371">
        <v>32.057990000000004</v>
      </c>
      <c r="E11" s="371"/>
      <c r="F11" s="371">
        <v>1.61751</v>
      </c>
      <c r="G11" s="371">
        <v>47</v>
      </c>
      <c r="H11" s="371">
        <v>-45.382489999999997</v>
      </c>
      <c r="I11" s="372">
        <v>3.4415106382978726E-2</v>
      </c>
      <c r="J11" s="373" t="s">
        <v>1</v>
      </c>
    </row>
    <row r="12" spans="1:10" ht="14.45" customHeight="1" x14ac:dyDescent="0.2">
      <c r="A12" s="369" t="s">
        <v>341</v>
      </c>
      <c r="B12" s="370" t="s">
        <v>343</v>
      </c>
      <c r="C12" s="371">
        <v>46.832989999999995</v>
      </c>
      <c r="D12" s="371">
        <v>32.057990000000004</v>
      </c>
      <c r="E12" s="371"/>
      <c r="F12" s="371">
        <v>1.61751</v>
      </c>
      <c r="G12" s="371">
        <v>47</v>
      </c>
      <c r="H12" s="371">
        <v>-45.382489999999997</v>
      </c>
      <c r="I12" s="372">
        <v>3.4415106382978726E-2</v>
      </c>
      <c r="J12" s="373" t="s">
        <v>344</v>
      </c>
    </row>
    <row r="13" spans="1:10" ht="14.45" customHeight="1" x14ac:dyDescent="0.2">
      <c r="A13" s="369" t="s">
        <v>337</v>
      </c>
      <c r="B13" s="370" t="s">
        <v>337</v>
      </c>
      <c r="C13" s="371" t="s">
        <v>337</v>
      </c>
      <c r="D13" s="371" t="s">
        <v>337</v>
      </c>
      <c r="E13" s="371"/>
      <c r="F13" s="371" t="s">
        <v>337</v>
      </c>
      <c r="G13" s="371" t="s">
        <v>337</v>
      </c>
      <c r="H13" s="371" t="s">
        <v>337</v>
      </c>
      <c r="I13" s="372" t="s">
        <v>337</v>
      </c>
      <c r="J13" s="373" t="s">
        <v>345</v>
      </c>
    </row>
    <row r="14" spans="1:10" ht="14.45" customHeight="1" x14ac:dyDescent="0.2">
      <c r="A14" s="369" t="s">
        <v>335</v>
      </c>
      <c r="B14" s="370" t="s">
        <v>339</v>
      </c>
      <c r="C14" s="371">
        <v>46.832989999999995</v>
      </c>
      <c r="D14" s="371">
        <v>32.057990000000004</v>
      </c>
      <c r="E14" s="371"/>
      <c r="F14" s="371">
        <v>1.61751</v>
      </c>
      <c r="G14" s="371">
        <v>47</v>
      </c>
      <c r="H14" s="371">
        <v>-45.382489999999997</v>
      </c>
      <c r="I14" s="372">
        <v>3.4415106382978726E-2</v>
      </c>
      <c r="J14" s="373" t="s">
        <v>340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 xr:uid="{F647EF26-14D0-4A8E-9EFB-B8164006EF30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203" bestFit="1" customWidth="1"/>
    <col min="6" max="6" width="18.7109375" style="167" customWidth="1"/>
    <col min="7" max="7" width="5" style="163" customWidth="1"/>
    <col min="8" max="8" width="12.42578125" style="163" hidden="1" customWidth="1" outlineLevel="1"/>
    <col min="9" max="9" width="8.5703125" style="163" hidden="1" customWidth="1" outlineLevel="1"/>
    <col min="10" max="10" width="25.7109375" style="163" customWidth="1" collapsed="1"/>
    <col min="11" max="11" width="8.7109375" style="163" customWidth="1"/>
    <col min="12" max="13" width="7.7109375" style="161" customWidth="1"/>
    <col min="14" max="14" width="12.7109375" style="161" customWidth="1"/>
    <col min="15" max="16384" width="8.85546875" style="95"/>
  </cols>
  <sheetData>
    <row r="1" spans="1:14" ht="18.600000000000001" customHeight="1" thickBot="1" x14ac:dyDescent="0.35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5" customHeight="1" thickBot="1" x14ac:dyDescent="0.25">
      <c r="A2" s="170" t="s">
        <v>190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5" customHeight="1" thickBot="1" x14ac:dyDescent="0.2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101.09403979905497</v>
      </c>
      <c r="M3" s="71">
        <f>SUBTOTAL(9,M5:M1048576)</f>
        <v>16</v>
      </c>
      <c r="N3" s="72">
        <f>SUBTOTAL(9,N5:N1048576)</f>
        <v>1617.5046367848795</v>
      </c>
    </row>
    <row r="4" spans="1:14" s="162" customFormat="1" ht="14.45" customHeight="1" thickBot="1" x14ac:dyDescent="0.25">
      <c r="A4" s="374" t="s">
        <v>3</v>
      </c>
      <c r="B4" s="375" t="s">
        <v>4</v>
      </c>
      <c r="C4" s="375" t="s">
        <v>0</v>
      </c>
      <c r="D4" s="375" t="s">
        <v>5</v>
      </c>
      <c r="E4" s="376" t="s">
        <v>6</v>
      </c>
      <c r="F4" s="375" t="s">
        <v>1</v>
      </c>
      <c r="G4" s="375" t="s">
        <v>7</v>
      </c>
      <c r="H4" s="375" t="s">
        <v>8</v>
      </c>
      <c r="I4" s="375" t="s">
        <v>9</v>
      </c>
      <c r="J4" s="377" t="s">
        <v>10</v>
      </c>
      <c r="K4" s="377" t="s">
        <v>11</v>
      </c>
      <c r="L4" s="378" t="s">
        <v>80</v>
      </c>
      <c r="M4" s="378" t="s">
        <v>12</v>
      </c>
      <c r="N4" s="379" t="s">
        <v>88</v>
      </c>
    </row>
    <row r="5" spans="1:14" ht="14.45" customHeight="1" x14ac:dyDescent="0.2">
      <c r="A5" s="380" t="s">
        <v>335</v>
      </c>
      <c r="B5" s="381" t="s">
        <v>336</v>
      </c>
      <c r="C5" s="382" t="s">
        <v>341</v>
      </c>
      <c r="D5" s="383" t="s">
        <v>342</v>
      </c>
      <c r="E5" s="384">
        <v>50113001</v>
      </c>
      <c r="F5" s="383" t="s">
        <v>346</v>
      </c>
      <c r="G5" s="382" t="s">
        <v>347</v>
      </c>
      <c r="H5" s="382">
        <v>901176</v>
      </c>
      <c r="I5" s="382">
        <v>1000</v>
      </c>
      <c r="J5" s="382" t="s">
        <v>348</v>
      </c>
      <c r="K5" s="382" t="s">
        <v>349</v>
      </c>
      <c r="L5" s="385">
        <v>69.887024596989846</v>
      </c>
      <c r="M5" s="385">
        <v>4</v>
      </c>
      <c r="N5" s="386">
        <v>279.54809838795939</v>
      </c>
    </row>
    <row r="6" spans="1:14" ht="14.45" customHeight="1" x14ac:dyDescent="0.2">
      <c r="A6" s="387" t="s">
        <v>335</v>
      </c>
      <c r="B6" s="388" t="s">
        <v>336</v>
      </c>
      <c r="C6" s="389" t="s">
        <v>341</v>
      </c>
      <c r="D6" s="390" t="s">
        <v>342</v>
      </c>
      <c r="E6" s="391">
        <v>50113001</v>
      </c>
      <c r="F6" s="390" t="s">
        <v>346</v>
      </c>
      <c r="G6" s="389" t="s">
        <v>347</v>
      </c>
      <c r="H6" s="389">
        <v>930224</v>
      </c>
      <c r="I6" s="389">
        <v>0</v>
      </c>
      <c r="J6" s="389" t="s">
        <v>350</v>
      </c>
      <c r="K6" s="389" t="s">
        <v>337</v>
      </c>
      <c r="L6" s="392">
        <v>111.53591109741845</v>
      </c>
      <c r="M6" s="392">
        <v>10</v>
      </c>
      <c r="N6" s="393">
        <v>1115.3591109741844</v>
      </c>
    </row>
    <row r="7" spans="1:14" ht="14.45" customHeight="1" thickBot="1" x14ac:dyDescent="0.25">
      <c r="A7" s="394" t="s">
        <v>335</v>
      </c>
      <c r="B7" s="395" t="s">
        <v>336</v>
      </c>
      <c r="C7" s="396" t="s">
        <v>341</v>
      </c>
      <c r="D7" s="397" t="s">
        <v>342</v>
      </c>
      <c r="E7" s="398">
        <v>50113001</v>
      </c>
      <c r="F7" s="397" t="s">
        <v>346</v>
      </c>
      <c r="G7" s="396" t="s">
        <v>347</v>
      </c>
      <c r="H7" s="396">
        <v>930589</v>
      </c>
      <c r="I7" s="396">
        <v>0</v>
      </c>
      <c r="J7" s="396" t="s">
        <v>351</v>
      </c>
      <c r="K7" s="396" t="s">
        <v>337</v>
      </c>
      <c r="L7" s="399">
        <v>111.29871371136778</v>
      </c>
      <c r="M7" s="399">
        <v>2</v>
      </c>
      <c r="N7" s="400">
        <v>222.59742742273556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0766D0B0-1D62-4A22-B888-9BF1AB82E4E9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6" customWidth="1"/>
    <col min="2" max="2" width="5.42578125" style="161" bestFit="1" customWidth="1"/>
    <col min="3" max="3" width="6.140625" style="161" bestFit="1" customWidth="1"/>
    <col min="4" max="4" width="7.42578125" style="161" bestFit="1" customWidth="1"/>
    <col min="5" max="5" width="6.28515625" style="161" bestFit="1" customWidth="1"/>
    <col min="6" max="6" width="6.28515625" style="164" bestFit="1" customWidth="1"/>
    <col min="7" max="7" width="6.140625" style="164" bestFit="1" customWidth="1"/>
    <col min="8" max="8" width="7.42578125" style="164" bestFit="1" customWidth="1"/>
    <col min="9" max="9" width="6.28515625" style="164" bestFit="1" customWidth="1"/>
    <col min="10" max="10" width="5.42578125" style="161" bestFit="1" customWidth="1"/>
    <col min="11" max="11" width="6.140625" style="161" bestFit="1" customWidth="1"/>
    <col min="12" max="12" width="7.42578125" style="161" bestFit="1" customWidth="1"/>
    <col min="13" max="13" width="6.28515625" style="161" bestFit="1" customWidth="1"/>
    <col min="14" max="14" width="5.28515625" style="164" bestFit="1" customWidth="1"/>
    <col min="15" max="15" width="6.140625" style="164" bestFit="1" customWidth="1"/>
    <col min="16" max="16" width="7.42578125" style="164" bestFit="1" customWidth="1"/>
    <col min="17" max="17" width="6.28515625" style="164" bestFit="1" customWidth="1"/>
    <col min="18" max="16384" width="8.85546875" style="95"/>
  </cols>
  <sheetData>
    <row r="1" spans="1:17" ht="18.600000000000001" customHeight="1" thickBot="1" x14ac:dyDescent="0.35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5" customHeight="1" thickBot="1" x14ac:dyDescent="0.25">
      <c r="A2" s="170" t="s">
        <v>190</v>
      </c>
      <c r="B2" s="168"/>
      <c r="C2" s="168"/>
      <c r="D2" s="168"/>
      <c r="E2" s="168"/>
    </row>
    <row r="3" spans="1:17" ht="14.45" customHeight="1" thickBot="1" x14ac:dyDescent="0.25">
      <c r="A3" s="185" t="s">
        <v>2</v>
      </c>
      <c r="B3" s="189">
        <f>SUM(B6:B1048576)</f>
        <v>42</v>
      </c>
      <c r="C3" s="190">
        <f>SUM(C6:C1048576)</f>
        <v>0</v>
      </c>
      <c r="D3" s="190">
        <f>SUM(D6:D1048576)</f>
        <v>0</v>
      </c>
      <c r="E3" s="191">
        <f>SUM(E6:E1048576)</f>
        <v>0</v>
      </c>
      <c r="F3" s="188">
        <f>IF(SUM($B3:$E3)=0,"",B3/SUM($B3:$E3))</f>
        <v>1</v>
      </c>
      <c r="G3" s="186">
        <f t="shared" ref="G3:I3" si="0">IF(SUM($B3:$E3)=0,"",C3/SUM($B3:$E3))</f>
        <v>0</v>
      </c>
      <c r="H3" s="186">
        <f t="shared" si="0"/>
        <v>0</v>
      </c>
      <c r="I3" s="187">
        <f t="shared" si="0"/>
        <v>0</v>
      </c>
      <c r="J3" s="190">
        <f>SUM(J6:J1048576)</f>
        <v>16</v>
      </c>
      <c r="K3" s="190">
        <f>SUM(K6:K1048576)</f>
        <v>0</v>
      </c>
      <c r="L3" s="190">
        <f>SUM(L6:L1048576)</f>
        <v>0</v>
      </c>
      <c r="M3" s="191">
        <f>SUM(M6:M1048576)</f>
        <v>0</v>
      </c>
      <c r="N3" s="188">
        <f>IF(SUM($J3:$M3)=0,"",J3/SUM($J3:$M3))</f>
        <v>1</v>
      </c>
      <c r="O3" s="186">
        <f t="shared" ref="O3:Q3" si="1">IF(SUM($J3:$M3)=0,"",K3/SUM($J3:$M3))</f>
        <v>0</v>
      </c>
      <c r="P3" s="186">
        <f t="shared" si="1"/>
        <v>0</v>
      </c>
      <c r="Q3" s="187">
        <f t="shared" si="1"/>
        <v>0</v>
      </c>
    </row>
    <row r="4" spans="1:17" ht="14.45" customHeight="1" thickBot="1" x14ac:dyDescent="0.2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5" customHeight="1" thickBot="1" x14ac:dyDescent="0.25">
      <c r="A5" s="401" t="s">
        <v>124</v>
      </c>
      <c r="B5" s="402" t="s">
        <v>126</v>
      </c>
      <c r="C5" s="402" t="s">
        <v>127</v>
      </c>
      <c r="D5" s="402" t="s">
        <v>128</v>
      </c>
      <c r="E5" s="403" t="s">
        <v>129</v>
      </c>
      <c r="F5" s="404" t="s">
        <v>126</v>
      </c>
      <c r="G5" s="405" t="s">
        <v>127</v>
      </c>
      <c r="H5" s="405" t="s">
        <v>128</v>
      </c>
      <c r="I5" s="406" t="s">
        <v>129</v>
      </c>
      <c r="J5" s="402" t="s">
        <v>126</v>
      </c>
      <c r="K5" s="402" t="s">
        <v>127</v>
      </c>
      <c r="L5" s="402" t="s">
        <v>128</v>
      </c>
      <c r="M5" s="403" t="s">
        <v>129</v>
      </c>
      <c r="N5" s="404" t="s">
        <v>126</v>
      </c>
      <c r="O5" s="405" t="s">
        <v>127</v>
      </c>
      <c r="P5" s="405" t="s">
        <v>128</v>
      </c>
      <c r="Q5" s="406" t="s">
        <v>129</v>
      </c>
    </row>
    <row r="6" spans="1:17" ht="14.45" customHeight="1" x14ac:dyDescent="0.2">
      <c r="A6" s="411" t="s">
        <v>352</v>
      </c>
      <c r="B6" s="415"/>
      <c r="C6" s="385"/>
      <c r="D6" s="385"/>
      <c r="E6" s="386"/>
      <c r="F6" s="413"/>
      <c r="G6" s="407"/>
      <c r="H6" s="407"/>
      <c r="I6" s="417"/>
      <c r="J6" s="415"/>
      <c r="K6" s="385"/>
      <c r="L6" s="385"/>
      <c r="M6" s="386"/>
      <c r="N6" s="413"/>
      <c r="O6" s="407"/>
      <c r="P6" s="407"/>
      <c r="Q6" s="408"/>
    </row>
    <row r="7" spans="1:17" ht="14.45" customHeight="1" thickBot="1" x14ac:dyDescent="0.25">
      <c r="A7" s="412" t="s">
        <v>353</v>
      </c>
      <c r="B7" s="416">
        <v>42</v>
      </c>
      <c r="C7" s="399"/>
      <c r="D7" s="399"/>
      <c r="E7" s="400"/>
      <c r="F7" s="414">
        <v>1</v>
      </c>
      <c r="G7" s="409">
        <v>0</v>
      </c>
      <c r="H7" s="409">
        <v>0</v>
      </c>
      <c r="I7" s="418">
        <v>0</v>
      </c>
      <c r="J7" s="416">
        <v>16</v>
      </c>
      <c r="K7" s="399"/>
      <c r="L7" s="399"/>
      <c r="M7" s="400"/>
      <c r="N7" s="414">
        <v>1</v>
      </c>
      <c r="O7" s="409">
        <v>0</v>
      </c>
      <c r="P7" s="409">
        <v>0</v>
      </c>
      <c r="Q7" s="41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7E6F95F9-EBFD-455C-9319-E3AA5D7A5CEB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70" t="s">
        <v>190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176">
        <v>2015</v>
      </c>
      <c r="D3" s="177">
        <v>2018</v>
      </c>
      <c r="E3" s="7"/>
      <c r="F3" s="266">
        <v>2019</v>
      </c>
      <c r="G3" s="284"/>
      <c r="H3" s="284"/>
      <c r="I3" s="267"/>
    </row>
    <row r="4" spans="1:10" ht="14.45" customHeight="1" thickBot="1" x14ac:dyDescent="0.2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5" customHeight="1" x14ac:dyDescent="0.2">
      <c r="A5" s="369" t="s">
        <v>335</v>
      </c>
      <c r="B5" s="370" t="s">
        <v>336</v>
      </c>
      <c r="C5" s="371" t="s">
        <v>337</v>
      </c>
      <c r="D5" s="371" t="s">
        <v>337</v>
      </c>
      <c r="E5" s="371"/>
      <c r="F5" s="371" t="s">
        <v>337</v>
      </c>
      <c r="G5" s="371" t="s">
        <v>337</v>
      </c>
      <c r="H5" s="371" t="s">
        <v>337</v>
      </c>
      <c r="I5" s="372" t="s">
        <v>337</v>
      </c>
      <c r="J5" s="373" t="s">
        <v>52</v>
      </c>
    </row>
    <row r="6" spans="1:10" ht="14.45" customHeight="1" x14ac:dyDescent="0.2">
      <c r="A6" s="369" t="s">
        <v>335</v>
      </c>
      <c r="B6" s="370" t="s">
        <v>354</v>
      </c>
      <c r="C6" s="371">
        <v>0</v>
      </c>
      <c r="D6" s="371">
        <v>0</v>
      </c>
      <c r="E6" s="371"/>
      <c r="F6" s="371">
        <v>0.43414999999999998</v>
      </c>
      <c r="G6" s="371">
        <v>0</v>
      </c>
      <c r="H6" s="371">
        <v>0.43414999999999998</v>
      </c>
      <c r="I6" s="372" t="s">
        <v>337</v>
      </c>
      <c r="J6" s="373" t="s">
        <v>1</v>
      </c>
    </row>
    <row r="7" spans="1:10" ht="14.45" customHeight="1" x14ac:dyDescent="0.2">
      <c r="A7" s="369" t="s">
        <v>335</v>
      </c>
      <c r="B7" s="370" t="s">
        <v>355</v>
      </c>
      <c r="C7" s="371">
        <v>0</v>
      </c>
      <c r="D7" s="371">
        <v>0</v>
      </c>
      <c r="E7" s="371"/>
      <c r="F7" s="371">
        <v>3.4714699999999996</v>
      </c>
      <c r="G7" s="371">
        <v>0</v>
      </c>
      <c r="H7" s="371">
        <v>3.4714699999999996</v>
      </c>
      <c r="I7" s="372" t="s">
        <v>337</v>
      </c>
      <c r="J7" s="373" t="s">
        <v>1</v>
      </c>
    </row>
    <row r="8" spans="1:10" ht="14.45" customHeight="1" x14ac:dyDescent="0.2">
      <c r="A8" s="369" t="s">
        <v>335</v>
      </c>
      <c r="B8" s="370" t="s">
        <v>356</v>
      </c>
      <c r="C8" s="371">
        <v>15.972</v>
      </c>
      <c r="D8" s="371">
        <v>16.635000000000002</v>
      </c>
      <c r="E8" s="371"/>
      <c r="F8" s="371">
        <v>23.957999999999998</v>
      </c>
      <c r="G8" s="371">
        <v>16.666666015625001</v>
      </c>
      <c r="H8" s="371">
        <v>7.2913339843749974</v>
      </c>
      <c r="I8" s="372">
        <v>1.4374800561515646</v>
      </c>
      <c r="J8" s="373" t="s">
        <v>1</v>
      </c>
    </row>
    <row r="9" spans="1:10" ht="14.45" customHeight="1" x14ac:dyDescent="0.2">
      <c r="A9" s="369" t="s">
        <v>335</v>
      </c>
      <c r="B9" s="370" t="s">
        <v>339</v>
      </c>
      <c r="C9" s="371">
        <v>15.972</v>
      </c>
      <c r="D9" s="371">
        <v>16.635000000000002</v>
      </c>
      <c r="E9" s="371"/>
      <c r="F9" s="371">
        <v>27.863619999999997</v>
      </c>
      <c r="G9" s="371">
        <v>16.666666015625001</v>
      </c>
      <c r="H9" s="371">
        <v>11.196953984374996</v>
      </c>
      <c r="I9" s="372">
        <v>1.6718172653053616</v>
      </c>
      <c r="J9" s="373" t="s">
        <v>340</v>
      </c>
    </row>
    <row r="11" spans="1:10" ht="14.45" customHeight="1" x14ac:dyDescent="0.2">
      <c r="A11" s="369" t="s">
        <v>335</v>
      </c>
      <c r="B11" s="370" t="s">
        <v>336</v>
      </c>
      <c r="C11" s="371" t="s">
        <v>337</v>
      </c>
      <c r="D11" s="371" t="s">
        <v>337</v>
      </c>
      <c r="E11" s="371"/>
      <c r="F11" s="371" t="s">
        <v>337</v>
      </c>
      <c r="G11" s="371" t="s">
        <v>337</v>
      </c>
      <c r="H11" s="371" t="s">
        <v>337</v>
      </c>
      <c r="I11" s="372" t="s">
        <v>337</v>
      </c>
      <c r="J11" s="373" t="s">
        <v>52</v>
      </c>
    </row>
    <row r="12" spans="1:10" ht="14.45" customHeight="1" x14ac:dyDescent="0.2">
      <c r="A12" s="369" t="s">
        <v>341</v>
      </c>
      <c r="B12" s="370" t="s">
        <v>342</v>
      </c>
      <c r="C12" s="371" t="s">
        <v>337</v>
      </c>
      <c r="D12" s="371" t="s">
        <v>337</v>
      </c>
      <c r="E12" s="371"/>
      <c r="F12" s="371" t="s">
        <v>337</v>
      </c>
      <c r="G12" s="371" t="s">
        <v>337</v>
      </c>
      <c r="H12" s="371" t="s">
        <v>337</v>
      </c>
      <c r="I12" s="372" t="s">
        <v>337</v>
      </c>
      <c r="J12" s="373" t="s">
        <v>0</v>
      </c>
    </row>
    <row r="13" spans="1:10" ht="14.45" customHeight="1" x14ac:dyDescent="0.2">
      <c r="A13" s="369" t="s">
        <v>341</v>
      </c>
      <c r="B13" s="370" t="s">
        <v>354</v>
      </c>
      <c r="C13" s="371">
        <v>0</v>
      </c>
      <c r="D13" s="371">
        <v>0</v>
      </c>
      <c r="E13" s="371"/>
      <c r="F13" s="371">
        <v>0.43414999999999998</v>
      </c>
      <c r="G13" s="371">
        <v>0</v>
      </c>
      <c r="H13" s="371">
        <v>0.43414999999999998</v>
      </c>
      <c r="I13" s="372" t="s">
        <v>337</v>
      </c>
      <c r="J13" s="373" t="s">
        <v>1</v>
      </c>
    </row>
    <row r="14" spans="1:10" ht="14.45" customHeight="1" x14ac:dyDescent="0.2">
      <c r="A14" s="369" t="s">
        <v>341</v>
      </c>
      <c r="B14" s="370" t="s">
        <v>355</v>
      </c>
      <c r="C14" s="371">
        <v>0</v>
      </c>
      <c r="D14" s="371">
        <v>0</v>
      </c>
      <c r="E14" s="371"/>
      <c r="F14" s="371">
        <v>3.4714699999999996</v>
      </c>
      <c r="G14" s="371">
        <v>0</v>
      </c>
      <c r="H14" s="371">
        <v>3.4714699999999996</v>
      </c>
      <c r="I14" s="372" t="s">
        <v>337</v>
      </c>
      <c r="J14" s="373" t="s">
        <v>1</v>
      </c>
    </row>
    <row r="15" spans="1:10" ht="14.45" customHeight="1" x14ac:dyDescent="0.2">
      <c r="A15" s="369" t="s">
        <v>341</v>
      </c>
      <c r="B15" s="370" t="s">
        <v>356</v>
      </c>
      <c r="C15" s="371">
        <v>15.972</v>
      </c>
      <c r="D15" s="371">
        <v>16.635000000000002</v>
      </c>
      <c r="E15" s="371"/>
      <c r="F15" s="371">
        <v>23.957999999999998</v>
      </c>
      <c r="G15" s="371">
        <v>17</v>
      </c>
      <c r="H15" s="371">
        <v>6.9579999999999984</v>
      </c>
      <c r="I15" s="372">
        <v>1.4092941176470588</v>
      </c>
      <c r="J15" s="373" t="s">
        <v>1</v>
      </c>
    </row>
    <row r="16" spans="1:10" ht="14.45" customHeight="1" x14ac:dyDescent="0.2">
      <c r="A16" s="369" t="s">
        <v>341</v>
      </c>
      <c r="B16" s="370" t="s">
        <v>343</v>
      </c>
      <c r="C16" s="371">
        <v>15.972</v>
      </c>
      <c r="D16" s="371">
        <v>16.635000000000002</v>
      </c>
      <c r="E16" s="371"/>
      <c r="F16" s="371">
        <v>27.863619999999997</v>
      </c>
      <c r="G16" s="371">
        <v>17</v>
      </c>
      <c r="H16" s="371">
        <v>10.863619999999997</v>
      </c>
      <c r="I16" s="372">
        <v>1.6390364705882352</v>
      </c>
      <c r="J16" s="373" t="s">
        <v>344</v>
      </c>
    </row>
    <row r="17" spans="1:10" ht="14.45" customHeight="1" x14ac:dyDescent="0.2">
      <c r="A17" s="369" t="s">
        <v>337</v>
      </c>
      <c r="B17" s="370" t="s">
        <v>337</v>
      </c>
      <c r="C17" s="371" t="s">
        <v>337</v>
      </c>
      <c r="D17" s="371" t="s">
        <v>337</v>
      </c>
      <c r="E17" s="371"/>
      <c r="F17" s="371" t="s">
        <v>337</v>
      </c>
      <c r="G17" s="371" t="s">
        <v>337</v>
      </c>
      <c r="H17" s="371" t="s">
        <v>337</v>
      </c>
      <c r="I17" s="372" t="s">
        <v>337</v>
      </c>
      <c r="J17" s="373" t="s">
        <v>345</v>
      </c>
    </row>
    <row r="18" spans="1:10" ht="14.45" customHeight="1" x14ac:dyDescent="0.2">
      <c r="A18" s="369" t="s">
        <v>335</v>
      </c>
      <c r="B18" s="370" t="s">
        <v>339</v>
      </c>
      <c r="C18" s="371">
        <v>15.972</v>
      </c>
      <c r="D18" s="371">
        <v>16.635000000000002</v>
      </c>
      <c r="E18" s="371"/>
      <c r="F18" s="371">
        <v>27.863619999999997</v>
      </c>
      <c r="G18" s="371">
        <v>17</v>
      </c>
      <c r="H18" s="371">
        <v>10.863619999999997</v>
      </c>
      <c r="I18" s="372">
        <v>1.6390364705882352</v>
      </c>
      <c r="J18" s="373" t="s">
        <v>340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 xr:uid="{A231843D-90E5-445C-87C3-8EECD10A1B5E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2019-09-26T07:13:42Z</dcterms:modified>
</cp:coreProperties>
</file>