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66ED57C-C3C2-4AC8-86AB-AF2FDD344CDD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431" l="1"/>
  <c r="P9" i="431"/>
  <c r="D11" i="431"/>
  <c r="F11" i="431"/>
  <c r="H11" i="431"/>
  <c r="J11" i="431"/>
  <c r="L11" i="431"/>
  <c r="N11" i="431"/>
  <c r="P11" i="431"/>
  <c r="E9" i="431"/>
  <c r="G9" i="431"/>
  <c r="K9" i="431"/>
  <c r="O9" i="431"/>
  <c r="E10" i="431"/>
  <c r="I10" i="431"/>
  <c r="M10" i="431"/>
  <c r="Q10" i="431"/>
  <c r="E11" i="431"/>
  <c r="I11" i="431"/>
  <c r="M11" i="431"/>
  <c r="Q11" i="431"/>
  <c r="C12" i="431"/>
  <c r="G12" i="431"/>
  <c r="K12" i="431"/>
  <c r="O12" i="431"/>
  <c r="D9" i="431"/>
  <c r="H9" i="431"/>
  <c r="L9" i="431"/>
  <c r="F10" i="431"/>
  <c r="L10" i="431"/>
  <c r="P10" i="431"/>
  <c r="D12" i="431"/>
  <c r="F12" i="431"/>
  <c r="H12" i="431"/>
  <c r="J12" i="431"/>
  <c r="L12" i="431"/>
  <c r="N12" i="431"/>
  <c r="P12" i="431"/>
  <c r="C9" i="431"/>
  <c r="I9" i="431"/>
  <c r="M9" i="431"/>
  <c r="Q9" i="431"/>
  <c r="C10" i="431"/>
  <c r="G10" i="431"/>
  <c r="K10" i="431"/>
  <c r="O10" i="431"/>
  <c r="C11" i="431"/>
  <c r="G11" i="431"/>
  <c r="K11" i="431"/>
  <c r="O11" i="431"/>
  <c r="E12" i="431"/>
  <c r="I12" i="431"/>
  <c r="M12" i="431"/>
  <c r="Q12" i="431"/>
  <c r="F9" i="431"/>
  <c r="J9" i="431"/>
  <c r="N9" i="431"/>
  <c r="D10" i="431"/>
  <c r="H10" i="431"/>
  <c r="N10" i="431"/>
  <c r="O8" i="431"/>
  <c r="M8" i="431"/>
  <c r="J8" i="431"/>
  <c r="G8" i="431"/>
  <c r="D8" i="431"/>
  <c r="P8" i="431"/>
  <c r="N8" i="431"/>
  <c r="I8" i="431"/>
  <c r="Q8" i="431"/>
  <c r="E8" i="431"/>
  <c r="H8" i="431"/>
  <c r="C8" i="431"/>
  <c r="F8" i="431"/>
  <c r="K8" i="431"/>
  <c r="L8" i="431"/>
  <c r="S12" i="431" l="1"/>
  <c r="R12" i="431"/>
  <c r="S9" i="431"/>
  <c r="R9" i="431"/>
  <c r="R11" i="431"/>
  <c r="S11" i="431"/>
  <c r="S10" i="431"/>
  <c r="R10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4" i="414"/>
  <c r="D17" i="414"/>
  <c r="C14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<sst xmlns="http://schemas.openxmlformats.org/spreadsheetml/2006/main" count="1001" uniqueCount="466">
  <si>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</si>
  <si>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</si>
  <si>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</si>
  <si>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</si>
  <si>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</si>
  <si>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</si>
  <si>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</si>
  <si>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</si>
  <si>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</si>
  <si>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</si>
  <si>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</si>
  <si>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</si>
  <si>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</si>
  <si>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</si>
  <si>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</si>
  <si>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</si>
  <si>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</si>
  <si>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</si>
  <si>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</si>
  <si>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</si>
  <si>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</si>
  <si>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</si>
  <si>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</si>
  <si>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</si>
  <si>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</si>
  <si>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</si>
  <si>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</si>
  <si>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</si>
  <si>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</si>
  <si>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</si>
  <si>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</si>
  <si>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</si>
  <si>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</si>
  <si>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</si>
  <si>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</si>
  <si>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</si>
  <si>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</si>
  <si>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</si>
  <si>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</si>
  <si>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</si>
  <si>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</si>
  <si>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</si>
  <si>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</si>
  <si>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</si>
  <si>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</si>
  <si>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</si>
  <si>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</si>
  <si>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</si>
  <si>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</si>
  <si>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</si>
  <si>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</si>
  <si>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</si>
  <si>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</si>
  <si>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</si>
  <si>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</si>
  <si>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</si>
  <si>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</si>
  <si>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</si>
  <si>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</si>
  <si>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</si>
  <si>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</si>
  <si>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</si>
  <si>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</si>
  <si>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</si>
  <si>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</si>
  <si>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</si>
  <si>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</si>
  <si>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</si>
  <si>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</si>
  <si>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</si>
  <si>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</si>
  <si>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</si>
  <si>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</si>
  <si>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</si>
  <si>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</si>
  <si>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</si>
  <si>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</si>
  <si>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</si>
  <si>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</si>
  <si>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</si>
  <si>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</si>
  <si>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</si>
  <si>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</si>
  <si>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</si>
  <si>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</si>
  <si>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</si>
  <si>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</si>
  <si>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</si>
  <si>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</si>
  <si>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</si>
  <si>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</si>
  <si>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</si>
  <si>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</si>
  <si>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</si>
  <si>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</si>
  <si>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</si>
  <si>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</si>
  <si>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</si>
  <si>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</si>
  <si>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</si>
  <si>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</si>
  <si>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</si>
  <si>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</si>
  <si>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</si>
  <si>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</si>
  <si>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</si>
  <si>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</si>
  <si>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</si>
  <si>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</si>
  <si>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</si>
  <si>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</si>
  <si>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</si>
  <si>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</si>
  <si>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</si>
  <si>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</si>
  <si>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</si>
  <si>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</si>
  <si>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</si>
  <si>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</si>
  <si>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</si>
  <si>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</si>
  <si>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</si>
  <si>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</si>
  <si>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</si>
  <si>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</si>
  <si>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</si>
  <si>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</si>
  <si>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</si>
  <si>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</si>
  <si>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</si>
  <si>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</si>
  <si>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</si>
  <si>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</si>
  <si>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</si>
  <si>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</si>
  <si>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</si>
  <si>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</si>
  <si>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</si>
  <si>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</si>
  <si>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</si>
  <si>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</si>
  <si>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</si>
  <si>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</si>
  <si>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</si>
  <si>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</si>
  <si>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</si>
  <si>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</si>
  <si>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</si>
  <si>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</si>
  <si>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</si>
  <si>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</si>
  <si>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</si>
  <si>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</si>
  <si>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</si>
  <si>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</si>
  <si>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</si>
  <si>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</si>
  <si>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</si>
  <si>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</si>
  <si>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</si>
  <si>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</si>
  <si>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</si>
  <si>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</si>
  <si>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</si>
  <si>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</si>
  <si>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</si>
  <si>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</si>
  <si>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</si>
  <si>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</si>
  <si>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</si>
  <si>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</si>
  <si>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</si>
  <si>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</si>
  <si>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</si>
  <si>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</si>
  <si>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</si>
  <si>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</si>
  <si>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</si>
  <si>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</si>
  <si>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</si>
  <si>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</si>
  <si>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</si>
  <si>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</si>
  <si>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</si>
  <si>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</si>
  <si>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</si>
  <si>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</si>
  <si>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</si>
  <si>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</si>
  <si>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</si>
  <si>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</si>
  <si>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</si>
  <si>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</si>
  <si>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</si>
  <si>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</si>
  <si>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</si>
  <si>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</si>
  <si>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</si>
  <si>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</si>
  <si>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</si>
  <si>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</si>
  <si>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</si>
  <si>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</si>
  <si>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</si>
  <si>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</si>
  <si>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</si>
  <si>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</si>
  <si>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</si>
  <si>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</si>
  <si>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</si>
  <si>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</si>
  <si>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</si>
  <si>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</si>
  <si>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</si>
  <si>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 (LEK)</t>
  </si>
  <si>
    <t>50115     Zdravotnické prostředky</t>
  </si>
  <si>
    <t>50115040     laboratorní materiál (Z505)</t>
  </si>
  <si>
    <t>50115060     ZPr - ostatní (Z503)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</si>
  <si>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</si>
  <si>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</si>
  <si>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</si>
  <si>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</si>
  <si>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</si>
  <si>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</si>
  <si>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</si>
  <si>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</si>
  <si>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</si>
  <si>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</si>
  <si>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</si>
  <si>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</si>
  <si>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</si>
  <si>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</si>
  <si>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</si>
  <si>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</si>
  <si>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</si>
  <si>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</si>
  <si>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</si>
  <si>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</si>
  <si>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</si>
  <si>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</si>
  <si>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</si>
  <si>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</si>
  <si>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</si>
  <si>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</si>
  <si>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</si>
  <si>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</si>
  <si>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</si>
  <si>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</si>
  <si>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</si>
  <si>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</si>
  <si>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</si>
  <si>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</si>
  <si>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</si>
  <si>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</si>
  <si>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</si>
  <si>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</si>
  <si>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</si>
  <si>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</si>
  <si>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</si>
  <si>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</si>
  <si>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</si>
  <si>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</si>
  <si>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</si>
  <si>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</si>
  <si>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</si>
  <si>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</si>
  <si>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</si>
  <si>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51806007     praní prádla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</si>
  <si>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</si>
  <si>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</si>
  <si>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</si>
  <si>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</si>
  <si>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51808018     smluvní servis - OSBTK</t>
  </si>
  <si>
    <t>51808020     smluvní servis - UTZ</t>
  </si>
  <si>
    <t>51808021     revize, tech.kontroly, prev.prohl.- UTZ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</si>
  <si>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</si>
  <si>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</si>
  <si>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</si>
  <si>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</si>
  <si>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</si>
  <si>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</si>
  <si>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</si>
  <si>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</si>
  <si>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</si>
  <si>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</si>
  <si>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</si>
  <si>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</si>
  <si>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</si>
  <si>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</si>
  <si>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</si>
  <si>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</si>
  <si>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</si>
  <si>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</si>
  <si>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</si>
  <si>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</si>
  <si>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</si>
  <si>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</si>
  <si>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</si>
  <si>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</si>
  <si>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</si>
  <si>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</si>
  <si>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</si>
  <si>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</si>
  <si>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</si>
  <si>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</si>
  <si>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</si>
  <si>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</si>
  <si>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</si>
  <si>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</si>
  <si>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</si>
  <si>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</si>
  <si>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</si>
  <si>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</si>
  <si>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</si>
  <si>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</si>
  <si>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</si>
  <si>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</si>
  <si>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</si>
  <si>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</si>
  <si>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</si>
  <si>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55120005     ZC DHM - ostatní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</si>
  <si>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</si>
  <si>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</si>
  <si>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</si>
  <si>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</si>
  <si>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</si>
  <si>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</si>
  <si>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</si>
  <si>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</si>
  <si>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</si>
  <si>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</si>
  <si>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</si>
  <si>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</si>
  <si>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</si>
  <si>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</si>
  <si>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</si>
  <si>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</si>
  <si>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</si>
  <si>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</si>
  <si>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</si>
  <si>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</si>
  <si>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</si>
  <si>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</si>
  <si>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</si>
  <si>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</si>
  <si>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</si>
  <si>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</si>
  <si>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</si>
  <si>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</si>
  <si>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</si>
  <si>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</si>
  <si>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79905     Distribuce prádle (stř.9412)</t>
  </si>
  <si>
    <t>79905001     režie - distribuce prádla (stř.9412)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</si>
  <si>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</si>
  <si>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</si>
  <si>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</si>
  <si>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</si>
  <si>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</si>
  <si>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</si>
  <si>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</si>
  <si>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COSS: Oddělení centrální sterilizace</t>
  </si>
  <si>
    <t/>
  </si>
  <si>
    <t>50113001 - léky - paušál (LEK)</t>
  </si>
  <si>
    <t>COSS: Oddělení centrální sterilizace Celkem</t>
  </si>
  <si>
    <t>SumaKL</t>
  </si>
  <si>
    <t>5693</t>
  </si>
  <si>
    <t>COSS: oddělení centrální sterilizace</t>
  </si>
  <si>
    <t>COSS: oddělení centrální sterilizace Celkem</t>
  </si>
  <si>
    <t>SumaNS</t>
  </si>
  <si>
    <t>mezeraNS</t>
  </si>
  <si>
    <t>léky - paušál (LEK)</t>
  </si>
  <si>
    <t>O</t>
  </si>
  <si>
    <t>ADRENALIN LECIVA</t>
  </si>
  <si>
    <t>INJ 5X1ML/1MG</t>
  </si>
  <si>
    <t>BEPANTHEN PLUS</t>
  </si>
  <si>
    <t>50MG/G+5MG/G CRM 100G</t>
  </si>
  <si>
    <t>BETADINE</t>
  </si>
  <si>
    <t>UNG 1X20GM</t>
  </si>
  <si>
    <t>BUPIVACAINE ACCORD</t>
  </si>
  <si>
    <t>5MG/ML INJ SOL 1X20ML</t>
  </si>
  <si>
    <t>CARBOSORB</t>
  </si>
  <si>
    <t>320MG TBL NOB 20</t>
  </si>
  <si>
    <t>P</t>
  </si>
  <si>
    <t>DEPO-MEDROL</t>
  </si>
  <si>
    <t>INJ 1X1ML/40MG</t>
  </si>
  <si>
    <t>DICYNONE 250</t>
  </si>
  <si>
    <t>INJ SOL 4X2ML/250MG</t>
  </si>
  <si>
    <t>DZ BRAUNOL 1 L</t>
  </si>
  <si>
    <t>HEPARIN LECIVA</t>
  </si>
  <si>
    <t>INJ 1X10ML/50KU</t>
  </si>
  <si>
    <t>IBALGIN 400</t>
  </si>
  <si>
    <t>400MG TBL FLM 48</t>
  </si>
  <si>
    <t>IR AC.BORICI AQ.OPHTAL.50 ML</t>
  </si>
  <si>
    <t>IR OČNI VODA 50 ml</t>
  </si>
  <si>
    <t>KL BENZINUM 900ml/ 600g</t>
  </si>
  <si>
    <t>KL ETHANOLUM BENZ.DENAT. 900ml /720g/</t>
  </si>
  <si>
    <t>KL MAST NA SPALENINY+ BETADINE , 100G</t>
  </si>
  <si>
    <t>LEVOBUPIVACAINE KABI 5 MG/ML</t>
  </si>
  <si>
    <t>INJ+INF SOL 5X10ML</t>
  </si>
  <si>
    <t>MESOCAIN</t>
  </si>
  <si>
    <t>INJ 10X10ML 1%</t>
  </si>
  <si>
    <t>PANTHENOL SPRAY</t>
  </si>
  <si>
    <t>46,3MG/G DRM SPR SUS 130G</t>
  </si>
  <si>
    <t>Panthenol spray 10% 150 ml</t>
  </si>
  <si>
    <t>TACHOSIL</t>
  </si>
  <si>
    <t>DRM SPO 9.5X4.8CM</t>
  </si>
  <si>
    <t>DRM SPO 3.0X2.5CM</t>
  </si>
  <si>
    <t>5693 - COSS: oddělení centrální sterilizace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</si>
  <si>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</si>
  <si>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</si>
  <si>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</si>
  <si>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</si>
  <si>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</si>
  <si>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</si>
  <si>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</si>
  <si>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</si>
  <si>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</si>
  <si>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</si>
  <si>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56 - COSS: Oddělení centrální sterilizace</t>
  </si>
  <si>
    <t>50115040 - laboratorní materiál (Z505)</t>
  </si>
  <si>
    <t>50115060 - ZPr - ostatní (Z503)</t>
  </si>
  <si>
    <t>50115067 - ZPr - rukavice (Z532)</t>
  </si>
  <si>
    <t>50115040</t>
  </si>
  <si>
    <t>laboratorní materiál (Z505)</t>
  </si>
  <si>
    <t>ZC039</t>
  </si>
  <si>
    <t>KĂˇdinka vysokĂˇ sklo 250 ml (213-1064) VTRB632417012250</t>
  </si>
  <si>
    <t>ZF670</t>
  </si>
  <si>
    <t>Kádinka nízká s výlevkou skol 150 ml VTRB632417010150</t>
  </si>
  <si>
    <t>ZC043</t>
  </si>
  <si>
    <t>Kádinka vysoká s výlevkou 400 ml VTRB632417012400</t>
  </si>
  <si>
    <t>50115060</t>
  </si>
  <si>
    <t>ZPr - ostatní (Z503)</t>
  </si>
  <si>
    <t>ZR071</t>
  </si>
  <si>
    <t>Olej na údržbu chirurgických nástrojů Lubrinol 400 ml 253 380 002 004</t>
  </si>
  <si>
    <t>ZM096</t>
  </si>
  <si>
    <t>PoduĹˇka adhezivnĂ­ samolepĂ­cĂ­ na ÄŤiĹˇtÄ›nĂ­ koncovek nĂˇstrojĹŻ bal. Ăˇ 100 ks sterilnĂ­ AL-40</t>
  </si>
  <si>
    <t>50115067</t>
  </si>
  <si>
    <t>ZPr - rukavice (Z532)</t>
  </si>
  <si>
    <t>ZO468</t>
  </si>
  <si>
    <t>Rukavice vyĹˇetĹ™ovacĂ­ nitril nesterilnĂ­ SEMPERMED Safe+ Us-Hs cytostatickĂ©  prodlouĹľenĂ© 30cm vel. L bal. 100 34438</t>
  </si>
  <si>
    <t>ZO469</t>
  </si>
  <si>
    <t>Rukavice vyĹˇetĹ™ovacĂ­ nitril nesterilnĂ­ SEMPERMED Safe+ Us-Hs cytostatickĂ©  prodlouĹľenĂ© 30cm vel. XL bal. 90ks 34439</t>
  </si>
  <si>
    <t>ZO467</t>
  </si>
  <si>
    <t>Rukavice vyĹˇetĹ™ovacĂ­ nitril nesterilnĂ­ SEMPERMED Safe+ Us-Hs cytostatickĂ© prodlouĹľenĂ© 30 cm vel. M bal. Ăˇ 100 ks 34437</t>
  </si>
  <si>
    <t>Rukavice vyšetřovací nitril nesterilní SEMPERMED Safe+ Us-Hs cytostatické  prodloužené 30cm vel. L bal. 100 34438</t>
  </si>
  <si>
    <t>Rukavice vyšetřovací nitril nesterilní SEMPERMED Safe+ Us-Hs cytostatické  prodloužené 30cm vel. XL bal. 90ks 34439</t>
  </si>
  <si>
    <t>Rukavice vyšetřovací nitril nesterilní SEMPERMED Safe+ Us-Hs cytostatické prodloužené 30 cm vel. M bal. á 100 ks 34437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</si>
  <si>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</si>
  <si>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</si>
  <si>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</si>
  <si>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</si>
  <si>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</si>
  <si>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</si>
  <si>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</si>
  <si>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</si>
  <si>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</si>
  <si>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</si>
  <si>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</si>
  <si>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</si>
  <si>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</si>
  <si>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</si>
  <si>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</si>
  <si>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všeobecné sestry bez dohl.</t>
  </si>
  <si>
    <t>všeobecné sestry bez dohl., spec.</t>
  </si>
  <si>
    <t>praktické sestry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</si>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</sst>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0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7" xfId="0" applyNumberFormat="1" applyFont="1" applyBorder="1" applyAlignment="1">
      <alignment horizontal="right" vertical="center"/>
    </xf>
    <xf numFmtId="173" fontId="39" fillId="0" borderId="87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4" fontId="39" fillId="0" borderId="90" xfId="0" applyNumberFormat="1" applyFont="1" applyBorder="1" applyAlignment="1">
      <alignment vertical="center"/>
    </xf>
    <xf numFmtId="174" fontId="39" fillId="0" borderId="87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1" xfId="0" applyNumberFormat="1" applyFont="1" applyBorder="1" applyAlignment="1">
      <alignment vertical="center"/>
    </xf>
    <xf numFmtId="0" fontId="32" fillId="0" borderId="88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6" xfId="0" applyNumberFormat="1" applyFont="1" applyFill="1" applyBorder="1"/>
    <xf numFmtId="3" fontId="0" fillId="7" borderId="59" xfId="0" applyNumberFormat="1" applyFont="1" applyFill="1" applyBorder="1"/>
    <xf numFmtId="0" fontId="0" fillId="0" borderId="97" xfId="0" applyNumberFormat="1" applyFont="1" applyBorder="1"/>
    <xf numFmtId="3" fontId="0" fillId="0" borderId="98" xfId="0" applyNumberFormat="1" applyFont="1" applyBorder="1"/>
    <xf numFmtId="0" fontId="0" fillId="7" borderId="97" xfId="0" applyNumberFormat="1" applyFont="1" applyFill="1" applyBorder="1"/>
    <xf numFmtId="3" fontId="0" fillId="7" borderId="98" xfId="0" applyNumberFormat="1" applyFont="1" applyFill="1" applyBorder="1"/>
    <xf numFmtId="0" fontId="52" fillId="8" borderId="97" xfId="0" applyNumberFormat="1" applyFont="1" applyFill="1" applyBorder="1"/>
    <xf numFmtId="3" fontId="52" fillId="8" borderId="98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8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2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54" fillId="4" borderId="84" xfId="0" applyFont="1" applyFill="1" applyBorder="1" applyAlignment="1">
      <alignment horizontal="center"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168" fontId="54" fillId="2" borderId="92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5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5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6" xfId="0" applyNumberFormat="1" applyFont="1" applyFill="1" applyBorder="1" applyAlignment="1">
      <alignment horizontal="center" vertical="center" wrapText="1"/>
    </xf>
    <xf numFmtId="0" fontId="39" fillId="2" borderId="93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5" xfId="0" applyFont="1" applyFill="1" applyBorder="1" applyAlignment="1">
      <alignment horizontal="center"/>
    </xf>
    <xf numFmtId="0" fontId="54" fillId="9" borderId="94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1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8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3" fillId="0" borderId="0" xfId="1" applyFont="1"/>
    <xf numFmtId="3" fontId="33" fillId="10" borderId="100" xfId="0" applyNumberFormat="1" applyFont="1" applyFill="1" applyBorder="1" applyAlignment="1">
      <alignment horizontal="right" vertical="top"/>
    </xf>
    <xf numFmtId="3" fontId="33" fillId="10" borderId="101" xfId="0" applyNumberFormat="1" applyFont="1" applyFill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3" fillId="0" borderId="100" xfId="0" applyNumberFormat="1" applyFont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177" fontId="35" fillId="10" borderId="112" xfId="0" applyNumberFormat="1" applyFont="1" applyFill="1" applyBorder="1" applyAlignment="1">
      <alignment horizontal="right" vertical="top"/>
    </xf>
    <xf numFmtId="0" fontId="37" fillId="11" borderId="99" xfId="0" applyFont="1" applyFill="1" applyBorder="1" applyAlignment="1">
      <alignment vertical="top"/>
    </xf>
    <xf numFmtId="0" fontId="37" fillId="11" borderId="99" xfId="0" applyFont="1" applyFill="1" applyBorder="1" applyAlignment="1">
      <alignment vertical="top" indent="2"/>
    </xf>
    <xf numFmtId="0" fontId="37" fillId="11" borderId="99" xfId="0" applyFont="1" applyFill="1" applyBorder="1" applyAlignment="1">
      <alignment vertical="top" indent="4"/>
    </xf>
    <xf numFmtId="0" fontId="38" fillId="11" borderId="104" xfId="0" applyFont="1" applyFill="1" applyBorder="1" applyAlignment="1">
      <alignment vertical="top" indent="6"/>
    </xf>
    <xf numFmtId="0" fontId="37" fillId="11" borderId="99" xfId="0" applyFont="1" applyFill="1" applyBorder="1" applyAlignment="1">
      <alignment vertical="top" indent="8"/>
    </xf>
    <xf numFmtId="0" fontId="38" fillId="11" borderId="104" xfId="0" applyFont="1" applyFill="1" applyBorder="1" applyAlignment="1">
      <alignment vertical="top" indent="2"/>
    </xf>
    <xf numFmtId="0" fontId="37" fillId="11" borderId="99" xfId="0" applyFont="1" applyFill="1" applyBorder="1" applyAlignment="1">
      <alignment vertical="top" indent="6"/>
    </xf>
    <xf numFmtId="0" fontId="38" fillId="11" borderId="104" xfId="0" applyFont="1" applyFill="1" applyBorder="1" applyAlignment="1">
      <alignment vertical="top" indent="4"/>
    </xf>
    <xf numFmtId="0" fontId="32" fillId="11" borderId="99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9" xfId="53" applyNumberFormat="1" applyFont="1" applyFill="1" applyBorder="1" applyAlignment="1">
      <alignment horizontal="left"/>
    </xf>
    <xf numFmtId="164" fontId="31" fillId="2" borderId="113" xfId="53" applyNumberFormat="1" applyFont="1" applyFill="1" applyBorder="1" applyAlignment="1">
      <alignment horizontal="left"/>
    </xf>
    <xf numFmtId="0" fontId="31" fillId="2" borderId="113" xfId="53" applyNumberFormat="1" applyFont="1" applyFill="1" applyBorder="1" applyAlignment="1">
      <alignment horizontal="left"/>
    </xf>
    <xf numFmtId="164" fontId="31" fillId="2" borderId="87" xfId="53" applyNumberFormat="1" applyFont="1" applyFill="1" applyBorder="1" applyAlignment="1">
      <alignment horizontal="left"/>
    </xf>
    <xf numFmtId="3" fontId="31" fillId="2" borderId="87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3" xfId="0" applyNumberFormat="1" applyFont="1" applyFill="1" applyBorder="1"/>
    <xf numFmtId="3" fontId="32" fillId="0" borderId="88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89" xfId="0" applyFont="1" applyFill="1" applyBorder="1"/>
    <xf numFmtId="3" fontId="39" fillId="2" borderId="90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3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89" xfId="0" applyFont="1" applyFill="1" applyBorder="1"/>
    <xf numFmtId="0" fontId="32" fillId="5" borderId="11" xfId="0" applyFont="1" applyFill="1" applyBorder="1" applyAlignment="1">
      <alignment wrapText="1"/>
    </xf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0" borderId="62" xfId="0" applyFont="1" applyFill="1" applyBorder="1"/>
    <xf numFmtId="0" fontId="39" fillId="0" borderId="84" xfId="0" applyFont="1" applyFill="1" applyBorder="1"/>
    <xf numFmtId="0" fontId="39" fillId="2" borderId="113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89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4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67" xfId="0" applyNumberFormat="1" applyFont="1" applyFill="1" applyBorder="1"/>
    <xf numFmtId="0" fontId="39" fillId="0" borderId="80" xfId="0" applyFont="1" applyFill="1" applyBorder="1"/>
    <xf numFmtId="0" fontId="39" fillId="0" borderId="79" xfId="0" applyFont="1" applyFill="1" applyBorder="1" applyAlignment="1">
      <alignment horizontal="left" indent="1"/>
    </xf>
    <xf numFmtId="9" fontId="32" fillId="0" borderId="115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5" xfId="0" applyNumberFormat="1" applyFont="1" applyFill="1" applyBorder="1"/>
    <xf numFmtId="9" fontId="32" fillId="0" borderId="116" xfId="0" applyNumberFormat="1" applyFont="1" applyFill="1" applyBorder="1"/>
    <xf numFmtId="9" fontId="32" fillId="0" borderId="91" xfId="0" applyNumberFormat="1" applyFont="1" applyFill="1" applyBorder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 xr9:uid="{00000000-0011-0000-FFFF-FFFF01000000}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2" totalsRowShown="0" headerRowDxfId="74" tableBorderDxfId="73">
  <autoFilter ref="A7:S1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2"/>
    <tableColumn id="2" xr3:uid="{00000000-0010-0000-0000-000002000000}" name="popis" dataDxfId="71"/>
    <tableColumn id="3" xr3:uid="{00000000-0010-0000-0000-000003000000}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364" t="s">
        <v>204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206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39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417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447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0AAA59AC-F36E-4A5F-8B01-E0CC68F0A71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364" t="s">
        <v>204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86</v>
      </c>
      <c r="C3" s="203">
        <f>SUM(C6:C1048576)</f>
        <v>0</v>
      </c>
      <c r="D3" s="203">
        <f>SUM(D6:D1048576)</f>
        <v>0</v>
      </c>
      <c r="E3" s="204">
        <f>SUM(E6:E1048576)</f>
        <v>0</v>
      </c>
      <c r="F3" s="201">
        <f>IF(SUM($B3:$E3)=0,"",B3/SUM($B3:$E3))</f>
        <v>1</v>
      </c>
      <c r="G3" s="199">
        <f t="shared" ref="G3:I3" si="0">IF(SUM($B3:$E3)=0,"",C3/SUM($B3:$E3))</f>
        <v>0</v>
      </c>
      <c r="H3" s="199">
        <f t="shared" si="0"/>
        <v>0</v>
      </c>
      <c r="I3" s="200">
        <f t="shared" si="0"/>
        <v>0</v>
      </c>
      <c r="J3" s="203">
        <f>SUM(J6:J1048576)</f>
        <v>25</v>
      </c>
      <c r="K3" s="203">
        <f>SUM(K6:K1048576)</f>
        <v>0</v>
      </c>
      <c r="L3" s="203">
        <f>SUM(L6:L1048576)</f>
        <v>0</v>
      </c>
      <c r="M3" s="204">
        <f>SUM(M6:M1048576)</f>
        <v>0</v>
      </c>
      <c r="N3" s="201">
        <f>IF(SUM($J3:$M3)=0,"",J3/SUM($J3:$M3))</f>
        <v>1</v>
      </c>
      <c r="O3" s="199">
        <f t="shared" ref="O3:Q3" si="1">IF(SUM($J3:$M3)=0,"",K3/SUM($J3:$M3))</f>
        <v>0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48" t="s">
        <v>138</v>
      </c>
      <c r="B5" s="449" t="s">
        <v>140</v>
      </c>
      <c r="C5" s="449" t="s">
        <v>141</v>
      </c>
      <c r="D5" s="449" t="s">
        <v>142</v>
      </c>
      <c r="E5" s="450" t="s">
        <v>143</v>
      </c>
      <c r="F5" s="451" t="s">
        <v>140</v>
      </c>
      <c r="G5" s="452" t="s">
        <v>141</v>
      </c>
      <c r="H5" s="452" t="s">
        <v>142</v>
      </c>
      <c r="I5" s="453" t="s">
        <v>143</v>
      </c>
      <c r="J5" s="449" t="s">
        <v>140</v>
      </c>
      <c r="K5" s="449" t="s">
        <v>141</v>
      </c>
      <c r="L5" s="449" t="s">
        <v>142</v>
      </c>
      <c r="M5" s="450" t="s">
        <v>143</v>
      </c>
      <c r="N5" s="451" t="s">
        <v>140</v>
      </c>
      <c r="O5" s="452" t="s">
        <v>141</v>
      </c>
      <c r="P5" s="452" t="s">
        <v>142</v>
      </c>
      <c r="Q5" s="453" t="s">
        <v>143</v>
      </c>
    </row>
    <row r="6" spans="1:17" ht="14.45" customHeight="1" x14ac:dyDescent="0.2">
      <c r="A6" s="456" t="s">
        <v>418</v>
      </c>
      <c r="B6" s="460"/>
      <c r="C6" s="411"/>
      <c r="D6" s="411"/>
      <c r="E6" s="412"/>
      <c r="F6" s="458"/>
      <c r="G6" s="432"/>
      <c r="H6" s="432"/>
      <c r="I6" s="462"/>
      <c r="J6" s="460"/>
      <c r="K6" s="411"/>
      <c r="L6" s="411"/>
      <c r="M6" s="412"/>
      <c r="N6" s="458"/>
      <c r="O6" s="432"/>
      <c r="P6" s="432"/>
      <c r="Q6" s="454"/>
    </row>
    <row r="7" spans="1:17" ht="14.45" customHeight="1" thickBot="1" x14ac:dyDescent="0.25">
      <c r="A7" s="457" t="s">
        <v>407</v>
      </c>
      <c r="B7" s="461">
        <v>86</v>
      </c>
      <c r="C7" s="425"/>
      <c r="D7" s="425"/>
      <c r="E7" s="426"/>
      <c r="F7" s="459">
        <v>1</v>
      </c>
      <c r="G7" s="433">
        <v>0</v>
      </c>
      <c r="H7" s="433">
        <v>0</v>
      </c>
      <c r="I7" s="463">
        <v>0</v>
      </c>
      <c r="J7" s="461">
        <v>25</v>
      </c>
      <c r="K7" s="425"/>
      <c r="L7" s="425"/>
      <c r="M7" s="426"/>
      <c r="N7" s="459">
        <v>1</v>
      </c>
      <c r="O7" s="433">
        <v>0</v>
      </c>
      <c r="P7" s="433">
        <v>0</v>
      </c>
      <c r="Q7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FF11794B-0D60-41EE-BB41-7D230A7D1F99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204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3" t="s">
        <v>359</v>
      </c>
      <c r="B5" s="394" t="s">
        <v>360</v>
      </c>
      <c r="C5" s="395" t="s">
        <v>361</v>
      </c>
      <c r="D5" s="395" t="s">
        <v>361</v>
      </c>
      <c r="E5" s="395"/>
      <c r="F5" s="395" t="s">
        <v>361</v>
      </c>
      <c r="G5" s="395" t="s">
        <v>361</v>
      </c>
      <c r="H5" s="395" t="s">
        <v>361</v>
      </c>
      <c r="I5" s="396" t="s">
        <v>361</v>
      </c>
      <c r="J5" s="397" t="s">
        <v>55</v>
      </c>
    </row>
    <row r="6" spans="1:10" ht="14.45" customHeight="1" x14ac:dyDescent="0.2">
      <c r="A6" s="393" t="s">
        <v>359</v>
      </c>
      <c r="B6" s="394" t="s">
        <v>419</v>
      </c>
      <c r="C6" s="395">
        <v>0</v>
      </c>
      <c r="D6" s="395">
        <v>0</v>
      </c>
      <c r="E6" s="395"/>
      <c r="F6" s="395">
        <v>0.47504999999999997</v>
      </c>
      <c r="G6" s="395">
        <v>0</v>
      </c>
      <c r="H6" s="395">
        <v>0.47504999999999997</v>
      </c>
      <c r="I6" s="396" t="s">
        <v>361</v>
      </c>
      <c r="J6" s="397" t="s">
        <v>1</v>
      </c>
    </row>
    <row r="7" spans="1:10" ht="14.45" customHeight="1" x14ac:dyDescent="0.2">
      <c r="A7" s="393" t="s">
        <v>359</v>
      </c>
      <c r="B7" s="394" t="s">
        <v>420</v>
      </c>
      <c r="C7" s="395">
        <v>0</v>
      </c>
      <c r="D7" s="395">
        <v>0</v>
      </c>
      <c r="E7" s="395"/>
      <c r="F7" s="395">
        <v>3.4714699999999996</v>
      </c>
      <c r="G7" s="395">
        <v>0</v>
      </c>
      <c r="H7" s="395">
        <v>3.4714699999999996</v>
      </c>
      <c r="I7" s="396" t="s">
        <v>361</v>
      </c>
      <c r="J7" s="397" t="s">
        <v>1</v>
      </c>
    </row>
    <row r="8" spans="1:10" ht="14.45" customHeight="1" x14ac:dyDescent="0.2">
      <c r="A8" s="393" t="s">
        <v>359</v>
      </c>
      <c r="B8" s="394" t="s">
        <v>421</v>
      </c>
      <c r="C8" s="395">
        <v>26.5595</v>
      </c>
      <c r="D8" s="395">
        <v>24.941130000000001</v>
      </c>
      <c r="E8" s="395"/>
      <c r="F8" s="395">
        <v>38.931750000000001</v>
      </c>
      <c r="G8" s="395">
        <v>30.87857421875</v>
      </c>
      <c r="H8" s="395">
        <v>8.0531757812500011</v>
      </c>
      <c r="I8" s="396">
        <v>1.2608014127919149</v>
      </c>
      <c r="J8" s="397" t="s">
        <v>1</v>
      </c>
    </row>
    <row r="9" spans="1:10" ht="14.45" customHeight="1" x14ac:dyDescent="0.2">
      <c r="A9" s="393" t="s">
        <v>359</v>
      </c>
      <c r="B9" s="394" t="s">
        <v>363</v>
      </c>
      <c r="C9" s="395">
        <v>26.5595</v>
      </c>
      <c r="D9" s="395">
        <v>24.941130000000001</v>
      </c>
      <c r="E9" s="395"/>
      <c r="F9" s="395">
        <v>42.878270000000001</v>
      </c>
      <c r="G9" s="395">
        <v>30.87857421875</v>
      </c>
      <c r="H9" s="395">
        <v>11.999695781250001</v>
      </c>
      <c r="I9" s="396">
        <v>1.3886091273593708</v>
      </c>
      <c r="J9" s="397" t="s">
        <v>364</v>
      </c>
    </row>
    <row r="11" spans="1:10" ht="14.45" customHeight="1" x14ac:dyDescent="0.2">
      <c r="A11" s="393" t="s">
        <v>359</v>
      </c>
      <c r="B11" s="394" t="s">
        <v>360</v>
      </c>
      <c r="C11" s="395" t="s">
        <v>361</v>
      </c>
      <c r="D11" s="395" t="s">
        <v>361</v>
      </c>
      <c r="E11" s="395"/>
      <c r="F11" s="395" t="s">
        <v>361</v>
      </c>
      <c r="G11" s="395" t="s">
        <v>361</v>
      </c>
      <c r="H11" s="395" t="s">
        <v>361</v>
      </c>
      <c r="I11" s="396" t="s">
        <v>361</v>
      </c>
      <c r="J11" s="397" t="s">
        <v>55</v>
      </c>
    </row>
    <row r="12" spans="1:10" ht="14.45" customHeight="1" x14ac:dyDescent="0.2">
      <c r="A12" s="393" t="s">
        <v>365</v>
      </c>
      <c r="B12" s="394" t="s">
        <v>366</v>
      </c>
      <c r="C12" s="395" t="s">
        <v>361</v>
      </c>
      <c r="D12" s="395" t="s">
        <v>361</v>
      </c>
      <c r="E12" s="395"/>
      <c r="F12" s="395" t="s">
        <v>361</v>
      </c>
      <c r="G12" s="395" t="s">
        <v>361</v>
      </c>
      <c r="H12" s="395" t="s">
        <v>361</v>
      </c>
      <c r="I12" s="396" t="s">
        <v>361</v>
      </c>
      <c r="J12" s="397" t="s">
        <v>0</v>
      </c>
    </row>
    <row r="13" spans="1:10" ht="14.45" customHeight="1" x14ac:dyDescent="0.2">
      <c r="A13" s="393" t="s">
        <v>365</v>
      </c>
      <c r="B13" s="394" t="s">
        <v>419</v>
      </c>
      <c r="C13" s="395">
        <v>0</v>
      </c>
      <c r="D13" s="395">
        <v>0</v>
      </c>
      <c r="E13" s="395"/>
      <c r="F13" s="395">
        <v>0.47504999999999997</v>
      </c>
      <c r="G13" s="395">
        <v>0</v>
      </c>
      <c r="H13" s="395">
        <v>0.47504999999999997</v>
      </c>
      <c r="I13" s="396" t="s">
        <v>361</v>
      </c>
      <c r="J13" s="397" t="s">
        <v>1</v>
      </c>
    </row>
    <row r="14" spans="1:10" ht="14.45" customHeight="1" x14ac:dyDescent="0.2">
      <c r="A14" s="393" t="s">
        <v>365</v>
      </c>
      <c r="B14" s="394" t="s">
        <v>420</v>
      </c>
      <c r="C14" s="395">
        <v>0</v>
      </c>
      <c r="D14" s="395">
        <v>0</v>
      </c>
      <c r="E14" s="395"/>
      <c r="F14" s="395">
        <v>3.4714699999999996</v>
      </c>
      <c r="G14" s="395">
        <v>0</v>
      </c>
      <c r="H14" s="395">
        <v>3.4714699999999996</v>
      </c>
      <c r="I14" s="396" t="s">
        <v>361</v>
      </c>
      <c r="J14" s="397" t="s">
        <v>1</v>
      </c>
    </row>
    <row r="15" spans="1:10" ht="14.45" customHeight="1" x14ac:dyDescent="0.2">
      <c r="A15" s="393" t="s">
        <v>365</v>
      </c>
      <c r="B15" s="394" t="s">
        <v>421</v>
      </c>
      <c r="C15" s="395">
        <v>26.5595</v>
      </c>
      <c r="D15" s="395">
        <v>24.941130000000001</v>
      </c>
      <c r="E15" s="395"/>
      <c r="F15" s="395">
        <v>38.931750000000001</v>
      </c>
      <c r="G15" s="395">
        <v>31</v>
      </c>
      <c r="H15" s="395">
        <v>7.931750000000001</v>
      </c>
      <c r="I15" s="396">
        <v>1.2558629032258064</v>
      </c>
      <c r="J15" s="397" t="s">
        <v>1</v>
      </c>
    </row>
    <row r="16" spans="1:10" ht="14.45" customHeight="1" x14ac:dyDescent="0.2">
      <c r="A16" s="393" t="s">
        <v>365</v>
      </c>
      <c r="B16" s="394" t="s">
        <v>367</v>
      </c>
      <c r="C16" s="395">
        <v>26.5595</v>
      </c>
      <c r="D16" s="395">
        <v>24.941130000000001</v>
      </c>
      <c r="E16" s="395"/>
      <c r="F16" s="395">
        <v>42.878270000000001</v>
      </c>
      <c r="G16" s="395">
        <v>31</v>
      </c>
      <c r="H16" s="395">
        <v>11.878270000000001</v>
      </c>
      <c r="I16" s="396">
        <v>1.38317</v>
      </c>
      <c r="J16" s="397" t="s">
        <v>368</v>
      </c>
    </row>
    <row r="17" spans="1:10" ht="14.45" customHeight="1" x14ac:dyDescent="0.2">
      <c r="A17" s="393" t="s">
        <v>361</v>
      </c>
      <c r="B17" s="394" t="s">
        <v>361</v>
      </c>
      <c r="C17" s="395" t="s">
        <v>361</v>
      </c>
      <c r="D17" s="395" t="s">
        <v>361</v>
      </c>
      <c r="E17" s="395"/>
      <c r="F17" s="395" t="s">
        <v>361</v>
      </c>
      <c r="G17" s="395" t="s">
        <v>361</v>
      </c>
      <c r="H17" s="395" t="s">
        <v>361</v>
      </c>
      <c r="I17" s="396" t="s">
        <v>361</v>
      </c>
      <c r="J17" s="397" t="s">
        <v>369</v>
      </c>
    </row>
    <row r="18" spans="1:10" ht="14.45" customHeight="1" x14ac:dyDescent="0.2">
      <c r="A18" s="393" t="s">
        <v>359</v>
      </c>
      <c r="B18" s="394" t="s">
        <v>363</v>
      </c>
      <c r="C18" s="395">
        <v>26.5595</v>
      </c>
      <c r="D18" s="395">
        <v>24.941130000000001</v>
      </c>
      <c r="E18" s="395"/>
      <c r="F18" s="395">
        <v>42.878270000000001</v>
      </c>
      <c r="G18" s="395">
        <v>31</v>
      </c>
      <c r="H18" s="395">
        <v>11.878270000000001</v>
      </c>
      <c r="I18" s="396">
        <v>1.38317</v>
      </c>
      <c r="J18" s="397" t="s">
        <v>364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EA3FE0D9-2C92-4ADB-B1B4-7A1771F83086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447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364" t="s">
        <v>204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1.6579641938513756</v>
      </c>
      <c r="J3" s="81">
        <f>SUBTOTAL(9,J5:J1048576)</f>
        <v>25862</v>
      </c>
      <c r="K3" s="82">
        <f>SUBTOTAL(9,K5:K1048576)</f>
        <v>42878.269981384277</v>
      </c>
    </row>
    <row r="4" spans="1:11" s="174" customFormat="1" ht="14.45" customHeight="1" thickBot="1" x14ac:dyDescent="0.25">
      <c r="A4" s="398" t="s">
        <v>4</v>
      </c>
      <c r="B4" s="399" t="s">
        <v>5</v>
      </c>
      <c r="C4" s="399" t="s">
        <v>0</v>
      </c>
      <c r="D4" s="399" t="s">
        <v>6</v>
      </c>
      <c r="E4" s="399" t="s">
        <v>7</v>
      </c>
      <c r="F4" s="399" t="s">
        <v>1</v>
      </c>
      <c r="G4" s="399" t="s">
        <v>56</v>
      </c>
      <c r="H4" s="401" t="s">
        <v>11</v>
      </c>
      <c r="I4" s="402" t="s">
        <v>90</v>
      </c>
      <c r="J4" s="402" t="s">
        <v>13</v>
      </c>
      <c r="K4" s="403" t="s">
        <v>101</v>
      </c>
    </row>
    <row r="5" spans="1:11" ht="14.45" customHeight="1" x14ac:dyDescent="0.2">
      <c r="A5" s="406" t="s">
        <v>359</v>
      </c>
      <c r="B5" s="407" t="s">
        <v>360</v>
      </c>
      <c r="C5" s="408" t="s">
        <v>365</v>
      </c>
      <c r="D5" s="409" t="s">
        <v>366</v>
      </c>
      <c r="E5" s="408" t="s">
        <v>422</v>
      </c>
      <c r="F5" s="409" t="s">
        <v>423</v>
      </c>
      <c r="G5" s="408" t="s">
        <v>424</v>
      </c>
      <c r="H5" s="408" t="s">
        <v>425</v>
      </c>
      <c r="I5" s="411">
        <v>40.900001525878906</v>
      </c>
      <c r="J5" s="411">
        <v>1</v>
      </c>
      <c r="K5" s="412">
        <v>40.900001525878906</v>
      </c>
    </row>
    <row r="6" spans="1:11" ht="14.45" customHeight="1" x14ac:dyDescent="0.2">
      <c r="A6" s="413" t="s">
        <v>359</v>
      </c>
      <c r="B6" s="414" t="s">
        <v>360</v>
      </c>
      <c r="C6" s="415" t="s">
        <v>365</v>
      </c>
      <c r="D6" s="416" t="s">
        <v>366</v>
      </c>
      <c r="E6" s="415" t="s">
        <v>422</v>
      </c>
      <c r="F6" s="416" t="s">
        <v>423</v>
      </c>
      <c r="G6" s="415" t="s">
        <v>426</v>
      </c>
      <c r="H6" s="415" t="s">
        <v>427</v>
      </c>
      <c r="I6" s="418">
        <v>38.360000610351563</v>
      </c>
      <c r="J6" s="418">
        <v>10</v>
      </c>
      <c r="K6" s="419">
        <v>383.57000732421875</v>
      </c>
    </row>
    <row r="7" spans="1:11" ht="14.45" customHeight="1" x14ac:dyDescent="0.2">
      <c r="A7" s="413" t="s">
        <v>359</v>
      </c>
      <c r="B7" s="414" t="s">
        <v>360</v>
      </c>
      <c r="C7" s="415" t="s">
        <v>365</v>
      </c>
      <c r="D7" s="416" t="s">
        <v>366</v>
      </c>
      <c r="E7" s="415" t="s">
        <v>422</v>
      </c>
      <c r="F7" s="416" t="s">
        <v>423</v>
      </c>
      <c r="G7" s="415" t="s">
        <v>428</v>
      </c>
      <c r="H7" s="415" t="s">
        <v>429</v>
      </c>
      <c r="I7" s="418">
        <v>50.580001831054688</v>
      </c>
      <c r="J7" s="418">
        <v>1</v>
      </c>
      <c r="K7" s="419">
        <v>50.580001831054688</v>
      </c>
    </row>
    <row r="8" spans="1:11" ht="14.45" customHeight="1" x14ac:dyDescent="0.2">
      <c r="A8" s="413" t="s">
        <v>359</v>
      </c>
      <c r="B8" s="414" t="s">
        <v>360</v>
      </c>
      <c r="C8" s="415" t="s">
        <v>365</v>
      </c>
      <c r="D8" s="416" t="s">
        <v>366</v>
      </c>
      <c r="E8" s="415" t="s">
        <v>430</v>
      </c>
      <c r="F8" s="416" t="s">
        <v>431</v>
      </c>
      <c r="G8" s="415" t="s">
        <v>432</v>
      </c>
      <c r="H8" s="415" t="s">
        <v>433</v>
      </c>
      <c r="I8" s="418">
        <v>238.3699951171875</v>
      </c>
      <c r="J8" s="418">
        <v>10</v>
      </c>
      <c r="K8" s="419">
        <v>2383.679931640625</v>
      </c>
    </row>
    <row r="9" spans="1:11" ht="14.45" customHeight="1" x14ac:dyDescent="0.2">
      <c r="A9" s="413" t="s">
        <v>359</v>
      </c>
      <c r="B9" s="414" t="s">
        <v>360</v>
      </c>
      <c r="C9" s="415" t="s">
        <v>365</v>
      </c>
      <c r="D9" s="416" t="s">
        <v>366</v>
      </c>
      <c r="E9" s="415" t="s">
        <v>430</v>
      </c>
      <c r="F9" s="416" t="s">
        <v>431</v>
      </c>
      <c r="G9" s="415" t="s">
        <v>434</v>
      </c>
      <c r="H9" s="415" t="s">
        <v>435</v>
      </c>
      <c r="I9" s="418">
        <v>10.880000114440918</v>
      </c>
      <c r="J9" s="418">
        <v>100</v>
      </c>
      <c r="K9" s="419">
        <v>1087.7900390625</v>
      </c>
    </row>
    <row r="10" spans="1:11" ht="14.45" customHeight="1" x14ac:dyDescent="0.2">
      <c r="A10" s="413" t="s">
        <v>359</v>
      </c>
      <c r="B10" s="414" t="s">
        <v>360</v>
      </c>
      <c r="C10" s="415" t="s">
        <v>365</v>
      </c>
      <c r="D10" s="416" t="s">
        <v>366</v>
      </c>
      <c r="E10" s="415" t="s">
        <v>436</v>
      </c>
      <c r="F10" s="416" t="s">
        <v>437</v>
      </c>
      <c r="G10" s="415" t="s">
        <v>438</v>
      </c>
      <c r="H10" s="415" t="s">
        <v>439</v>
      </c>
      <c r="I10" s="418">
        <v>1.5099999904632568</v>
      </c>
      <c r="J10" s="418">
        <v>8000</v>
      </c>
      <c r="K10" s="419">
        <v>12100</v>
      </c>
    </row>
    <row r="11" spans="1:11" ht="14.45" customHeight="1" x14ac:dyDescent="0.2">
      <c r="A11" s="413" t="s">
        <v>359</v>
      </c>
      <c r="B11" s="414" t="s">
        <v>360</v>
      </c>
      <c r="C11" s="415" t="s">
        <v>365</v>
      </c>
      <c r="D11" s="416" t="s">
        <v>366</v>
      </c>
      <c r="E11" s="415" t="s">
        <v>436</v>
      </c>
      <c r="F11" s="416" t="s">
        <v>437</v>
      </c>
      <c r="G11" s="415" t="s">
        <v>440</v>
      </c>
      <c r="H11" s="415" t="s">
        <v>441</v>
      </c>
      <c r="I11" s="418">
        <v>1.5099999904632568</v>
      </c>
      <c r="J11" s="418">
        <v>1980</v>
      </c>
      <c r="K11" s="419">
        <v>2994.75</v>
      </c>
    </row>
    <row r="12" spans="1:11" ht="14.45" customHeight="1" x14ac:dyDescent="0.2">
      <c r="A12" s="413" t="s">
        <v>359</v>
      </c>
      <c r="B12" s="414" t="s">
        <v>360</v>
      </c>
      <c r="C12" s="415" t="s">
        <v>365</v>
      </c>
      <c r="D12" s="416" t="s">
        <v>366</v>
      </c>
      <c r="E12" s="415" t="s">
        <v>436</v>
      </c>
      <c r="F12" s="416" t="s">
        <v>437</v>
      </c>
      <c r="G12" s="415" t="s">
        <v>442</v>
      </c>
      <c r="H12" s="415" t="s">
        <v>443</v>
      </c>
      <c r="I12" s="418">
        <v>1.5099999904632568</v>
      </c>
      <c r="J12" s="418">
        <v>3000</v>
      </c>
      <c r="K12" s="419">
        <v>4537.5</v>
      </c>
    </row>
    <row r="13" spans="1:11" ht="14.45" customHeight="1" x14ac:dyDescent="0.2">
      <c r="A13" s="413" t="s">
        <v>359</v>
      </c>
      <c r="B13" s="414" t="s">
        <v>360</v>
      </c>
      <c r="C13" s="415" t="s">
        <v>365</v>
      </c>
      <c r="D13" s="416" t="s">
        <v>366</v>
      </c>
      <c r="E13" s="415" t="s">
        <v>436</v>
      </c>
      <c r="F13" s="416" t="s">
        <v>437</v>
      </c>
      <c r="G13" s="415" t="s">
        <v>438</v>
      </c>
      <c r="H13" s="415" t="s">
        <v>444</v>
      </c>
      <c r="I13" s="418">
        <v>1.5099999904632568</v>
      </c>
      <c r="J13" s="418">
        <v>7100</v>
      </c>
      <c r="K13" s="419">
        <v>10738.75</v>
      </c>
    </row>
    <row r="14" spans="1:11" ht="14.45" customHeight="1" x14ac:dyDescent="0.2">
      <c r="A14" s="413" t="s">
        <v>359</v>
      </c>
      <c r="B14" s="414" t="s">
        <v>360</v>
      </c>
      <c r="C14" s="415" t="s">
        <v>365</v>
      </c>
      <c r="D14" s="416" t="s">
        <v>366</v>
      </c>
      <c r="E14" s="415" t="s">
        <v>436</v>
      </c>
      <c r="F14" s="416" t="s">
        <v>437</v>
      </c>
      <c r="G14" s="415" t="s">
        <v>440</v>
      </c>
      <c r="H14" s="415" t="s">
        <v>445</v>
      </c>
      <c r="I14" s="418">
        <v>1.5099999904632568</v>
      </c>
      <c r="J14" s="418">
        <v>2160</v>
      </c>
      <c r="K14" s="419">
        <v>3267</v>
      </c>
    </row>
    <row r="15" spans="1:11" ht="14.45" customHeight="1" thickBot="1" x14ac:dyDescent="0.25">
      <c r="A15" s="420" t="s">
        <v>359</v>
      </c>
      <c r="B15" s="421" t="s">
        <v>360</v>
      </c>
      <c r="C15" s="422" t="s">
        <v>365</v>
      </c>
      <c r="D15" s="423" t="s">
        <v>366</v>
      </c>
      <c r="E15" s="422" t="s">
        <v>436</v>
      </c>
      <c r="F15" s="423" t="s">
        <v>437</v>
      </c>
      <c r="G15" s="422" t="s">
        <v>442</v>
      </c>
      <c r="H15" s="422" t="s">
        <v>446</v>
      </c>
      <c r="I15" s="425">
        <v>1.5099999904632568</v>
      </c>
      <c r="J15" s="425">
        <v>3500</v>
      </c>
      <c r="K15" s="426">
        <v>5293.75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EA6C39C-A1FB-4B93-9F72-89AA065FA4A3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8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364" t="s">
        <v>204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179</v>
      </c>
      <c r="Q3" s="359"/>
      <c r="R3" s="359"/>
      <c r="S3" s="360"/>
    </row>
    <row r="4" spans="1:19" ht="15.75" thickBot="1" x14ac:dyDescent="0.3">
      <c r="A4" s="333">
        <v>2019</v>
      </c>
      <c r="B4" s="334"/>
      <c r="C4" s="335" t="s">
        <v>178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177</v>
      </c>
      <c r="J4" s="331" t="s">
        <v>124</v>
      </c>
      <c r="K4" s="350" t="s">
        <v>176</v>
      </c>
      <c r="L4" s="351"/>
      <c r="M4" s="351"/>
      <c r="N4" s="352"/>
      <c r="O4" s="339" t="s">
        <v>175</v>
      </c>
      <c r="P4" s="342" t="s">
        <v>174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173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172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32.458333333333336</v>
      </c>
      <c r="D6" s="249"/>
      <c r="E6" s="249"/>
      <c r="F6" s="248"/>
      <c r="G6" s="250">
        <f ca="1">SUM(Tabulka[05 h_vram])/2</f>
        <v>55272.32</v>
      </c>
      <c r="H6" s="249">
        <f ca="1">SUM(Tabulka[06 h_naduv])/2</f>
        <v>267</v>
      </c>
      <c r="I6" s="249">
        <f ca="1">SUM(Tabulka[07 h_nadzk])/2</f>
        <v>154.31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674263</v>
      </c>
      <c r="N6" s="249">
        <f ca="1">SUM(Tabulka[12 m_oc])/2</f>
        <v>674263</v>
      </c>
      <c r="O6" s="248">
        <f ca="1">SUM(Tabulka[13 m_sk])/2</f>
        <v>14270563</v>
      </c>
      <c r="P6" s="247">
        <f ca="1">SUM(Tabulka[14_vzsk])/2</f>
        <v>6460</v>
      </c>
      <c r="Q6" s="247">
        <f ca="1">SUM(Tabulka[15_vzpl])/2</f>
        <v>8000.0000000000009</v>
      </c>
      <c r="R6" s="246">
        <f ca="1">IF(Q6=0,0,P6/Q6)</f>
        <v>0.80749999999999988</v>
      </c>
      <c r="S6" s="245">
        <f ca="1">Q6-P6</f>
        <v>1540.0000000000009</v>
      </c>
    </row>
    <row r="7" spans="1:19" hidden="1" x14ac:dyDescent="0.25">
      <c r="A7" s="244" t="s">
        <v>171</v>
      </c>
      <c r="B7" s="243" t="s">
        <v>170</v>
      </c>
      <c r="C7" s="242" t="s">
        <v>169</v>
      </c>
      <c r="D7" s="241" t="s">
        <v>168</v>
      </c>
      <c r="E7" s="240" t="s">
        <v>167</v>
      </c>
      <c r="F7" s="239" t="s">
        <v>166</v>
      </c>
      <c r="G7" s="238" t="s">
        <v>165</v>
      </c>
      <c r="H7" s="236" t="s">
        <v>164</v>
      </c>
      <c r="I7" s="236" t="s">
        <v>163</v>
      </c>
      <c r="J7" s="235" t="s">
        <v>162</v>
      </c>
      <c r="K7" s="237" t="s">
        <v>161</v>
      </c>
      <c r="L7" s="236" t="s">
        <v>160</v>
      </c>
      <c r="M7" s="236" t="s">
        <v>159</v>
      </c>
      <c r="N7" s="235" t="s">
        <v>158</v>
      </c>
      <c r="O7" s="234" t="s">
        <v>157</v>
      </c>
      <c r="P7" s="233" t="s">
        <v>156</v>
      </c>
      <c r="Q7" s="232" t="s">
        <v>155</v>
      </c>
      <c r="R7" s="231" t="s">
        <v>154</v>
      </c>
      <c r="S7" s="230" t="s">
        <v>153</v>
      </c>
    </row>
    <row r="8" spans="1:19" x14ac:dyDescent="0.25">
      <c r="A8" s="227" t="s">
        <v>448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32.458333333333336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55272.32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154.31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674263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674263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14270563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8000.0000000000009</v>
      </c>
      <c r="R8" s="229">
        <f ca="1">IF(Tabulka[[#This Row],[15_vzpl]]=0,"",Tabulka[[#This Row],[14_vzsk]]/Tabulka[[#This Row],[15_vzpl]])</f>
        <v>0.80749999999999988</v>
      </c>
      <c r="S8" s="228">
        <f ca="1">IF(Tabulka[[#This Row],[15_vzpl]]-Tabulka[[#This Row],[14_vzsk]]=0,"",Tabulka[[#This Row],[15_vzpl]]-Tabulka[[#This Row],[14_vzsk]])</f>
        <v>1540.0000000000009</v>
      </c>
    </row>
    <row r="9" spans="1:19" x14ac:dyDescent="0.25">
      <c r="A9" s="227">
        <v>303</v>
      </c>
      <c r="B9" s="226" t="s">
        <v>462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13.291666666666666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22555.82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117.75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154.31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315483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315483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6767773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6460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8000.0000000000009</v>
      </c>
      <c r="R9" s="229">
        <f ca="1">IF(Tabulka[[#This Row],[15_vzpl]]=0,"",Tabulka[[#This Row],[14_vzsk]]/Tabulka[[#This Row],[15_vzpl]])</f>
        <v>0.80749999999999988</v>
      </c>
      <c r="S9" s="228">
        <f ca="1">IF(Tabulka[[#This Row],[15_vzpl]]-Tabulka[[#This Row],[14_vzsk]]=0,"",Tabulka[[#This Row],[15_vzpl]]-Tabulka[[#This Row],[14_vzsk]])</f>
        <v>1540.0000000000009</v>
      </c>
    </row>
    <row r="10" spans="1:19" x14ac:dyDescent="0.25">
      <c r="A10" s="227">
        <v>304</v>
      </c>
      <c r="B10" s="226" t="s">
        <v>463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3.5833333333333335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6284.5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104742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104742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2016028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>
        <v>424</v>
      </c>
      <c r="B11" s="226" t="s">
        <v>464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3.5833333333333335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6037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59860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1499048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9" t="str">
        <f ca="1">IF(Tabulka[[#This Row],[15_vzpl]]=0,"",Tabulka[[#This Row],[14_vzsk]]/Tabulka[[#This Row],[15_vzpl]])</f>
        <v/>
      </c>
      <c r="S11" s="228" t="str">
        <f ca="1">IF(Tabulka[[#This Row],[15_vzpl]]-Tabulka[[#This Row],[14_vzsk]]=0,"",Tabulka[[#This Row],[15_vzpl]]-Tabulka[[#This Row],[14_vzsk]])</f>
        <v/>
      </c>
    </row>
    <row r="12" spans="1:19" x14ac:dyDescent="0.25">
      <c r="A12" s="227">
        <v>642</v>
      </c>
      <c r="B12" s="226" t="s">
        <v>465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20395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82.75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194178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194178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3987714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25">
      <c r="A13" t="s">
        <v>181</v>
      </c>
    </row>
    <row r="14" spans="1:19" x14ac:dyDescent="0.25">
      <c r="A14" s="90" t="s">
        <v>102</v>
      </c>
    </row>
    <row r="15" spans="1:19" x14ac:dyDescent="0.25">
      <c r="A15" s="91" t="s">
        <v>152</v>
      </c>
    </row>
    <row r="16" spans="1:19" x14ac:dyDescent="0.25">
      <c r="A16" s="219" t="s">
        <v>151</v>
      </c>
    </row>
    <row r="17" spans="1:1" x14ac:dyDescent="0.25">
      <c r="A17" s="186" t="s">
        <v>130</v>
      </c>
    </row>
    <row r="18" spans="1:1" x14ac:dyDescent="0.25">
      <c r="A18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2">
    <cfRule type="cellIs" dxfId="3" priority="3" operator="lessThan">
      <formula>0</formula>
    </cfRule>
  </conditionalFormatting>
  <conditionalFormatting sqref="R6:R12">
    <cfRule type="cellIs" dxfId="2" priority="4" operator="greaterThan">
      <formula>1</formula>
    </cfRule>
  </conditionalFormatting>
  <conditionalFormatting sqref="A8:S12">
    <cfRule type="expression" dxfId="1" priority="2">
      <formula>$B8=""</formula>
    </cfRule>
  </conditionalFormatting>
  <conditionalFormatting sqref="P8:S12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FCF2C7C-F949-43E7-AEEA-7EE9B46F7BA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461</v>
      </c>
    </row>
    <row r="2" spans="1:19" x14ac:dyDescent="0.25">
      <c r="A2" s="364" t="s">
        <v>204</v>
      </c>
    </row>
    <row r="3" spans="1:19" x14ac:dyDescent="0.25">
      <c r="A3" s="265" t="s">
        <v>107</v>
      </c>
      <c r="B3" s="264">
        <v>2019</v>
      </c>
      <c r="C3" t="s">
        <v>180</v>
      </c>
      <c r="D3" t="s">
        <v>171</v>
      </c>
      <c r="E3" t="s">
        <v>169</v>
      </c>
      <c r="F3" t="s">
        <v>168</v>
      </c>
      <c r="G3" t="s">
        <v>167</v>
      </c>
      <c r="H3" t="s">
        <v>166</v>
      </c>
      <c r="I3" t="s">
        <v>165</v>
      </c>
      <c r="J3" t="s">
        <v>164</v>
      </c>
      <c r="K3" t="s">
        <v>163</v>
      </c>
      <c r="L3" t="s">
        <v>162</v>
      </c>
      <c r="M3" t="s">
        <v>161</v>
      </c>
      <c r="N3" t="s">
        <v>160</v>
      </c>
      <c r="O3" t="s">
        <v>159</v>
      </c>
      <c r="P3" t="s">
        <v>158</v>
      </c>
      <c r="Q3" t="s">
        <v>157</v>
      </c>
      <c r="R3" t="s">
        <v>156</v>
      </c>
      <c r="S3" t="s">
        <v>155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448</v>
      </c>
      <c r="E4" s="256">
        <v>34.75</v>
      </c>
      <c r="F4" s="256"/>
      <c r="G4" s="256"/>
      <c r="H4" s="256"/>
      <c r="I4" s="256">
        <v>5236</v>
      </c>
      <c r="J4" s="256"/>
      <c r="K4" s="256"/>
      <c r="L4" s="256"/>
      <c r="M4" s="256"/>
      <c r="N4" s="256"/>
      <c r="O4" s="256"/>
      <c r="P4" s="256"/>
      <c r="Q4" s="256">
        <v>1136441</v>
      </c>
      <c r="R4" s="256"/>
      <c r="S4" s="256">
        <v>666.66666666666663</v>
      </c>
    </row>
    <row r="5" spans="1:19" x14ac:dyDescent="0.25">
      <c r="A5" s="261" t="s">
        <v>109</v>
      </c>
      <c r="B5" s="260">
        <v>2</v>
      </c>
      <c r="C5">
        <v>1</v>
      </c>
      <c r="D5">
        <v>303</v>
      </c>
      <c r="E5">
        <v>14.75</v>
      </c>
      <c r="I5">
        <v>2180</v>
      </c>
      <c r="Q5">
        <v>557631</v>
      </c>
      <c r="S5">
        <v>666.66666666666663</v>
      </c>
    </row>
    <row r="6" spans="1:19" x14ac:dyDescent="0.25">
      <c r="A6" s="263" t="s">
        <v>110</v>
      </c>
      <c r="B6" s="262">
        <v>3</v>
      </c>
      <c r="C6">
        <v>1</v>
      </c>
      <c r="D6">
        <v>304</v>
      </c>
      <c r="E6">
        <v>3</v>
      </c>
      <c r="I6">
        <v>526</v>
      </c>
      <c r="Q6">
        <v>134039</v>
      </c>
    </row>
    <row r="7" spans="1:19" x14ac:dyDescent="0.25">
      <c r="A7" s="261" t="s">
        <v>111</v>
      </c>
      <c r="B7" s="260">
        <v>4</v>
      </c>
      <c r="C7">
        <v>1</v>
      </c>
      <c r="D7">
        <v>424</v>
      </c>
      <c r="E7">
        <v>4</v>
      </c>
      <c r="I7">
        <v>608</v>
      </c>
      <c r="Q7">
        <v>125025</v>
      </c>
    </row>
    <row r="8" spans="1:19" x14ac:dyDescent="0.25">
      <c r="A8" s="263" t="s">
        <v>112</v>
      </c>
      <c r="B8" s="262">
        <v>5</v>
      </c>
      <c r="C8">
        <v>1</v>
      </c>
      <c r="D8">
        <v>642</v>
      </c>
      <c r="E8">
        <v>13</v>
      </c>
      <c r="I8">
        <v>1922</v>
      </c>
      <c r="Q8">
        <v>319746</v>
      </c>
    </row>
    <row r="9" spans="1:19" x14ac:dyDescent="0.25">
      <c r="A9" s="261" t="s">
        <v>113</v>
      </c>
      <c r="B9" s="260">
        <v>6</v>
      </c>
      <c r="C9" t="s">
        <v>449</v>
      </c>
      <c r="E9">
        <v>34.75</v>
      </c>
      <c r="I9">
        <v>5236</v>
      </c>
      <c r="Q9">
        <v>1136441</v>
      </c>
      <c r="S9">
        <v>666.66666666666663</v>
      </c>
    </row>
    <row r="10" spans="1:19" x14ac:dyDescent="0.25">
      <c r="A10" s="263" t="s">
        <v>114</v>
      </c>
      <c r="B10" s="262">
        <v>7</v>
      </c>
      <c r="C10">
        <v>2</v>
      </c>
      <c r="D10" t="s">
        <v>448</v>
      </c>
      <c r="E10">
        <v>32.75</v>
      </c>
      <c r="I10">
        <v>4631</v>
      </c>
      <c r="Q10">
        <v>1107214</v>
      </c>
      <c r="S10">
        <v>666.66666666666663</v>
      </c>
    </row>
    <row r="11" spans="1:19" x14ac:dyDescent="0.25">
      <c r="A11" s="261" t="s">
        <v>115</v>
      </c>
      <c r="B11" s="260">
        <v>8</v>
      </c>
      <c r="C11">
        <v>2</v>
      </c>
      <c r="D11">
        <v>303</v>
      </c>
      <c r="E11">
        <v>13.75</v>
      </c>
      <c r="I11">
        <v>1955.75</v>
      </c>
      <c r="Q11">
        <v>545115</v>
      </c>
      <c r="S11">
        <v>666.66666666666663</v>
      </c>
    </row>
    <row r="12" spans="1:19" x14ac:dyDescent="0.25">
      <c r="A12" s="263" t="s">
        <v>116</v>
      </c>
      <c r="B12" s="262">
        <v>9</v>
      </c>
      <c r="C12">
        <v>2</v>
      </c>
      <c r="D12">
        <v>304</v>
      </c>
      <c r="E12">
        <v>3</v>
      </c>
      <c r="I12">
        <v>416</v>
      </c>
      <c r="Q12">
        <v>132684</v>
      </c>
    </row>
    <row r="13" spans="1:19" x14ac:dyDescent="0.25">
      <c r="A13" s="261" t="s">
        <v>117</v>
      </c>
      <c r="B13" s="260">
        <v>10</v>
      </c>
      <c r="C13">
        <v>2</v>
      </c>
      <c r="D13">
        <v>424</v>
      </c>
      <c r="E13">
        <v>4</v>
      </c>
      <c r="I13">
        <v>572</v>
      </c>
      <c r="Q13">
        <v>123285</v>
      </c>
    </row>
    <row r="14" spans="1:19" x14ac:dyDescent="0.25">
      <c r="A14" s="263" t="s">
        <v>118</v>
      </c>
      <c r="B14" s="262">
        <v>11</v>
      </c>
      <c r="C14">
        <v>2</v>
      </c>
      <c r="D14">
        <v>642</v>
      </c>
      <c r="E14">
        <v>12</v>
      </c>
      <c r="I14">
        <v>1687.25</v>
      </c>
      <c r="Q14">
        <v>306130</v>
      </c>
    </row>
    <row r="15" spans="1:19" x14ac:dyDescent="0.25">
      <c r="A15" s="261" t="s">
        <v>119</v>
      </c>
      <c r="B15" s="260">
        <v>12</v>
      </c>
      <c r="C15" t="s">
        <v>450</v>
      </c>
      <c r="E15">
        <v>32.75</v>
      </c>
      <c r="I15">
        <v>4631</v>
      </c>
      <c r="Q15">
        <v>1107214</v>
      </c>
      <c r="S15">
        <v>666.66666666666663</v>
      </c>
    </row>
    <row r="16" spans="1:19" x14ac:dyDescent="0.25">
      <c r="A16" s="259" t="s">
        <v>107</v>
      </c>
      <c r="B16" s="258">
        <v>2019</v>
      </c>
      <c r="C16">
        <v>3</v>
      </c>
      <c r="D16" t="s">
        <v>448</v>
      </c>
      <c r="E16">
        <v>30.75</v>
      </c>
      <c r="I16">
        <v>4774.5</v>
      </c>
      <c r="Q16">
        <v>1051020</v>
      </c>
      <c r="S16">
        <v>666.66666666666663</v>
      </c>
    </row>
    <row r="17" spans="3:19" x14ac:dyDescent="0.25">
      <c r="C17">
        <v>3</v>
      </c>
      <c r="D17">
        <v>303</v>
      </c>
      <c r="E17">
        <v>12.75</v>
      </c>
      <c r="I17">
        <v>1848.25</v>
      </c>
      <c r="Q17">
        <v>496015</v>
      </c>
      <c r="S17">
        <v>666.66666666666663</v>
      </c>
    </row>
    <row r="18" spans="3:19" x14ac:dyDescent="0.25">
      <c r="C18">
        <v>3</v>
      </c>
      <c r="D18">
        <v>304</v>
      </c>
      <c r="E18">
        <v>3</v>
      </c>
      <c r="I18">
        <v>489.5</v>
      </c>
      <c r="Q18">
        <v>136335</v>
      </c>
    </row>
    <row r="19" spans="3:19" x14ac:dyDescent="0.25">
      <c r="C19">
        <v>3</v>
      </c>
      <c r="D19">
        <v>424</v>
      </c>
      <c r="E19">
        <v>3</v>
      </c>
      <c r="I19">
        <v>491</v>
      </c>
      <c r="Q19">
        <v>101611</v>
      </c>
    </row>
    <row r="20" spans="3:19" x14ac:dyDescent="0.25">
      <c r="C20">
        <v>3</v>
      </c>
      <c r="D20">
        <v>642</v>
      </c>
      <c r="E20">
        <v>12</v>
      </c>
      <c r="I20">
        <v>1945.75</v>
      </c>
      <c r="Q20">
        <v>317059</v>
      </c>
    </row>
    <row r="21" spans="3:19" x14ac:dyDescent="0.25">
      <c r="C21" t="s">
        <v>451</v>
      </c>
      <c r="E21">
        <v>30.75</v>
      </c>
      <c r="I21">
        <v>4774.5</v>
      </c>
      <c r="Q21">
        <v>1051020</v>
      </c>
      <c r="S21">
        <v>666.66666666666663</v>
      </c>
    </row>
    <row r="22" spans="3:19" x14ac:dyDescent="0.25">
      <c r="C22">
        <v>4</v>
      </c>
      <c r="D22" t="s">
        <v>448</v>
      </c>
      <c r="E22">
        <v>29.75</v>
      </c>
      <c r="I22">
        <v>4093.75</v>
      </c>
      <c r="O22">
        <v>8871</v>
      </c>
      <c r="P22">
        <v>8871</v>
      </c>
      <c r="Q22">
        <v>1044687</v>
      </c>
      <c r="S22">
        <v>666.66666666666663</v>
      </c>
    </row>
    <row r="23" spans="3:19" x14ac:dyDescent="0.25">
      <c r="C23">
        <v>4</v>
      </c>
      <c r="D23">
        <v>303</v>
      </c>
      <c r="E23">
        <v>12.75</v>
      </c>
      <c r="I23">
        <v>1736.5</v>
      </c>
      <c r="O23">
        <v>4800</v>
      </c>
      <c r="P23">
        <v>4800</v>
      </c>
      <c r="Q23">
        <v>510694</v>
      </c>
      <c r="S23">
        <v>666.66666666666663</v>
      </c>
    </row>
    <row r="24" spans="3:19" x14ac:dyDescent="0.25">
      <c r="C24">
        <v>4</v>
      </c>
      <c r="D24">
        <v>304</v>
      </c>
      <c r="E24">
        <v>3</v>
      </c>
      <c r="I24">
        <v>381.5</v>
      </c>
      <c r="Q24">
        <v>113964</v>
      </c>
    </row>
    <row r="25" spans="3:19" x14ac:dyDescent="0.25">
      <c r="C25">
        <v>4</v>
      </c>
      <c r="D25">
        <v>424</v>
      </c>
      <c r="E25">
        <v>3</v>
      </c>
      <c r="I25">
        <v>397.5</v>
      </c>
      <c r="O25">
        <v>1400</v>
      </c>
      <c r="P25">
        <v>1400</v>
      </c>
      <c r="Q25">
        <v>111646</v>
      </c>
    </row>
    <row r="26" spans="3:19" x14ac:dyDescent="0.25">
      <c r="C26">
        <v>4</v>
      </c>
      <c r="D26">
        <v>642</v>
      </c>
      <c r="E26">
        <v>11</v>
      </c>
      <c r="I26">
        <v>1578.25</v>
      </c>
      <c r="O26">
        <v>2671</v>
      </c>
      <c r="P26">
        <v>2671</v>
      </c>
      <c r="Q26">
        <v>308383</v>
      </c>
    </row>
    <row r="27" spans="3:19" x14ac:dyDescent="0.25">
      <c r="C27" t="s">
        <v>452</v>
      </c>
      <c r="E27">
        <v>29.75</v>
      </c>
      <c r="I27">
        <v>4093.75</v>
      </c>
      <c r="O27">
        <v>8871</v>
      </c>
      <c r="P27">
        <v>8871</v>
      </c>
      <c r="Q27">
        <v>1044687</v>
      </c>
      <c r="S27">
        <v>666.66666666666663</v>
      </c>
    </row>
    <row r="28" spans="3:19" x14ac:dyDescent="0.25">
      <c r="C28">
        <v>5</v>
      </c>
      <c r="D28" t="s">
        <v>448</v>
      </c>
      <c r="E28">
        <v>30.75</v>
      </c>
      <c r="I28">
        <v>4747.75</v>
      </c>
      <c r="Q28">
        <v>1106451</v>
      </c>
      <c r="S28">
        <v>666.66666666666663</v>
      </c>
    </row>
    <row r="29" spans="3:19" x14ac:dyDescent="0.25">
      <c r="C29">
        <v>5</v>
      </c>
      <c r="D29">
        <v>303</v>
      </c>
      <c r="E29">
        <v>12.75</v>
      </c>
      <c r="I29">
        <v>1919.5</v>
      </c>
      <c r="Q29">
        <v>524086</v>
      </c>
      <c r="S29">
        <v>666.66666666666663</v>
      </c>
    </row>
    <row r="30" spans="3:19" x14ac:dyDescent="0.25">
      <c r="C30">
        <v>5</v>
      </c>
      <c r="D30">
        <v>304</v>
      </c>
      <c r="E30">
        <v>3</v>
      </c>
      <c r="I30">
        <v>455.5</v>
      </c>
      <c r="Q30">
        <v>144804</v>
      </c>
    </row>
    <row r="31" spans="3:19" x14ac:dyDescent="0.25">
      <c r="C31">
        <v>5</v>
      </c>
      <c r="D31">
        <v>424</v>
      </c>
      <c r="E31">
        <v>3</v>
      </c>
      <c r="I31">
        <v>479.5</v>
      </c>
      <c r="Q31">
        <v>108946</v>
      </c>
    </row>
    <row r="32" spans="3:19" x14ac:dyDescent="0.25">
      <c r="C32">
        <v>5</v>
      </c>
      <c r="D32">
        <v>642</v>
      </c>
      <c r="E32">
        <v>12</v>
      </c>
      <c r="I32">
        <v>1893.25</v>
      </c>
      <c r="Q32">
        <v>328615</v>
      </c>
    </row>
    <row r="33" spans="3:19" x14ac:dyDescent="0.25">
      <c r="C33" t="s">
        <v>453</v>
      </c>
      <c r="E33">
        <v>30.75</v>
      </c>
      <c r="I33">
        <v>4747.75</v>
      </c>
      <c r="Q33">
        <v>1106451</v>
      </c>
      <c r="S33">
        <v>666.66666666666663</v>
      </c>
    </row>
    <row r="34" spans="3:19" x14ac:dyDescent="0.25">
      <c r="C34">
        <v>6</v>
      </c>
      <c r="D34" t="s">
        <v>448</v>
      </c>
      <c r="E34">
        <v>32.75</v>
      </c>
      <c r="I34">
        <v>4230.75</v>
      </c>
      <c r="J34">
        <v>70.5</v>
      </c>
      <c r="K34">
        <v>70.5</v>
      </c>
      <c r="Q34">
        <v>1116597</v>
      </c>
      <c r="R34">
        <v>800</v>
      </c>
      <c r="S34">
        <v>666.66666666666663</v>
      </c>
    </row>
    <row r="35" spans="3:19" x14ac:dyDescent="0.25">
      <c r="C35">
        <v>6</v>
      </c>
      <c r="D35">
        <v>303</v>
      </c>
      <c r="E35">
        <v>12.75</v>
      </c>
      <c r="I35">
        <v>1757.5</v>
      </c>
      <c r="J35">
        <v>30</v>
      </c>
      <c r="K35">
        <v>70.5</v>
      </c>
      <c r="Q35">
        <v>529980</v>
      </c>
      <c r="R35">
        <v>800</v>
      </c>
      <c r="S35">
        <v>666.66666666666663</v>
      </c>
    </row>
    <row r="36" spans="3:19" x14ac:dyDescent="0.25">
      <c r="C36">
        <v>6</v>
      </c>
      <c r="D36">
        <v>304</v>
      </c>
      <c r="E36">
        <v>4</v>
      </c>
      <c r="I36">
        <v>418.5</v>
      </c>
      <c r="Q36">
        <v>142724</v>
      </c>
    </row>
    <row r="37" spans="3:19" x14ac:dyDescent="0.25">
      <c r="C37">
        <v>6</v>
      </c>
      <c r="D37">
        <v>424</v>
      </c>
      <c r="E37">
        <v>4</v>
      </c>
      <c r="I37">
        <v>436.5</v>
      </c>
      <c r="J37">
        <v>20.5</v>
      </c>
      <c r="Q37">
        <v>127674</v>
      </c>
    </row>
    <row r="38" spans="3:19" x14ac:dyDescent="0.25">
      <c r="C38">
        <v>6</v>
      </c>
      <c r="D38">
        <v>642</v>
      </c>
      <c r="E38">
        <v>12</v>
      </c>
      <c r="I38">
        <v>1618.25</v>
      </c>
      <c r="J38">
        <v>20</v>
      </c>
      <c r="Q38">
        <v>316219</v>
      </c>
    </row>
    <row r="39" spans="3:19" x14ac:dyDescent="0.25">
      <c r="C39" t="s">
        <v>454</v>
      </c>
      <c r="E39">
        <v>32.75</v>
      </c>
      <c r="I39">
        <v>4230.75</v>
      </c>
      <c r="J39">
        <v>70.5</v>
      </c>
      <c r="K39">
        <v>70.5</v>
      </c>
      <c r="Q39">
        <v>1116597</v>
      </c>
      <c r="R39">
        <v>800</v>
      </c>
      <c r="S39">
        <v>666.66666666666663</v>
      </c>
    </row>
    <row r="40" spans="3:19" x14ac:dyDescent="0.25">
      <c r="C40">
        <v>7</v>
      </c>
      <c r="D40" t="s">
        <v>448</v>
      </c>
      <c r="E40">
        <v>31.75</v>
      </c>
      <c r="I40">
        <v>4191</v>
      </c>
      <c r="O40">
        <v>297693</v>
      </c>
      <c r="P40">
        <v>297693</v>
      </c>
      <c r="Q40">
        <v>1447873</v>
      </c>
      <c r="S40">
        <v>666.66666666666663</v>
      </c>
    </row>
    <row r="41" spans="3:19" x14ac:dyDescent="0.25">
      <c r="C41">
        <v>7</v>
      </c>
      <c r="D41">
        <v>303</v>
      </c>
      <c r="E41">
        <v>12.75</v>
      </c>
      <c r="I41">
        <v>1722.25</v>
      </c>
      <c r="O41">
        <v>142034</v>
      </c>
      <c r="P41">
        <v>142034</v>
      </c>
      <c r="Q41">
        <v>686470</v>
      </c>
      <c r="S41">
        <v>666.66666666666663</v>
      </c>
    </row>
    <row r="42" spans="3:19" x14ac:dyDescent="0.25">
      <c r="C42">
        <v>7</v>
      </c>
      <c r="D42">
        <v>304</v>
      </c>
      <c r="E42">
        <v>4</v>
      </c>
      <c r="I42">
        <v>566.5</v>
      </c>
      <c r="O42">
        <v>44834</v>
      </c>
      <c r="P42">
        <v>44834</v>
      </c>
      <c r="Q42">
        <v>219596</v>
      </c>
    </row>
    <row r="43" spans="3:19" x14ac:dyDescent="0.25">
      <c r="C43">
        <v>7</v>
      </c>
      <c r="D43">
        <v>424</v>
      </c>
      <c r="E43">
        <v>3</v>
      </c>
      <c r="I43">
        <v>409</v>
      </c>
      <c r="O43">
        <v>26368</v>
      </c>
      <c r="P43">
        <v>26368</v>
      </c>
      <c r="Q43">
        <v>150696</v>
      </c>
    </row>
    <row r="44" spans="3:19" x14ac:dyDescent="0.25">
      <c r="C44">
        <v>7</v>
      </c>
      <c r="D44">
        <v>642</v>
      </c>
      <c r="E44">
        <v>12</v>
      </c>
      <c r="I44">
        <v>1493.25</v>
      </c>
      <c r="O44">
        <v>84457</v>
      </c>
      <c r="P44">
        <v>84457</v>
      </c>
      <c r="Q44">
        <v>391111</v>
      </c>
    </row>
    <row r="45" spans="3:19" x14ac:dyDescent="0.25">
      <c r="C45" t="s">
        <v>455</v>
      </c>
      <c r="E45">
        <v>31.75</v>
      </c>
      <c r="I45">
        <v>4191</v>
      </c>
      <c r="O45">
        <v>297693</v>
      </c>
      <c r="P45">
        <v>297693</v>
      </c>
      <c r="Q45">
        <v>1447873</v>
      </c>
      <c r="S45">
        <v>666.66666666666663</v>
      </c>
    </row>
    <row r="46" spans="3:19" x14ac:dyDescent="0.25">
      <c r="C46">
        <v>8</v>
      </c>
      <c r="D46" t="s">
        <v>448</v>
      </c>
      <c r="E46">
        <v>31.75</v>
      </c>
      <c r="I46">
        <v>4199.5</v>
      </c>
      <c r="Q46">
        <v>1127546</v>
      </c>
      <c r="R46">
        <v>3510</v>
      </c>
      <c r="S46">
        <v>666.66666666666663</v>
      </c>
    </row>
    <row r="47" spans="3:19" x14ac:dyDescent="0.25">
      <c r="C47">
        <v>8</v>
      </c>
      <c r="D47">
        <v>303</v>
      </c>
      <c r="E47">
        <v>12.75</v>
      </c>
      <c r="I47">
        <v>1534.25</v>
      </c>
      <c r="Q47">
        <v>514624</v>
      </c>
      <c r="R47">
        <v>3510</v>
      </c>
      <c r="S47">
        <v>666.66666666666663</v>
      </c>
    </row>
    <row r="48" spans="3:19" x14ac:dyDescent="0.25">
      <c r="C48">
        <v>8</v>
      </c>
      <c r="D48">
        <v>304</v>
      </c>
      <c r="E48">
        <v>4</v>
      </c>
      <c r="I48">
        <v>648.5</v>
      </c>
      <c r="Q48">
        <v>184312</v>
      </c>
    </row>
    <row r="49" spans="3:19" x14ac:dyDescent="0.25">
      <c r="C49">
        <v>8</v>
      </c>
      <c r="D49">
        <v>424</v>
      </c>
      <c r="E49">
        <v>3</v>
      </c>
      <c r="I49">
        <v>460</v>
      </c>
      <c r="Q49">
        <v>107175</v>
      </c>
    </row>
    <row r="50" spans="3:19" x14ac:dyDescent="0.25">
      <c r="C50">
        <v>8</v>
      </c>
      <c r="D50">
        <v>642</v>
      </c>
      <c r="E50">
        <v>12</v>
      </c>
      <c r="I50">
        <v>1556.75</v>
      </c>
      <c r="Q50">
        <v>321435</v>
      </c>
    </row>
    <row r="51" spans="3:19" x14ac:dyDescent="0.25">
      <c r="C51" t="s">
        <v>456</v>
      </c>
      <c r="E51">
        <v>31.75</v>
      </c>
      <c r="I51">
        <v>4199.5</v>
      </c>
      <c r="Q51">
        <v>1127546</v>
      </c>
      <c r="R51">
        <v>3510</v>
      </c>
      <c r="S51">
        <v>666.66666666666663</v>
      </c>
    </row>
    <row r="52" spans="3:19" x14ac:dyDescent="0.25">
      <c r="C52">
        <v>9</v>
      </c>
      <c r="D52" t="s">
        <v>448</v>
      </c>
      <c r="E52">
        <v>32.75</v>
      </c>
      <c r="I52">
        <v>4457</v>
      </c>
      <c r="O52">
        <v>11828</v>
      </c>
      <c r="P52">
        <v>11828</v>
      </c>
      <c r="Q52">
        <v>1123043</v>
      </c>
      <c r="S52">
        <v>666.66666666666663</v>
      </c>
    </row>
    <row r="53" spans="3:19" x14ac:dyDescent="0.25">
      <c r="C53">
        <v>9</v>
      </c>
      <c r="D53">
        <v>303</v>
      </c>
      <c r="E53">
        <v>12.75</v>
      </c>
      <c r="I53">
        <v>1716.75</v>
      </c>
      <c r="O53">
        <v>7414</v>
      </c>
      <c r="P53">
        <v>7414</v>
      </c>
      <c r="Q53">
        <v>480151</v>
      </c>
      <c r="S53">
        <v>666.66666666666663</v>
      </c>
    </row>
    <row r="54" spans="3:19" x14ac:dyDescent="0.25">
      <c r="C54">
        <v>9</v>
      </c>
      <c r="D54">
        <v>304</v>
      </c>
      <c r="E54">
        <v>4</v>
      </c>
      <c r="I54">
        <v>533</v>
      </c>
      <c r="O54">
        <v>1414</v>
      </c>
      <c r="P54">
        <v>1414</v>
      </c>
      <c r="Q54">
        <v>189978</v>
      </c>
    </row>
    <row r="55" spans="3:19" x14ac:dyDescent="0.25">
      <c r="C55">
        <v>9</v>
      </c>
      <c r="D55">
        <v>424</v>
      </c>
      <c r="E55">
        <v>4</v>
      </c>
      <c r="I55">
        <v>575</v>
      </c>
      <c r="Q55">
        <v>130147</v>
      </c>
    </row>
    <row r="56" spans="3:19" x14ac:dyDescent="0.25">
      <c r="C56">
        <v>9</v>
      </c>
      <c r="D56">
        <v>642</v>
      </c>
      <c r="E56">
        <v>12</v>
      </c>
      <c r="I56">
        <v>1632.25</v>
      </c>
      <c r="O56">
        <v>3000</v>
      </c>
      <c r="P56">
        <v>3000</v>
      </c>
      <c r="Q56">
        <v>322767</v>
      </c>
    </row>
    <row r="57" spans="3:19" x14ac:dyDescent="0.25">
      <c r="C57" t="s">
        <v>457</v>
      </c>
      <c r="E57">
        <v>32.75</v>
      </c>
      <c r="I57">
        <v>4457</v>
      </c>
      <c r="O57">
        <v>11828</v>
      </c>
      <c r="P57">
        <v>11828</v>
      </c>
      <c r="Q57">
        <v>1123043</v>
      </c>
      <c r="S57">
        <v>666.66666666666663</v>
      </c>
    </row>
    <row r="58" spans="3:19" x14ac:dyDescent="0.25">
      <c r="C58">
        <v>10</v>
      </c>
      <c r="D58" t="s">
        <v>448</v>
      </c>
      <c r="E58">
        <v>32.75</v>
      </c>
      <c r="I58">
        <v>5049.5</v>
      </c>
      <c r="O58">
        <v>2000</v>
      </c>
      <c r="P58">
        <v>2000</v>
      </c>
      <c r="Q58">
        <v>1124822</v>
      </c>
      <c r="S58">
        <v>666.66666666666663</v>
      </c>
    </row>
    <row r="59" spans="3:19" x14ac:dyDescent="0.25">
      <c r="C59">
        <v>10</v>
      </c>
      <c r="D59">
        <v>303</v>
      </c>
      <c r="E59">
        <v>12.75</v>
      </c>
      <c r="I59">
        <v>2019.75</v>
      </c>
      <c r="Q59">
        <v>501826</v>
      </c>
      <c r="S59">
        <v>666.66666666666663</v>
      </c>
    </row>
    <row r="60" spans="3:19" x14ac:dyDescent="0.25">
      <c r="C60">
        <v>10</v>
      </c>
      <c r="D60">
        <v>304</v>
      </c>
      <c r="E60">
        <v>4</v>
      </c>
      <c r="I60">
        <v>662.5</v>
      </c>
      <c r="Q60">
        <v>183145</v>
      </c>
    </row>
    <row r="61" spans="3:19" x14ac:dyDescent="0.25">
      <c r="C61">
        <v>10</v>
      </c>
      <c r="D61">
        <v>424</v>
      </c>
      <c r="E61">
        <v>4</v>
      </c>
      <c r="I61">
        <v>613</v>
      </c>
      <c r="Q61">
        <v>131903</v>
      </c>
    </row>
    <row r="62" spans="3:19" x14ac:dyDescent="0.25">
      <c r="C62">
        <v>10</v>
      </c>
      <c r="D62">
        <v>642</v>
      </c>
      <c r="E62">
        <v>12</v>
      </c>
      <c r="I62">
        <v>1754.25</v>
      </c>
      <c r="O62">
        <v>2000</v>
      </c>
      <c r="P62">
        <v>2000</v>
      </c>
      <c r="Q62">
        <v>307948</v>
      </c>
    </row>
    <row r="63" spans="3:19" x14ac:dyDescent="0.25">
      <c r="C63" t="s">
        <v>458</v>
      </c>
      <c r="E63">
        <v>32.75</v>
      </c>
      <c r="I63">
        <v>5049.5</v>
      </c>
      <c r="O63">
        <v>2000</v>
      </c>
      <c r="P63">
        <v>2000</v>
      </c>
      <c r="Q63">
        <v>1124822</v>
      </c>
      <c r="S63">
        <v>666.66666666666663</v>
      </c>
    </row>
    <row r="64" spans="3:19" x14ac:dyDescent="0.25">
      <c r="C64">
        <v>11</v>
      </c>
      <c r="D64" t="s">
        <v>448</v>
      </c>
      <c r="E64">
        <v>34.5</v>
      </c>
      <c r="I64">
        <v>5239</v>
      </c>
      <c r="J64">
        <v>15</v>
      </c>
      <c r="K64">
        <v>28.63</v>
      </c>
      <c r="O64">
        <v>333379</v>
      </c>
      <c r="P64">
        <v>333379</v>
      </c>
      <c r="Q64">
        <v>1575885</v>
      </c>
      <c r="S64">
        <v>666.66666666666663</v>
      </c>
    </row>
    <row r="65" spans="3:19" x14ac:dyDescent="0.25">
      <c r="C65">
        <v>11</v>
      </c>
      <c r="D65">
        <v>303</v>
      </c>
      <c r="E65">
        <v>14.5</v>
      </c>
      <c r="I65">
        <v>2181</v>
      </c>
      <c r="J65">
        <v>15</v>
      </c>
      <c r="K65">
        <v>28.63</v>
      </c>
      <c r="O65">
        <v>155171</v>
      </c>
      <c r="P65">
        <v>155171</v>
      </c>
      <c r="Q65">
        <v>764931</v>
      </c>
      <c r="S65">
        <v>666.66666666666663</v>
      </c>
    </row>
    <row r="66" spans="3:19" x14ac:dyDescent="0.25">
      <c r="C66">
        <v>11</v>
      </c>
      <c r="D66">
        <v>304</v>
      </c>
      <c r="E66">
        <v>4</v>
      </c>
      <c r="I66">
        <v>623</v>
      </c>
      <c r="O66">
        <v>55494</v>
      </c>
      <c r="P66">
        <v>55494</v>
      </c>
      <c r="Q66">
        <v>238121</v>
      </c>
    </row>
    <row r="67" spans="3:19" x14ac:dyDescent="0.25">
      <c r="C67">
        <v>11</v>
      </c>
      <c r="D67">
        <v>424</v>
      </c>
      <c r="E67">
        <v>4</v>
      </c>
      <c r="I67">
        <v>577.5</v>
      </c>
      <c r="O67">
        <v>32092</v>
      </c>
      <c r="P67">
        <v>32092</v>
      </c>
      <c r="Q67">
        <v>162016</v>
      </c>
    </row>
    <row r="68" spans="3:19" x14ac:dyDescent="0.25">
      <c r="C68">
        <v>11</v>
      </c>
      <c r="D68">
        <v>642</v>
      </c>
      <c r="E68">
        <v>12</v>
      </c>
      <c r="I68">
        <v>1857.5</v>
      </c>
      <c r="O68">
        <v>90622</v>
      </c>
      <c r="P68">
        <v>90622</v>
      </c>
      <c r="Q68">
        <v>410817</v>
      </c>
    </row>
    <row r="69" spans="3:19" x14ac:dyDescent="0.25">
      <c r="C69" t="s">
        <v>459</v>
      </c>
      <c r="E69">
        <v>34.5</v>
      </c>
      <c r="I69">
        <v>5239</v>
      </c>
      <c r="J69">
        <v>15</v>
      </c>
      <c r="K69">
        <v>28.63</v>
      </c>
      <c r="O69">
        <v>333379</v>
      </c>
      <c r="P69">
        <v>333379</v>
      </c>
      <c r="Q69">
        <v>1575885</v>
      </c>
      <c r="S69">
        <v>666.66666666666663</v>
      </c>
    </row>
    <row r="70" spans="3:19" x14ac:dyDescent="0.25">
      <c r="C70">
        <v>12</v>
      </c>
      <c r="D70" t="s">
        <v>448</v>
      </c>
      <c r="E70">
        <v>34.5</v>
      </c>
      <c r="I70">
        <v>4422.57</v>
      </c>
      <c r="J70">
        <v>181.5</v>
      </c>
      <c r="K70">
        <v>55.18</v>
      </c>
      <c r="O70">
        <v>20492</v>
      </c>
      <c r="P70">
        <v>20492</v>
      </c>
      <c r="Q70">
        <v>1308984</v>
      </c>
      <c r="R70">
        <v>2150</v>
      </c>
      <c r="S70">
        <v>666.66666666666663</v>
      </c>
    </row>
    <row r="71" spans="3:19" x14ac:dyDescent="0.25">
      <c r="C71">
        <v>12</v>
      </c>
      <c r="D71">
        <v>303</v>
      </c>
      <c r="E71">
        <v>14.5</v>
      </c>
      <c r="I71">
        <v>1984.3200000000002</v>
      </c>
      <c r="J71">
        <v>72.75</v>
      </c>
      <c r="K71">
        <v>55.18</v>
      </c>
      <c r="O71">
        <v>6064</v>
      </c>
      <c r="P71">
        <v>6064</v>
      </c>
      <c r="Q71">
        <v>656250</v>
      </c>
      <c r="R71">
        <v>2150</v>
      </c>
      <c r="S71">
        <v>666.66666666666663</v>
      </c>
    </row>
    <row r="72" spans="3:19" x14ac:dyDescent="0.25">
      <c r="C72">
        <v>12</v>
      </c>
      <c r="D72">
        <v>304</v>
      </c>
      <c r="E72">
        <v>4</v>
      </c>
      <c r="I72">
        <v>564</v>
      </c>
      <c r="J72">
        <v>20</v>
      </c>
      <c r="O72">
        <v>3000</v>
      </c>
      <c r="P72">
        <v>3000</v>
      </c>
      <c r="Q72">
        <v>196326</v>
      </c>
    </row>
    <row r="73" spans="3:19" x14ac:dyDescent="0.25">
      <c r="C73">
        <v>12</v>
      </c>
      <c r="D73">
        <v>424</v>
      </c>
      <c r="E73">
        <v>4</v>
      </c>
      <c r="I73">
        <v>418</v>
      </c>
      <c r="J73">
        <v>26</v>
      </c>
      <c r="Q73">
        <v>118924</v>
      </c>
    </row>
    <row r="74" spans="3:19" x14ac:dyDescent="0.25">
      <c r="C74">
        <v>12</v>
      </c>
      <c r="D74">
        <v>642</v>
      </c>
      <c r="E74">
        <v>12</v>
      </c>
      <c r="I74">
        <v>1456.25</v>
      </c>
      <c r="J74">
        <v>62.75</v>
      </c>
      <c r="O74">
        <v>11428</v>
      </c>
      <c r="P74">
        <v>11428</v>
      </c>
      <c r="Q74">
        <v>337484</v>
      </c>
    </row>
    <row r="75" spans="3:19" x14ac:dyDescent="0.25">
      <c r="C75" t="s">
        <v>460</v>
      </c>
      <c r="E75">
        <v>34.5</v>
      </c>
      <c r="I75">
        <v>4422.57</v>
      </c>
      <c r="J75">
        <v>181.5</v>
      </c>
      <c r="K75">
        <v>55.18</v>
      </c>
      <c r="O75">
        <v>20492</v>
      </c>
      <c r="P75">
        <v>20492</v>
      </c>
      <c r="Q75">
        <v>1308984</v>
      </c>
      <c r="R75">
        <v>2150</v>
      </c>
      <c r="S75">
        <v>666.66666666666663</v>
      </c>
    </row>
  </sheetData>
  <hyperlinks>
    <hyperlink ref="A2" location="Obsah!A1" display="Zpět na Obsah  KL 01  1.-4.měsíc" xr:uid="{DC629CAB-68B4-4C18-BBEA-43FD5DC453D5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364" t="s">
        <v>204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32664.674938476561</v>
      </c>
      <c r="D4" s="134">
        <f ca="1">IF(ISERROR(VLOOKUP("Náklady celkem",INDIRECT("HI!$A:$G"),5,0)),0,VLOOKUP("Náklady celkem",INDIRECT("HI!$A:$G"),5,0))</f>
        <v>33808.218280000001</v>
      </c>
      <c r="E4" s="135">
        <f ca="1">IF(C4=0,0,D4/C4)</f>
        <v>1.0350085633387531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70</v>
      </c>
      <c r="D7" s="142">
        <f>IF(ISERROR(HI!E5),"",HI!E5)</f>
        <v>71.655239999999992</v>
      </c>
      <c r="E7" s="139">
        <f t="shared" ref="E7:E13" si="0">IF(C7=0,0,D7/C7)</f>
        <v>1.0236462857142856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0</v>
      </c>
      <c r="E9" s="139">
        <f>IF(C9=0,0,D9/C9)</f>
        <v>0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30.87857421875</v>
      </c>
      <c r="D13" s="142">
        <f>IF(ISERROR(HI!E6),"",HI!E6)</f>
        <v>42.878270000000001</v>
      </c>
      <c r="E13" s="139">
        <f t="shared" si="0"/>
        <v>1.3886091273593708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18082.45095751953</v>
      </c>
      <c r="D14" s="138">
        <f ca="1">IF(ISERROR(VLOOKUP("Osobní náklady (Kč) *",INDIRECT("HI!$A:$G"),5,0)),0,VLOOKUP("Osobní náklady (Kč) *",INDIRECT("HI!$A:$G"),5,0))</f>
        <v>19358.949749999996</v>
      </c>
      <c r="E14" s="139">
        <f ca="1">IF(C14=0,0,D14/C14)</f>
        <v>1.0705932395713005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6DD20B4-4992-4800-9EFE-FFA1D18F4F0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364" t="s">
        <v>204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2015</v>
      </c>
      <c r="C3" s="40">
        <v>2018</v>
      </c>
      <c r="D3" s="7"/>
      <c r="E3" s="276">
        <v>2019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5" customHeight="1" x14ac:dyDescent="0.2">
      <c r="A5" s="89" t="str">
        <f>HYPERLINK("#'Léky Žádanky'!A1","Léky (Kč)")</f>
        <v>Léky (Kč)</v>
      </c>
      <c r="B5" s="27">
        <v>66.953450000000004</v>
      </c>
      <c r="C5" s="29">
        <v>37.228910000000006</v>
      </c>
      <c r="D5" s="8"/>
      <c r="E5" s="94">
        <v>71.655239999999992</v>
      </c>
      <c r="F5" s="28">
        <v>70</v>
      </c>
      <c r="G5" s="93">
        <f>E5-F5</f>
        <v>1.6552399999999921</v>
      </c>
      <c r="H5" s="99">
        <f>IF(F5&lt;0.00000001,"",E5/F5)</f>
        <v>1.0236462857142856</v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26.5595</v>
      </c>
      <c r="C6" s="31">
        <v>24.941130000000001</v>
      </c>
      <c r="D6" s="8"/>
      <c r="E6" s="95">
        <v>42.878270000000001</v>
      </c>
      <c r="F6" s="30">
        <v>30.87857421875</v>
      </c>
      <c r="G6" s="96">
        <f>E6-F6</f>
        <v>11.999695781250001</v>
      </c>
      <c r="H6" s="100">
        <f>IF(F6&lt;0.00000001,"",E6/F6)</f>
        <v>1.3886091273593708</v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14470.10707</v>
      </c>
      <c r="C7" s="31">
        <v>15928.052879999999</v>
      </c>
      <c r="D7" s="8"/>
      <c r="E7" s="95">
        <v>19358.949749999996</v>
      </c>
      <c r="F7" s="30">
        <v>18082.45095751953</v>
      </c>
      <c r="G7" s="96">
        <f>E7-F7</f>
        <v>1276.4987924804664</v>
      </c>
      <c r="H7" s="100">
        <f>IF(F7&lt;0.00000001,"",E7/F7)</f>
        <v>1.0705932395713005</v>
      </c>
    </row>
    <row r="8" spans="1:10" ht="14.45" customHeight="1" thickBot="1" x14ac:dyDescent="0.25">
      <c r="A8" s="1" t="s">
        <v>60</v>
      </c>
      <c r="B8" s="11">
        <v>13143.975699999997</v>
      </c>
      <c r="C8" s="33">
        <v>13691.15964</v>
      </c>
      <c r="D8" s="8"/>
      <c r="E8" s="97">
        <v>14334.735020000006</v>
      </c>
      <c r="F8" s="32">
        <v>14481.345406738281</v>
      </c>
      <c r="G8" s="98">
        <f>E8-F8</f>
        <v>-146.61038673827534</v>
      </c>
      <c r="H8" s="101">
        <f>IF(F8&lt;0.00000001,"",E8/F8)</f>
        <v>0.98987591396928798</v>
      </c>
    </row>
    <row r="9" spans="1:10" ht="14.45" customHeight="1" thickBot="1" x14ac:dyDescent="0.25">
      <c r="A9" s="2" t="s">
        <v>61</v>
      </c>
      <c r="B9" s="3">
        <v>27707.595719999998</v>
      </c>
      <c r="C9" s="35">
        <v>29681.382559999998</v>
      </c>
      <c r="D9" s="8"/>
      <c r="E9" s="3">
        <v>33808.218280000001</v>
      </c>
      <c r="F9" s="34">
        <v>32664.674938476561</v>
      </c>
      <c r="G9" s="34">
        <f>E9-F9</f>
        <v>1143.5433415234402</v>
      </c>
      <c r="H9" s="102">
        <f>IF(F9&lt;0.00000001,"",E9/F9)</f>
        <v>1.0350085633387531</v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183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 xr:uid="{E1337005-B682-43C6-9C93-45599B366F9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206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364" t="s">
        <v>204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2019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205</v>
      </c>
    </row>
    <row r="7" spans="1:17" ht="14.45" customHeight="1" x14ac:dyDescent="0.2">
      <c r="A7" s="15" t="s">
        <v>22</v>
      </c>
      <c r="B7" s="51">
        <v>70</v>
      </c>
      <c r="C7" s="52">
        <v>5.833333333333</v>
      </c>
      <c r="D7" s="52">
        <v>0</v>
      </c>
      <c r="E7" s="52">
        <v>0</v>
      </c>
      <c r="F7" s="52">
        <v>0.33460999999899999</v>
      </c>
      <c r="G7" s="52">
        <v>0.22306999999900001</v>
      </c>
      <c r="H7" s="52">
        <v>0.50261999999999996</v>
      </c>
      <c r="I7" s="52">
        <v>0.33460999999899999</v>
      </c>
      <c r="J7" s="52">
        <v>0.22259999999999999</v>
      </c>
      <c r="K7" s="52">
        <v>0</v>
      </c>
      <c r="L7" s="52">
        <v>0.44688999999899998</v>
      </c>
      <c r="M7" s="52">
        <v>0.60465999999999998</v>
      </c>
      <c r="N7" s="52">
        <v>0.49859999999999999</v>
      </c>
      <c r="O7" s="52">
        <v>68.487579999998999</v>
      </c>
      <c r="P7" s="53">
        <v>71.655239999998997</v>
      </c>
      <c r="Q7" s="78">
        <v>1.0236462857140001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205</v>
      </c>
    </row>
    <row r="9" spans="1:17" ht="14.45" customHeight="1" x14ac:dyDescent="0.2">
      <c r="A9" s="15" t="s">
        <v>24</v>
      </c>
      <c r="B9" s="51">
        <v>30.878575364424002</v>
      </c>
      <c r="C9" s="52">
        <v>2.573214613702</v>
      </c>
      <c r="D9" s="52">
        <v>3.90225</v>
      </c>
      <c r="E9" s="52">
        <v>0.15125</v>
      </c>
      <c r="F9" s="52">
        <v>5.0926499999989998</v>
      </c>
      <c r="G9" s="52">
        <v>6.9211799999989996</v>
      </c>
      <c r="H9" s="52">
        <v>4.5374999999999996</v>
      </c>
      <c r="I9" s="52">
        <v>1.5124999999990001</v>
      </c>
      <c r="J9" s="52">
        <v>3.1459999999999999</v>
      </c>
      <c r="K9" s="52">
        <v>2.6002900000000002</v>
      </c>
      <c r="L9" s="52">
        <v>1.5124999999990001</v>
      </c>
      <c r="M9" s="52">
        <v>1.5125</v>
      </c>
      <c r="N9" s="52">
        <v>7.4521499999999996</v>
      </c>
      <c r="O9" s="52">
        <v>4.5374999999989996</v>
      </c>
      <c r="P9" s="53">
        <v>42.878270000000001</v>
      </c>
      <c r="Q9" s="78">
        <v>1.3886090758380001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205</v>
      </c>
    </row>
    <row r="11" spans="1:17" ht="14.45" customHeight="1" x14ac:dyDescent="0.2">
      <c r="A11" s="15" t="s">
        <v>26</v>
      </c>
      <c r="B11" s="51">
        <v>2945.4320796757002</v>
      </c>
      <c r="C11" s="52">
        <v>245.45267330630799</v>
      </c>
      <c r="D11" s="52">
        <v>21.005600000000001</v>
      </c>
      <c r="E11" s="52">
        <v>69.416020000000003</v>
      </c>
      <c r="F11" s="52">
        <v>124.47593999999999</v>
      </c>
      <c r="G11" s="52">
        <v>118.049619999999</v>
      </c>
      <c r="H11" s="52">
        <v>158.34055000000001</v>
      </c>
      <c r="I11" s="52">
        <v>163.25824999999901</v>
      </c>
      <c r="J11" s="52">
        <v>200.13281000000001</v>
      </c>
      <c r="K11" s="52">
        <v>79.970230000000001</v>
      </c>
      <c r="L11" s="52">
        <v>140.165559999999</v>
      </c>
      <c r="M11" s="52">
        <v>253.59243000000001</v>
      </c>
      <c r="N11" s="52">
        <v>731.39544000000001</v>
      </c>
      <c r="O11" s="52">
        <v>657.98104999999896</v>
      </c>
      <c r="P11" s="53">
        <v>2717.7835</v>
      </c>
      <c r="Q11" s="78">
        <v>0.92271131246000004</v>
      </c>
    </row>
    <row r="12" spans="1:17" ht="14.45" customHeight="1" x14ac:dyDescent="0.2">
      <c r="A12" s="15" t="s">
        <v>27</v>
      </c>
      <c r="B12" s="51">
        <v>28.210771455195999</v>
      </c>
      <c r="C12" s="52">
        <v>2.3508976212660002</v>
      </c>
      <c r="D12" s="52">
        <v>0</v>
      </c>
      <c r="E12" s="52">
        <v>5.9499999999999997E-2</v>
      </c>
      <c r="F12" s="52">
        <v>1.895</v>
      </c>
      <c r="G12" s="52">
        <v>8.9999999990000006E-3</v>
      </c>
      <c r="H12" s="52">
        <v>2.2939999999999999E-2</v>
      </c>
      <c r="I12" s="52">
        <v>12.103109999999999</v>
      </c>
      <c r="J12" s="52">
        <v>21.847000000000001</v>
      </c>
      <c r="K12" s="52">
        <v>48.678910000000002</v>
      </c>
      <c r="L12" s="52">
        <v>0.56493999999900002</v>
      </c>
      <c r="M12" s="52">
        <v>3.8951699999999998</v>
      </c>
      <c r="N12" s="52">
        <v>7.4607400000000004</v>
      </c>
      <c r="O12" s="52">
        <v>44.408529999998997</v>
      </c>
      <c r="P12" s="53">
        <v>140.94484</v>
      </c>
      <c r="Q12" s="78">
        <v>4.9961356152149996</v>
      </c>
    </row>
    <row r="13" spans="1:17" ht="14.45" customHeight="1" x14ac:dyDescent="0.2">
      <c r="A13" s="15" t="s">
        <v>28</v>
      </c>
      <c r="B13" s="51">
        <v>170</v>
      </c>
      <c r="C13" s="52">
        <v>14.166666666666</v>
      </c>
      <c r="D13" s="52">
        <v>23.585280000000001</v>
      </c>
      <c r="E13" s="52">
        <v>4.4696400000000001</v>
      </c>
      <c r="F13" s="52">
        <v>21.254529999999001</v>
      </c>
      <c r="G13" s="52">
        <v>12.175139999999001</v>
      </c>
      <c r="H13" s="52">
        <v>16.062519999999999</v>
      </c>
      <c r="I13" s="52">
        <v>12.825189999999999</v>
      </c>
      <c r="J13" s="52">
        <v>12.240769999999999</v>
      </c>
      <c r="K13" s="52">
        <v>14.869020000000001</v>
      </c>
      <c r="L13" s="52">
        <v>10.773899999999999</v>
      </c>
      <c r="M13" s="52">
        <v>8.5724999999999998</v>
      </c>
      <c r="N13" s="52">
        <v>37.949260000000002</v>
      </c>
      <c r="O13" s="52">
        <v>6.1361299999990004</v>
      </c>
      <c r="P13" s="53">
        <v>180.91388000000001</v>
      </c>
      <c r="Q13" s="78">
        <v>1.064199294117</v>
      </c>
    </row>
    <row r="14" spans="1:17" ht="14.45" customHeight="1" x14ac:dyDescent="0.2">
      <c r="A14" s="15" t="s">
        <v>29</v>
      </c>
      <c r="B14" s="51">
        <v>6376.6863099031498</v>
      </c>
      <c r="C14" s="52">
        <v>531.39052582526199</v>
      </c>
      <c r="D14" s="52">
        <v>853.88600000000201</v>
      </c>
      <c r="E14" s="52">
        <v>667.41700000000105</v>
      </c>
      <c r="F14" s="52">
        <v>603.96599999999899</v>
      </c>
      <c r="G14" s="52">
        <v>490.06749999999801</v>
      </c>
      <c r="H14" s="52">
        <v>455.47699999999998</v>
      </c>
      <c r="I14" s="52">
        <v>312.378999999999</v>
      </c>
      <c r="J14" s="52">
        <v>324.517</v>
      </c>
      <c r="K14" s="52">
        <v>313.68200000000098</v>
      </c>
      <c r="L14" s="52">
        <v>357.53799999999802</v>
      </c>
      <c r="M14" s="52">
        <v>519.16800000000001</v>
      </c>
      <c r="N14" s="52">
        <v>583.40700000000004</v>
      </c>
      <c r="O14" s="52">
        <v>690.11499999999899</v>
      </c>
      <c r="P14" s="53">
        <v>6171.6194999999998</v>
      </c>
      <c r="Q14" s="78">
        <v>0.96784116389899999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205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205</v>
      </c>
    </row>
    <row r="17" spans="1:17" ht="14.45" customHeight="1" x14ac:dyDescent="0.2">
      <c r="A17" s="15" t="s">
        <v>32</v>
      </c>
      <c r="B17" s="51">
        <v>556.83573522757297</v>
      </c>
      <c r="C17" s="52">
        <v>46.402977935631</v>
      </c>
      <c r="D17" s="52">
        <v>20.69502</v>
      </c>
      <c r="E17" s="52">
        <v>18.576460000000001</v>
      </c>
      <c r="F17" s="52">
        <v>179.47797</v>
      </c>
      <c r="G17" s="52">
        <v>89.967289999998997</v>
      </c>
      <c r="H17" s="52">
        <v>21.356359999999999</v>
      </c>
      <c r="I17" s="52">
        <v>23.408819999999</v>
      </c>
      <c r="J17" s="52">
        <v>49.024120000000003</v>
      </c>
      <c r="K17" s="52">
        <v>67.159120000000001</v>
      </c>
      <c r="L17" s="52">
        <v>93.764189999999004</v>
      </c>
      <c r="M17" s="52">
        <v>67.047309999999996</v>
      </c>
      <c r="N17" s="52">
        <v>60.049770000000002</v>
      </c>
      <c r="O17" s="52">
        <v>17.53566</v>
      </c>
      <c r="P17" s="53">
        <v>708.06208999999899</v>
      </c>
      <c r="Q17" s="78">
        <v>1.27158162669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0.14599999999900001</v>
      </c>
      <c r="H18" s="52">
        <v>2.5000000000000001E-2</v>
      </c>
      <c r="I18" s="52">
        <v>0</v>
      </c>
      <c r="J18" s="52">
        <v>0</v>
      </c>
      <c r="K18" s="52">
        <v>0</v>
      </c>
      <c r="L18" s="52">
        <v>0.21199999999899999</v>
      </c>
      <c r="M18" s="52">
        <v>1.899</v>
      </c>
      <c r="N18" s="52">
        <v>0.61199999999999999</v>
      </c>
      <c r="O18" s="52">
        <v>3.8519999999999999</v>
      </c>
      <c r="P18" s="53">
        <v>6.7460000000000004</v>
      </c>
      <c r="Q18" s="78" t="s">
        <v>205</v>
      </c>
    </row>
    <row r="19" spans="1:17" ht="14.45" customHeight="1" x14ac:dyDescent="0.2">
      <c r="A19" s="15" t="s">
        <v>34</v>
      </c>
      <c r="B19" s="51">
        <v>1689.1805848501101</v>
      </c>
      <c r="C19" s="52">
        <v>140.76504873751</v>
      </c>
      <c r="D19" s="52">
        <v>55.925429999999999</v>
      </c>
      <c r="E19" s="52">
        <v>92.141419999999997</v>
      </c>
      <c r="F19" s="52">
        <v>108.22118</v>
      </c>
      <c r="G19" s="52">
        <v>94.497109999998997</v>
      </c>
      <c r="H19" s="52">
        <v>67.506969999999995</v>
      </c>
      <c r="I19" s="52">
        <v>174.95919999999899</v>
      </c>
      <c r="J19" s="52">
        <v>266.57781999999997</v>
      </c>
      <c r="K19" s="52">
        <v>73.071910000000003</v>
      </c>
      <c r="L19" s="52">
        <v>201.55283999999901</v>
      </c>
      <c r="M19" s="52">
        <v>218.95348999999999</v>
      </c>
      <c r="N19" s="52">
        <v>150.45459</v>
      </c>
      <c r="O19" s="52">
        <v>148.25611000000001</v>
      </c>
      <c r="P19" s="53">
        <v>1652.11807</v>
      </c>
      <c r="Q19" s="78">
        <v>0.97805887944500003</v>
      </c>
    </row>
    <row r="20" spans="1:17" ht="14.45" customHeight="1" x14ac:dyDescent="0.2">
      <c r="A20" s="15" t="s">
        <v>35</v>
      </c>
      <c r="B20" s="51">
        <v>18082.450959999998</v>
      </c>
      <c r="C20" s="52">
        <v>1506.87091333334</v>
      </c>
      <c r="D20" s="52">
        <v>1542.63255</v>
      </c>
      <c r="E20" s="52">
        <v>1503.22254</v>
      </c>
      <c r="F20" s="52">
        <v>1428.06665</v>
      </c>
      <c r="G20" s="52">
        <v>1416.72099999999</v>
      </c>
      <c r="H20" s="52">
        <v>1504.7768900000001</v>
      </c>
      <c r="I20" s="52">
        <v>1514.2540199999901</v>
      </c>
      <c r="J20" s="52">
        <v>1966.2120500000001</v>
      </c>
      <c r="K20" s="52">
        <v>1526.4069500000001</v>
      </c>
      <c r="L20" s="52">
        <v>1519.36113999999</v>
      </c>
      <c r="M20" s="52">
        <v>1525.75935</v>
      </c>
      <c r="N20" s="52">
        <v>2136.56088</v>
      </c>
      <c r="O20" s="52">
        <v>1774.9757300000001</v>
      </c>
      <c r="P20" s="53">
        <v>19358.94975</v>
      </c>
      <c r="Q20" s="78">
        <v>1.0705932394240001</v>
      </c>
    </row>
    <row r="21" spans="1:17" ht="14.45" customHeight="1" x14ac:dyDescent="0.2">
      <c r="A21" s="16" t="s">
        <v>36</v>
      </c>
      <c r="B21" s="51">
        <v>2714.99999999996</v>
      </c>
      <c r="C21" s="52">
        <v>226.24999999999699</v>
      </c>
      <c r="D21" s="52">
        <v>226.74314000000101</v>
      </c>
      <c r="E21" s="52">
        <v>226.79104000000001</v>
      </c>
      <c r="F21" s="52">
        <v>226.79105999999899</v>
      </c>
      <c r="G21" s="52">
        <v>226.790019999999</v>
      </c>
      <c r="H21" s="52">
        <v>226.79005000000001</v>
      </c>
      <c r="I21" s="52">
        <v>226.79004999999901</v>
      </c>
      <c r="J21" s="52">
        <v>226.79005000000001</v>
      </c>
      <c r="K21" s="52">
        <v>226.75832</v>
      </c>
      <c r="L21" s="52">
        <v>227.44359999999901</v>
      </c>
      <c r="M21" s="52">
        <v>227.64340000000001</v>
      </c>
      <c r="N21" s="52">
        <v>228.24731</v>
      </c>
      <c r="O21" s="52">
        <v>224.14518000000001</v>
      </c>
      <c r="P21" s="53">
        <v>2721.7232199999999</v>
      </c>
      <c r="Q21" s="78">
        <v>1.0024763241250001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7.7189999999990002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7.7189999999990002</v>
      </c>
      <c r="Q22" s="78" t="s">
        <v>205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205</v>
      </c>
    </row>
    <row r="24" spans="1:17" ht="14.45" customHeight="1" x14ac:dyDescent="0.2">
      <c r="A24" s="16" t="s">
        <v>39</v>
      </c>
      <c r="B24" s="51">
        <v>-3.6379788070917101E-12</v>
      </c>
      <c r="C24" s="52">
        <v>-4.5474735088646402E-13</v>
      </c>
      <c r="D24" s="52">
        <v>9.0949470177292804E-13</v>
      </c>
      <c r="E24" s="52">
        <v>0</v>
      </c>
      <c r="F24" s="52">
        <v>0.33149999999899998</v>
      </c>
      <c r="G24" s="52">
        <v>3.1999999899999998E-4</v>
      </c>
      <c r="H24" s="52">
        <v>0.93259999999900001</v>
      </c>
      <c r="I24" s="52">
        <v>-4.5474735088646402E-13</v>
      </c>
      <c r="J24" s="52">
        <v>0</v>
      </c>
      <c r="K24" s="52">
        <v>0.229499999999</v>
      </c>
      <c r="L24" s="52">
        <v>0</v>
      </c>
      <c r="M24" s="52">
        <v>9.0949470177292804E-13</v>
      </c>
      <c r="N24" s="52">
        <v>23.808</v>
      </c>
      <c r="O24" s="52">
        <v>1.8029999999999999</v>
      </c>
      <c r="P24" s="53">
        <v>27.104919999999002</v>
      </c>
      <c r="Q24" s="78"/>
    </row>
    <row r="25" spans="1:17" ht="14.45" customHeight="1" x14ac:dyDescent="0.2">
      <c r="A25" s="17" t="s">
        <v>40</v>
      </c>
      <c r="B25" s="54">
        <v>32664.6750164761</v>
      </c>
      <c r="C25" s="55">
        <v>2722.0562513730101</v>
      </c>
      <c r="D25" s="55">
        <v>2748.37527000001</v>
      </c>
      <c r="E25" s="55">
        <v>2582.24487000001</v>
      </c>
      <c r="F25" s="55">
        <v>2699.9070899999901</v>
      </c>
      <c r="G25" s="55">
        <v>2455.5672499999901</v>
      </c>
      <c r="H25" s="55">
        <v>2456.3310000000001</v>
      </c>
      <c r="I25" s="55">
        <v>2449.5437499999898</v>
      </c>
      <c r="J25" s="55">
        <v>3070.7102199999999</v>
      </c>
      <c r="K25" s="55">
        <v>2353.42625</v>
      </c>
      <c r="L25" s="55">
        <v>2553.33555999999</v>
      </c>
      <c r="M25" s="55">
        <v>2828.6478099999999</v>
      </c>
      <c r="N25" s="55">
        <v>3967.8957399999999</v>
      </c>
      <c r="O25" s="55">
        <v>3642.2334700000001</v>
      </c>
      <c r="P25" s="56">
        <v>33808.218280000001</v>
      </c>
      <c r="Q25" s="79">
        <v>1.0350085608670001</v>
      </c>
    </row>
    <row r="26" spans="1:17" ht="14.45" customHeight="1" x14ac:dyDescent="0.2">
      <c r="A26" s="15" t="s">
        <v>41</v>
      </c>
      <c r="B26" s="51">
        <v>2932.07624581045</v>
      </c>
      <c r="C26" s="52">
        <v>244.33968715087099</v>
      </c>
      <c r="D26" s="52">
        <v>240.13189</v>
      </c>
      <c r="E26" s="52">
        <v>255.74924999999999</v>
      </c>
      <c r="F26" s="52">
        <v>216.15979999999999</v>
      </c>
      <c r="G26" s="52">
        <v>245.89918</v>
      </c>
      <c r="H26" s="52">
        <v>215.24893</v>
      </c>
      <c r="I26" s="52">
        <v>330.86660000000001</v>
      </c>
      <c r="J26" s="52">
        <v>253.40267</v>
      </c>
      <c r="K26" s="52">
        <v>200.07118</v>
      </c>
      <c r="L26" s="52">
        <v>205.86313999999999</v>
      </c>
      <c r="M26" s="52">
        <v>245.56223</v>
      </c>
      <c r="N26" s="52">
        <v>174.04275999999999</v>
      </c>
      <c r="O26" s="52">
        <v>212.15631999999999</v>
      </c>
      <c r="P26" s="53">
        <v>2795.1539499999999</v>
      </c>
      <c r="Q26" s="78">
        <v>0.95330193203299995</v>
      </c>
    </row>
    <row r="27" spans="1:17" ht="14.45" customHeight="1" x14ac:dyDescent="0.2">
      <c r="A27" s="18" t="s">
        <v>42</v>
      </c>
      <c r="B27" s="54">
        <v>35596.751262286598</v>
      </c>
      <c r="C27" s="55">
        <v>2966.39593852388</v>
      </c>
      <c r="D27" s="55">
        <v>2988.5071600000101</v>
      </c>
      <c r="E27" s="55">
        <v>2837.9941200000098</v>
      </c>
      <c r="F27" s="55">
        <v>2916.0668899999901</v>
      </c>
      <c r="G27" s="55">
        <v>2701.4664299999899</v>
      </c>
      <c r="H27" s="55">
        <v>2671.5799299999999</v>
      </c>
      <c r="I27" s="55">
        <v>2780.4103499999901</v>
      </c>
      <c r="J27" s="55">
        <v>3324.1128899999999</v>
      </c>
      <c r="K27" s="55">
        <v>2553.4974299999999</v>
      </c>
      <c r="L27" s="55">
        <v>2759.1986999999899</v>
      </c>
      <c r="M27" s="55">
        <v>3074.2100399999999</v>
      </c>
      <c r="N27" s="55">
        <v>4141.9385000000002</v>
      </c>
      <c r="O27" s="55">
        <v>3854.3897900000002</v>
      </c>
      <c r="P27" s="56">
        <v>36603.372230000001</v>
      </c>
      <c r="Q27" s="79">
        <v>1.028278450477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205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205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1754AF4-65C3-41C1-A226-1CFCF0EC4552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1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5" customHeight="1" thickBot="1" x14ac:dyDescent="0.25">
      <c r="A2" s="364" t="s">
        <v>204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1" ht="39" thickBot="1" x14ac:dyDescent="0.2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1" ht="14.45" customHeight="1" thickBot="1" x14ac:dyDescent="0.25">
      <c r="A6" s="383" t="s">
        <v>207</v>
      </c>
      <c r="B6" s="365">
        <v>28850.209669336102</v>
      </c>
      <c r="C6" s="365">
        <v>29681.3825600001</v>
      </c>
      <c r="D6" s="366">
        <v>831.172890663933</v>
      </c>
      <c r="E6" s="367">
        <v>1.028809942811</v>
      </c>
      <c r="F6" s="365">
        <v>32664.6750164761</v>
      </c>
      <c r="G6" s="366">
        <v>32664.6750164761</v>
      </c>
      <c r="H6" s="368">
        <v>3642.2334700000001</v>
      </c>
      <c r="I6" s="365">
        <v>33808.218280000001</v>
      </c>
      <c r="J6" s="366">
        <v>1143.5432635238401</v>
      </c>
      <c r="K6" s="369">
        <v>1.0350085608670001</v>
      </c>
    </row>
    <row r="7" spans="1:11" ht="14.45" customHeight="1" thickBot="1" x14ac:dyDescent="0.25">
      <c r="A7" s="384" t="s">
        <v>208</v>
      </c>
      <c r="B7" s="365">
        <v>9271.5890128006504</v>
      </c>
      <c r="C7" s="365">
        <v>9190.4382700000206</v>
      </c>
      <c r="D7" s="366">
        <v>-81.150742800630994</v>
      </c>
      <c r="E7" s="367">
        <v>0.99124737489000003</v>
      </c>
      <c r="F7" s="365">
        <v>9621.2077363984699</v>
      </c>
      <c r="G7" s="366">
        <v>9621.2077363984699</v>
      </c>
      <c r="H7" s="368">
        <v>1471.66579</v>
      </c>
      <c r="I7" s="365">
        <v>9325.7955499999898</v>
      </c>
      <c r="J7" s="366">
        <v>-295.412186398475</v>
      </c>
      <c r="K7" s="369">
        <v>0.96929572726199997</v>
      </c>
    </row>
    <row r="8" spans="1:11" ht="14.45" customHeight="1" thickBot="1" x14ac:dyDescent="0.25">
      <c r="A8" s="385" t="s">
        <v>209</v>
      </c>
      <c r="B8" s="365">
        <v>3221.5809300376</v>
      </c>
      <c r="C8" s="365">
        <v>3283.9932700000099</v>
      </c>
      <c r="D8" s="366">
        <v>62.412339962407003</v>
      </c>
      <c r="E8" s="367">
        <v>1.0193732025719999</v>
      </c>
      <c r="F8" s="365">
        <v>3244.5214264953202</v>
      </c>
      <c r="G8" s="366">
        <v>3244.5214264953202</v>
      </c>
      <c r="H8" s="368">
        <v>781.55078999999898</v>
      </c>
      <c r="I8" s="365">
        <v>3154.17605</v>
      </c>
      <c r="J8" s="366">
        <v>-90.345376495321005</v>
      </c>
      <c r="K8" s="369">
        <v>0.972154483013</v>
      </c>
    </row>
    <row r="9" spans="1:11" ht="14.45" customHeight="1" thickBot="1" x14ac:dyDescent="0.25">
      <c r="A9" s="386" t="s">
        <v>210</v>
      </c>
      <c r="B9" s="370">
        <v>0</v>
      </c>
      <c r="C9" s="370">
        <v>0</v>
      </c>
      <c r="D9" s="371">
        <v>0</v>
      </c>
      <c r="E9" s="372">
        <v>1</v>
      </c>
      <c r="F9" s="370">
        <v>0</v>
      </c>
      <c r="G9" s="371">
        <v>0</v>
      </c>
      <c r="H9" s="373">
        <v>0</v>
      </c>
      <c r="I9" s="370">
        <v>3.1999999899999998E-4</v>
      </c>
      <c r="J9" s="371">
        <v>3.1999999899999998E-4</v>
      </c>
      <c r="K9" s="374" t="s">
        <v>211</v>
      </c>
    </row>
    <row r="10" spans="1:11" ht="14.45" customHeight="1" thickBot="1" x14ac:dyDescent="0.25">
      <c r="A10" s="387" t="s">
        <v>212</v>
      </c>
      <c r="B10" s="365">
        <v>0</v>
      </c>
      <c r="C10" s="365">
        <v>0</v>
      </c>
      <c r="D10" s="366">
        <v>0</v>
      </c>
      <c r="E10" s="367">
        <v>1</v>
      </c>
      <c r="F10" s="365">
        <v>0</v>
      </c>
      <c r="G10" s="366">
        <v>0</v>
      </c>
      <c r="H10" s="368">
        <v>0</v>
      </c>
      <c r="I10" s="365">
        <v>3.1999999899999998E-4</v>
      </c>
      <c r="J10" s="366">
        <v>3.1999999899999998E-4</v>
      </c>
      <c r="K10" s="375" t="s">
        <v>211</v>
      </c>
    </row>
    <row r="11" spans="1:11" ht="14.45" customHeight="1" thickBot="1" x14ac:dyDescent="0.25">
      <c r="A11" s="386" t="s">
        <v>213</v>
      </c>
      <c r="B11" s="370">
        <v>70</v>
      </c>
      <c r="C11" s="370">
        <v>37.228909999999999</v>
      </c>
      <c r="D11" s="371">
        <v>-32.771090000000001</v>
      </c>
      <c r="E11" s="372">
        <v>0.53184157142800004</v>
      </c>
      <c r="F11" s="370">
        <v>70</v>
      </c>
      <c r="G11" s="371">
        <v>70</v>
      </c>
      <c r="H11" s="373">
        <v>68.487579999998999</v>
      </c>
      <c r="I11" s="370">
        <v>71.655239999998997</v>
      </c>
      <c r="J11" s="371">
        <v>1.655239999999</v>
      </c>
      <c r="K11" s="376">
        <v>1.0236462857140001</v>
      </c>
    </row>
    <row r="12" spans="1:11" ht="14.45" customHeight="1" thickBot="1" x14ac:dyDescent="0.25">
      <c r="A12" s="387" t="s">
        <v>214</v>
      </c>
      <c r="B12" s="365">
        <v>70</v>
      </c>
      <c r="C12" s="365">
        <v>37.228909999999999</v>
      </c>
      <c r="D12" s="366">
        <v>-32.771090000000001</v>
      </c>
      <c r="E12" s="367">
        <v>0.53184157142800004</v>
      </c>
      <c r="F12" s="365">
        <v>70</v>
      </c>
      <c r="G12" s="366">
        <v>70</v>
      </c>
      <c r="H12" s="368">
        <v>68.487579999998999</v>
      </c>
      <c r="I12" s="365">
        <v>71.655239999998997</v>
      </c>
      <c r="J12" s="366">
        <v>1.655239999999</v>
      </c>
      <c r="K12" s="369">
        <v>1.0236462857140001</v>
      </c>
    </row>
    <row r="13" spans="1:11" ht="14.45" customHeight="1" thickBot="1" x14ac:dyDescent="0.25">
      <c r="A13" s="386" t="s">
        <v>215</v>
      </c>
      <c r="B13" s="370">
        <v>25</v>
      </c>
      <c r="C13" s="370">
        <v>24.941130000000001</v>
      </c>
      <c r="D13" s="371">
        <v>-5.8869999999E-2</v>
      </c>
      <c r="E13" s="372">
        <v>0.99764520000000001</v>
      </c>
      <c r="F13" s="370">
        <v>30.878575364424002</v>
      </c>
      <c r="G13" s="371">
        <v>30.878575364424002</v>
      </c>
      <c r="H13" s="373">
        <v>4.5374999999989996</v>
      </c>
      <c r="I13" s="370">
        <v>42.878270000000001</v>
      </c>
      <c r="J13" s="371">
        <v>11.999694635575</v>
      </c>
      <c r="K13" s="376">
        <v>1.3886090758380001</v>
      </c>
    </row>
    <row r="14" spans="1:11" ht="14.45" customHeight="1" thickBot="1" x14ac:dyDescent="0.25">
      <c r="A14" s="387" t="s">
        <v>216</v>
      </c>
      <c r="B14" s="365">
        <v>0</v>
      </c>
      <c r="C14" s="365">
        <v>0</v>
      </c>
      <c r="D14" s="366">
        <v>0</v>
      </c>
      <c r="E14" s="367">
        <v>1</v>
      </c>
      <c r="F14" s="365">
        <v>0</v>
      </c>
      <c r="G14" s="366">
        <v>0</v>
      </c>
      <c r="H14" s="368">
        <v>0</v>
      </c>
      <c r="I14" s="365">
        <v>0.47504999999899999</v>
      </c>
      <c r="J14" s="366">
        <v>0.47504999999899999</v>
      </c>
      <c r="K14" s="375" t="s">
        <v>211</v>
      </c>
    </row>
    <row r="15" spans="1:11" ht="14.45" customHeight="1" thickBot="1" x14ac:dyDescent="0.25">
      <c r="A15" s="387" t="s">
        <v>217</v>
      </c>
      <c r="B15" s="365">
        <v>0</v>
      </c>
      <c r="C15" s="365">
        <v>0</v>
      </c>
      <c r="D15" s="366">
        <v>0</v>
      </c>
      <c r="E15" s="367">
        <v>1</v>
      </c>
      <c r="F15" s="365">
        <v>0</v>
      </c>
      <c r="G15" s="366">
        <v>0</v>
      </c>
      <c r="H15" s="368">
        <v>0</v>
      </c>
      <c r="I15" s="365">
        <v>3.471469999999</v>
      </c>
      <c r="J15" s="366">
        <v>3.471469999999</v>
      </c>
      <c r="K15" s="375" t="s">
        <v>211</v>
      </c>
    </row>
    <row r="16" spans="1:11" ht="14.45" customHeight="1" thickBot="1" x14ac:dyDescent="0.25">
      <c r="A16" s="387" t="s">
        <v>218</v>
      </c>
      <c r="B16" s="365">
        <v>25</v>
      </c>
      <c r="C16" s="365">
        <v>24.941130000000001</v>
      </c>
      <c r="D16" s="366">
        <v>-5.8869999999E-2</v>
      </c>
      <c r="E16" s="367">
        <v>0.99764520000000001</v>
      </c>
      <c r="F16" s="365">
        <v>30.878575364424002</v>
      </c>
      <c r="G16" s="366">
        <v>30.878575364424002</v>
      </c>
      <c r="H16" s="368">
        <v>4.5374999999989996</v>
      </c>
      <c r="I16" s="365">
        <v>38.931750000000001</v>
      </c>
      <c r="J16" s="366">
        <v>8.0531746355749991</v>
      </c>
      <c r="K16" s="369">
        <v>1.2608013660120001</v>
      </c>
    </row>
    <row r="17" spans="1:11" ht="14.45" customHeight="1" thickBot="1" x14ac:dyDescent="0.25">
      <c r="A17" s="386" t="s">
        <v>219</v>
      </c>
      <c r="B17" s="370">
        <v>2905.6005268435802</v>
      </c>
      <c r="C17" s="370">
        <v>2977.6440000000098</v>
      </c>
      <c r="D17" s="371">
        <v>72.043473156423005</v>
      </c>
      <c r="E17" s="372">
        <v>1.0247946930380001</v>
      </c>
      <c r="F17" s="370">
        <v>2945.4320796757002</v>
      </c>
      <c r="G17" s="371">
        <v>2945.4320796757002</v>
      </c>
      <c r="H17" s="373">
        <v>657.98104999999896</v>
      </c>
      <c r="I17" s="370">
        <v>2717.7835</v>
      </c>
      <c r="J17" s="371">
        <v>-227.648579675702</v>
      </c>
      <c r="K17" s="376">
        <v>0.92271131246000004</v>
      </c>
    </row>
    <row r="18" spans="1:11" ht="14.45" customHeight="1" thickBot="1" x14ac:dyDescent="0.25">
      <c r="A18" s="387" t="s">
        <v>220</v>
      </c>
      <c r="B18" s="365">
        <v>0</v>
      </c>
      <c r="C18" s="365">
        <v>0.56799999999899997</v>
      </c>
      <c r="D18" s="366">
        <v>0.56799999999899997</v>
      </c>
      <c r="E18" s="377" t="s">
        <v>205</v>
      </c>
      <c r="F18" s="365">
        <v>0</v>
      </c>
      <c r="G18" s="366">
        <v>0</v>
      </c>
      <c r="H18" s="368">
        <v>0</v>
      </c>
      <c r="I18" s="365">
        <v>5.2598700000000003</v>
      </c>
      <c r="J18" s="366">
        <v>5.2598700000000003</v>
      </c>
      <c r="K18" s="375" t="s">
        <v>205</v>
      </c>
    </row>
    <row r="19" spans="1:11" ht="14.45" customHeight="1" thickBot="1" x14ac:dyDescent="0.25">
      <c r="A19" s="387" t="s">
        <v>221</v>
      </c>
      <c r="B19" s="365">
        <v>25</v>
      </c>
      <c r="C19" s="365">
        <v>24.869260000000001</v>
      </c>
      <c r="D19" s="366">
        <v>-0.13073999999899999</v>
      </c>
      <c r="E19" s="367">
        <v>0.99477040000000005</v>
      </c>
      <c r="F19" s="365">
        <v>25</v>
      </c>
      <c r="G19" s="366">
        <v>25</v>
      </c>
      <c r="H19" s="368">
        <v>4.0994599999999997</v>
      </c>
      <c r="I19" s="365">
        <v>10.59526</v>
      </c>
      <c r="J19" s="366">
        <v>-14.40474</v>
      </c>
      <c r="K19" s="369">
        <v>0.42381039999999998</v>
      </c>
    </row>
    <row r="20" spans="1:11" ht="14.45" customHeight="1" thickBot="1" x14ac:dyDescent="0.25">
      <c r="A20" s="387" t="s">
        <v>222</v>
      </c>
      <c r="B20" s="365">
        <v>147.319355543185</v>
      </c>
      <c r="C20" s="365">
        <v>255.88293999999999</v>
      </c>
      <c r="D20" s="366">
        <v>108.56358445681499</v>
      </c>
      <c r="E20" s="367">
        <v>1.73692682171</v>
      </c>
      <c r="F20" s="365">
        <v>230</v>
      </c>
      <c r="G20" s="366">
        <v>230</v>
      </c>
      <c r="H20" s="368">
        <v>53.251199999999002</v>
      </c>
      <c r="I20" s="365">
        <v>229.43813</v>
      </c>
      <c r="J20" s="366">
        <v>-0.56186999999999998</v>
      </c>
      <c r="K20" s="369">
        <v>0.99755708695599998</v>
      </c>
    </row>
    <row r="21" spans="1:11" ht="14.45" customHeight="1" thickBot="1" x14ac:dyDescent="0.25">
      <c r="A21" s="387" t="s">
        <v>223</v>
      </c>
      <c r="B21" s="365">
        <v>70</v>
      </c>
      <c r="C21" s="365">
        <v>48.096220000000002</v>
      </c>
      <c r="D21" s="366">
        <v>-21.903779999998999</v>
      </c>
      <c r="E21" s="367">
        <v>0.68708885714199996</v>
      </c>
      <c r="F21" s="365">
        <v>50</v>
      </c>
      <c r="G21" s="366">
        <v>50</v>
      </c>
      <c r="H21" s="368">
        <v>9.3345299999990008</v>
      </c>
      <c r="I21" s="365">
        <v>64.481919999998993</v>
      </c>
      <c r="J21" s="366">
        <v>14.481919999999</v>
      </c>
      <c r="K21" s="369">
        <v>1.2896384000000001</v>
      </c>
    </row>
    <row r="22" spans="1:11" ht="14.45" customHeight="1" thickBot="1" x14ac:dyDescent="0.25">
      <c r="A22" s="387" t="s">
        <v>224</v>
      </c>
      <c r="B22" s="365">
        <v>2.6223139459599998</v>
      </c>
      <c r="C22" s="365">
        <v>13.63007</v>
      </c>
      <c r="D22" s="366">
        <v>11.007756054039</v>
      </c>
      <c r="E22" s="367">
        <v>5.1977262375439999</v>
      </c>
      <c r="F22" s="365">
        <v>8.7482024122090003</v>
      </c>
      <c r="G22" s="366">
        <v>8.7482024122090003</v>
      </c>
      <c r="H22" s="368">
        <v>3.194</v>
      </c>
      <c r="I22" s="365">
        <v>8.8294599999990009</v>
      </c>
      <c r="J22" s="366">
        <v>8.1257587790000002E-2</v>
      </c>
      <c r="K22" s="369">
        <v>1.0092884896759999</v>
      </c>
    </row>
    <row r="23" spans="1:11" ht="14.45" customHeight="1" thickBot="1" x14ac:dyDescent="0.25">
      <c r="A23" s="387" t="s">
        <v>225</v>
      </c>
      <c r="B23" s="365">
        <v>14.196528803559</v>
      </c>
      <c r="C23" s="365">
        <v>17.792819999999999</v>
      </c>
      <c r="D23" s="366">
        <v>3.5962911964400002</v>
      </c>
      <c r="E23" s="367">
        <v>1.2533218680560001</v>
      </c>
      <c r="F23" s="365">
        <v>0</v>
      </c>
      <c r="G23" s="366">
        <v>0</v>
      </c>
      <c r="H23" s="368">
        <v>0</v>
      </c>
      <c r="I23" s="365">
        <v>21.728960000000001</v>
      </c>
      <c r="J23" s="366">
        <v>21.728960000000001</v>
      </c>
      <c r="K23" s="375" t="s">
        <v>205</v>
      </c>
    </row>
    <row r="24" spans="1:11" ht="14.45" customHeight="1" thickBot="1" x14ac:dyDescent="0.25">
      <c r="A24" s="387" t="s">
        <v>226</v>
      </c>
      <c r="B24" s="365">
        <v>11.68206622508</v>
      </c>
      <c r="C24" s="365">
        <v>17.755960000000002</v>
      </c>
      <c r="D24" s="366">
        <v>6.0738937749190001</v>
      </c>
      <c r="E24" s="367">
        <v>1.5199331743110001</v>
      </c>
      <c r="F24" s="365">
        <v>0</v>
      </c>
      <c r="G24" s="366">
        <v>0</v>
      </c>
      <c r="H24" s="368">
        <v>0</v>
      </c>
      <c r="I24" s="365">
        <v>1.2250000000000001</v>
      </c>
      <c r="J24" s="366">
        <v>1.2250000000000001</v>
      </c>
      <c r="K24" s="375" t="s">
        <v>205</v>
      </c>
    </row>
    <row r="25" spans="1:11" ht="14.45" customHeight="1" thickBot="1" x14ac:dyDescent="0.25">
      <c r="A25" s="387" t="s">
        <v>227</v>
      </c>
      <c r="B25" s="365">
        <v>2524.9940595098201</v>
      </c>
      <c r="C25" s="365">
        <v>2438.26109000001</v>
      </c>
      <c r="D25" s="366">
        <v>-86.732969509813998</v>
      </c>
      <c r="E25" s="367">
        <v>0.965650228291</v>
      </c>
      <c r="F25" s="365">
        <v>2500</v>
      </c>
      <c r="G25" s="366">
        <v>2500</v>
      </c>
      <c r="H25" s="368">
        <v>575.77520999999899</v>
      </c>
      <c r="I25" s="365">
        <v>2267.1363999999999</v>
      </c>
      <c r="J25" s="366">
        <v>-232.86360000000201</v>
      </c>
      <c r="K25" s="369">
        <v>0.906854559999</v>
      </c>
    </row>
    <row r="26" spans="1:11" ht="14.45" customHeight="1" thickBot="1" x14ac:dyDescent="0.25">
      <c r="A26" s="387" t="s">
        <v>228</v>
      </c>
      <c r="B26" s="365">
        <v>9.7862028159760008</v>
      </c>
      <c r="C26" s="365">
        <v>20.006820000000001</v>
      </c>
      <c r="D26" s="366">
        <v>10.220617184023</v>
      </c>
      <c r="E26" s="367">
        <v>2.0443904930449999</v>
      </c>
      <c r="F26" s="365">
        <v>21.683877263488998</v>
      </c>
      <c r="G26" s="366">
        <v>21.683877263488998</v>
      </c>
      <c r="H26" s="368">
        <v>0</v>
      </c>
      <c r="I26" s="365">
        <v>4.8775099999989999</v>
      </c>
      <c r="J26" s="366">
        <v>-16.806367263489001</v>
      </c>
      <c r="K26" s="369">
        <v>0.224937170632</v>
      </c>
    </row>
    <row r="27" spans="1:11" ht="14.45" customHeight="1" thickBot="1" x14ac:dyDescent="0.25">
      <c r="A27" s="387" t="s">
        <v>229</v>
      </c>
      <c r="B27" s="365">
        <v>0</v>
      </c>
      <c r="C27" s="365">
        <v>0</v>
      </c>
      <c r="D27" s="366">
        <v>0</v>
      </c>
      <c r="E27" s="367">
        <v>1</v>
      </c>
      <c r="F27" s="365">
        <v>0</v>
      </c>
      <c r="G27" s="366">
        <v>0</v>
      </c>
      <c r="H27" s="368">
        <v>0</v>
      </c>
      <c r="I27" s="365">
        <v>1.452</v>
      </c>
      <c r="J27" s="366">
        <v>1.452</v>
      </c>
      <c r="K27" s="375" t="s">
        <v>211</v>
      </c>
    </row>
    <row r="28" spans="1:11" ht="14.45" customHeight="1" thickBot="1" x14ac:dyDescent="0.25">
      <c r="A28" s="387" t="s">
        <v>230</v>
      </c>
      <c r="B28" s="365">
        <v>0</v>
      </c>
      <c r="C28" s="365">
        <v>0</v>
      </c>
      <c r="D28" s="366">
        <v>0</v>
      </c>
      <c r="E28" s="367">
        <v>1</v>
      </c>
      <c r="F28" s="365">
        <v>0</v>
      </c>
      <c r="G28" s="366">
        <v>0</v>
      </c>
      <c r="H28" s="368">
        <v>0</v>
      </c>
      <c r="I28" s="365">
        <v>1.7488999999999999</v>
      </c>
      <c r="J28" s="366">
        <v>1.7488999999999999</v>
      </c>
      <c r="K28" s="375" t="s">
        <v>211</v>
      </c>
    </row>
    <row r="29" spans="1:11" ht="14.45" customHeight="1" thickBot="1" x14ac:dyDescent="0.25">
      <c r="A29" s="387" t="s">
        <v>231</v>
      </c>
      <c r="B29" s="365">
        <v>100</v>
      </c>
      <c r="C29" s="365">
        <v>140.78082000000001</v>
      </c>
      <c r="D29" s="366">
        <v>40.780819999999999</v>
      </c>
      <c r="E29" s="367">
        <v>1.4078082000000001</v>
      </c>
      <c r="F29" s="365">
        <v>110</v>
      </c>
      <c r="G29" s="366">
        <v>110</v>
      </c>
      <c r="H29" s="368">
        <v>12.326650000000001</v>
      </c>
      <c r="I29" s="365">
        <v>101.01009000000001</v>
      </c>
      <c r="J29" s="366">
        <v>-8.989909999999</v>
      </c>
      <c r="K29" s="369">
        <v>0.91827354545399997</v>
      </c>
    </row>
    <row r="30" spans="1:11" ht="14.45" customHeight="1" thickBot="1" x14ac:dyDescent="0.25">
      <c r="A30" s="386" t="s">
        <v>232</v>
      </c>
      <c r="B30" s="370">
        <v>25.618535488174999</v>
      </c>
      <c r="C30" s="370">
        <v>53.307169999999999</v>
      </c>
      <c r="D30" s="371">
        <v>27.688634511823999</v>
      </c>
      <c r="E30" s="372">
        <v>2.0808047370459999</v>
      </c>
      <c r="F30" s="370">
        <v>28.210771455195999</v>
      </c>
      <c r="G30" s="371">
        <v>28.210771455195999</v>
      </c>
      <c r="H30" s="373">
        <v>44.408529999998997</v>
      </c>
      <c r="I30" s="370">
        <v>140.94484</v>
      </c>
      <c r="J30" s="371">
        <v>112.734068544804</v>
      </c>
      <c r="K30" s="376">
        <v>4.9961356152149996</v>
      </c>
    </row>
    <row r="31" spans="1:11" ht="14.45" customHeight="1" thickBot="1" x14ac:dyDescent="0.25">
      <c r="A31" s="387" t="s">
        <v>233</v>
      </c>
      <c r="B31" s="365">
        <v>0</v>
      </c>
      <c r="C31" s="365">
        <v>0</v>
      </c>
      <c r="D31" s="366">
        <v>0</v>
      </c>
      <c r="E31" s="367">
        <v>1</v>
      </c>
      <c r="F31" s="365">
        <v>0</v>
      </c>
      <c r="G31" s="366">
        <v>0</v>
      </c>
      <c r="H31" s="368">
        <v>37.303690000000003</v>
      </c>
      <c r="I31" s="365">
        <v>48.836559999999999</v>
      </c>
      <c r="J31" s="366">
        <v>48.836559999999999</v>
      </c>
      <c r="K31" s="375" t="s">
        <v>211</v>
      </c>
    </row>
    <row r="32" spans="1:11" ht="14.45" customHeight="1" thickBot="1" x14ac:dyDescent="0.25">
      <c r="A32" s="387" t="s">
        <v>234</v>
      </c>
      <c r="B32" s="365">
        <v>0</v>
      </c>
      <c r="C32" s="365">
        <v>30.076979999999999</v>
      </c>
      <c r="D32" s="366">
        <v>30.076979999999999</v>
      </c>
      <c r="E32" s="377" t="s">
        <v>211</v>
      </c>
      <c r="F32" s="365">
        <v>8.1571333597900004</v>
      </c>
      <c r="G32" s="366">
        <v>8.1571333597900004</v>
      </c>
      <c r="H32" s="368">
        <v>6.8868399999990002</v>
      </c>
      <c r="I32" s="365">
        <v>22.370969999999001</v>
      </c>
      <c r="J32" s="366">
        <v>14.213836640208999</v>
      </c>
      <c r="K32" s="369">
        <v>2.7425038936189998</v>
      </c>
    </row>
    <row r="33" spans="1:11" ht="14.45" customHeight="1" thickBot="1" x14ac:dyDescent="0.25">
      <c r="A33" s="387" t="s">
        <v>235</v>
      </c>
      <c r="B33" s="365">
        <v>19.246522825012999</v>
      </c>
      <c r="C33" s="365">
        <v>20.50881</v>
      </c>
      <c r="D33" s="366">
        <v>1.2622871749860001</v>
      </c>
      <c r="E33" s="367">
        <v>1.065585206557</v>
      </c>
      <c r="F33" s="365">
        <v>5.3211187444670003</v>
      </c>
      <c r="G33" s="366">
        <v>5.3211187444670003</v>
      </c>
      <c r="H33" s="368">
        <v>0</v>
      </c>
      <c r="I33" s="365">
        <v>18.626759999998999</v>
      </c>
      <c r="J33" s="366">
        <v>13.305641255532</v>
      </c>
      <c r="K33" s="369">
        <v>3.500534548184</v>
      </c>
    </row>
    <row r="34" spans="1:11" ht="14.45" customHeight="1" thickBot="1" x14ac:dyDescent="0.25">
      <c r="A34" s="387" t="s">
        <v>236</v>
      </c>
      <c r="B34" s="365">
        <v>-9.1824598427640005</v>
      </c>
      <c r="C34" s="365">
        <v>0</v>
      </c>
      <c r="D34" s="366">
        <v>9.1824598427640005</v>
      </c>
      <c r="E34" s="367">
        <v>0</v>
      </c>
      <c r="F34" s="365">
        <v>0</v>
      </c>
      <c r="G34" s="366">
        <v>0</v>
      </c>
      <c r="H34" s="368">
        <v>0</v>
      </c>
      <c r="I34" s="365">
        <v>48.4</v>
      </c>
      <c r="J34" s="366">
        <v>48.4</v>
      </c>
      <c r="K34" s="375" t="s">
        <v>211</v>
      </c>
    </row>
    <row r="35" spans="1:11" ht="14.45" customHeight="1" thickBot="1" x14ac:dyDescent="0.25">
      <c r="A35" s="387" t="s">
        <v>237</v>
      </c>
      <c r="B35" s="365">
        <v>0</v>
      </c>
      <c r="C35" s="365">
        <v>0</v>
      </c>
      <c r="D35" s="366">
        <v>0</v>
      </c>
      <c r="E35" s="367">
        <v>1</v>
      </c>
      <c r="F35" s="365">
        <v>0</v>
      </c>
      <c r="G35" s="366">
        <v>0</v>
      </c>
      <c r="H35" s="368">
        <v>0</v>
      </c>
      <c r="I35" s="365">
        <v>0.27890999999999999</v>
      </c>
      <c r="J35" s="366">
        <v>0.27890999999999999</v>
      </c>
      <c r="K35" s="375" t="s">
        <v>211</v>
      </c>
    </row>
    <row r="36" spans="1:11" ht="14.45" customHeight="1" thickBot="1" x14ac:dyDescent="0.25">
      <c r="A36" s="387" t="s">
        <v>238</v>
      </c>
      <c r="B36" s="365">
        <v>15.554472505926</v>
      </c>
      <c r="C36" s="365">
        <v>2.7213799999999999</v>
      </c>
      <c r="D36" s="366">
        <v>-12.833092505926</v>
      </c>
      <c r="E36" s="367">
        <v>0.17495803852899999</v>
      </c>
      <c r="F36" s="365">
        <v>2.3165756138470002</v>
      </c>
      <c r="G36" s="366">
        <v>2.3165756138470002</v>
      </c>
      <c r="H36" s="368">
        <v>0.218</v>
      </c>
      <c r="I36" s="365">
        <v>2.4316399999990002</v>
      </c>
      <c r="J36" s="366">
        <v>0.115064386152</v>
      </c>
      <c r="K36" s="369">
        <v>1.049670032553</v>
      </c>
    </row>
    <row r="37" spans="1:11" ht="14.45" customHeight="1" thickBot="1" x14ac:dyDescent="0.25">
      <c r="A37" s="387" t="s">
        <v>239</v>
      </c>
      <c r="B37" s="365">
        <v>0</v>
      </c>
      <c r="C37" s="365">
        <v>0</v>
      </c>
      <c r="D37" s="366">
        <v>0</v>
      </c>
      <c r="E37" s="367">
        <v>1</v>
      </c>
      <c r="F37" s="365">
        <v>12.415943737091</v>
      </c>
      <c r="G37" s="366">
        <v>12.415943737091</v>
      </c>
      <c r="H37" s="368">
        <v>0</v>
      </c>
      <c r="I37" s="365">
        <v>0</v>
      </c>
      <c r="J37" s="366">
        <v>-12.415943737091</v>
      </c>
      <c r="K37" s="369">
        <v>0</v>
      </c>
    </row>
    <row r="38" spans="1:11" ht="14.45" customHeight="1" thickBot="1" x14ac:dyDescent="0.25">
      <c r="A38" s="386" t="s">
        <v>240</v>
      </c>
      <c r="B38" s="370">
        <v>195.36186770584101</v>
      </c>
      <c r="C38" s="370">
        <v>190.87206</v>
      </c>
      <c r="D38" s="371">
        <v>-4.4898077058399997</v>
      </c>
      <c r="E38" s="372">
        <v>0.97701799353899998</v>
      </c>
      <c r="F38" s="370">
        <v>170</v>
      </c>
      <c r="G38" s="371">
        <v>170</v>
      </c>
      <c r="H38" s="373">
        <v>6.1361299999990004</v>
      </c>
      <c r="I38" s="370">
        <v>180.91388000000001</v>
      </c>
      <c r="J38" s="371">
        <v>10.913879999999001</v>
      </c>
      <c r="K38" s="376">
        <v>1.064199294117</v>
      </c>
    </row>
    <row r="39" spans="1:11" ht="14.45" customHeight="1" thickBot="1" x14ac:dyDescent="0.25">
      <c r="A39" s="387" t="s">
        <v>241</v>
      </c>
      <c r="B39" s="365">
        <v>25.361867705841</v>
      </c>
      <c r="C39" s="365">
        <v>21.797630000000002</v>
      </c>
      <c r="D39" s="366">
        <v>-3.5642377058400001</v>
      </c>
      <c r="E39" s="367">
        <v>0.859464699241</v>
      </c>
      <c r="F39" s="365">
        <v>0</v>
      </c>
      <c r="G39" s="366">
        <v>0</v>
      </c>
      <c r="H39" s="368">
        <v>0</v>
      </c>
      <c r="I39" s="365">
        <v>6.7007399999999997</v>
      </c>
      <c r="J39" s="366">
        <v>6.7007399999999997</v>
      </c>
      <c r="K39" s="375" t="s">
        <v>205</v>
      </c>
    </row>
    <row r="40" spans="1:11" ht="14.45" customHeight="1" thickBot="1" x14ac:dyDescent="0.25">
      <c r="A40" s="387" t="s">
        <v>242</v>
      </c>
      <c r="B40" s="365">
        <v>170</v>
      </c>
      <c r="C40" s="365">
        <v>158.94560000000001</v>
      </c>
      <c r="D40" s="366">
        <v>-11.054399999998999</v>
      </c>
      <c r="E40" s="367">
        <v>0.934974117647</v>
      </c>
      <c r="F40" s="365">
        <v>160</v>
      </c>
      <c r="G40" s="366">
        <v>160</v>
      </c>
      <c r="H40" s="368">
        <v>6.1361299999990004</v>
      </c>
      <c r="I40" s="365">
        <v>174.21314000000001</v>
      </c>
      <c r="J40" s="366">
        <v>14.213139999998999</v>
      </c>
      <c r="K40" s="369">
        <v>1.0888321249999999</v>
      </c>
    </row>
    <row r="41" spans="1:11" ht="14.45" customHeight="1" thickBot="1" x14ac:dyDescent="0.25">
      <c r="A41" s="387" t="s">
        <v>243</v>
      </c>
      <c r="B41" s="365">
        <v>0</v>
      </c>
      <c r="C41" s="365">
        <v>10.128830000000001</v>
      </c>
      <c r="D41" s="366">
        <v>10.128830000000001</v>
      </c>
      <c r="E41" s="377" t="s">
        <v>211</v>
      </c>
      <c r="F41" s="365">
        <v>10</v>
      </c>
      <c r="G41" s="366">
        <v>10</v>
      </c>
      <c r="H41" s="368">
        <v>0</v>
      </c>
      <c r="I41" s="365">
        <v>0</v>
      </c>
      <c r="J41" s="366">
        <v>-10</v>
      </c>
      <c r="K41" s="369">
        <v>0</v>
      </c>
    </row>
    <row r="42" spans="1:11" ht="14.45" customHeight="1" thickBot="1" x14ac:dyDescent="0.25">
      <c r="A42" s="385" t="s">
        <v>29</v>
      </c>
      <c r="B42" s="365">
        <v>6050.00808276305</v>
      </c>
      <c r="C42" s="365">
        <v>5906.4450000000097</v>
      </c>
      <c r="D42" s="366">
        <v>-143.563082763041</v>
      </c>
      <c r="E42" s="367">
        <v>0.97627059653399995</v>
      </c>
      <c r="F42" s="365">
        <v>6376.6863099031498</v>
      </c>
      <c r="G42" s="366">
        <v>6376.6863099031498</v>
      </c>
      <c r="H42" s="368">
        <v>690.11499999999899</v>
      </c>
      <c r="I42" s="365">
        <v>6171.6194999999998</v>
      </c>
      <c r="J42" s="366">
        <v>-205.06680990314999</v>
      </c>
      <c r="K42" s="369">
        <v>0.96784116389899999</v>
      </c>
    </row>
    <row r="43" spans="1:11" ht="14.45" customHeight="1" thickBot="1" x14ac:dyDescent="0.25">
      <c r="A43" s="386" t="s">
        <v>244</v>
      </c>
      <c r="B43" s="370">
        <v>6050.00808276305</v>
      </c>
      <c r="C43" s="370">
        <v>5906.4450000000097</v>
      </c>
      <c r="D43" s="371">
        <v>-143.563082763041</v>
      </c>
      <c r="E43" s="372">
        <v>0.97627059653399995</v>
      </c>
      <c r="F43" s="370">
        <v>6376.6863099031498</v>
      </c>
      <c r="G43" s="371">
        <v>6376.6863099031498</v>
      </c>
      <c r="H43" s="373">
        <v>690.11499999999899</v>
      </c>
      <c r="I43" s="370">
        <v>6171.6194999999998</v>
      </c>
      <c r="J43" s="371">
        <v>-205.06680990314999</v>
      </c>
      <c r="K43" s="376">
        <v>0.96784116389899999</v>
      </c>
    </row>
    <row r="44" spans="1:11" ht="14.45" customHeight="1" thickBot="1" x14ac:dyDescent="0.25">
      <c r="A44" s="387" t="s">
        <v>245</v>
      </c>
      <c r="B44" s="365">
        <v>347.22657928824799</v>
      </c>
      <c r="C44" s="365">
        <v>361.804000000001</v>
      </c>
      <c r="D44" s="366">
        <v>14.577420711752</v>
      </c>
      <c r="E44" s="367">
        <v>1.041982444839</v>
      </c>
      <c r="F44" s="365">
        <v>473.71590657836703</v>
      </c>
      <c r="G44" s="366">
        <v>473.71590657836703</v>
      </c>
      <c r="H44" s="368">
        <v>40.567999999999998</v>
      </c>
      <c r="I44" s="365">
        <v>503.83</v>
      </c>
      <c r="J44" s="366">
        <v>30.114093421631999</v>
      </c>
      <c r="K44" s="369">
        <v>1.063569943511</v>
      </c>
    </row>
    <row r="45" spans="1:11" ht="14.45" customHeight="1" thickBot="1" x14ac:dyDescent="0.25">
      <c r="A45" s="387" t="s">
        <v>246</v>
      </c>
      <c r="B45" s="365">
        <v>1478</v>
      </c>
      <c r="C45" s="365">
        <v>1565.8879999999999</v>
      </c>
      <c r="D45" s="366">
        <v>87.888000000000005</v>
      </c>
      <c r="E45" s="367">
        <v>1.0594641407300001</v>
      </c>
      <c r="F45" s="365">
        <v>1544.4215958396901</v>
      </c>
      <c r="G45" s="366">
        <v>1544.4215958396901</v>
      </c>
      <c r="H45" s="368">
        <v>86.328999999998999</v>
      </c>
      <c r="I45" s="365">
        <v>1471.309</v>
      </c>
      <c r="J45" s="366">
        <v>-73.112595839687003</v>
      </c>
      <c r="K45" s="369">
        <v>0.95266020882000002</v>
      </c>
    </row>
    <row r="46" spans="1:11" ht="14.45" customHeight="1" thickBot="1" x14ac:dyDescent="0.25">
      <c r="A46" s="387" t="s">
        <v>247</v>
      </c>
      <c r="B46" s="365">
        <v>4224.7815034748</v>
      </c>
      <c r="C46" s="365">
        <v>3978.7530000000102</v>
      </c>
      <c r="D46" s="366">
        <v>-246.028503474796</v>
      </c>
      <c r="E46" s="367">
        <v>0.94176538993199999</v>
      </c>
      <c r="F46" s="365">
        <v>4358.5488074851</v>
      </c>
      <c r="G46" s="366">
        <v>4358.5488074851</v>
      </c>
      <c r="H46" s="368">
        <v>563.21799999999996</v>
      </c>
      <c r="I46" s="365">
        <v>4196.4804999999997</v>
      </c>
      <c r="J46" s="366">
        <v>-162.06830748509699</v>
      </c>
      <c r="K46" s="369">
        <v>0.96281599343099999</v>
      </c>
    </row>
    <row r="47" spans="1:11" ht="14.45" customHeight="1" thickBot="1" x14ac:dyDescent="0.25">
      <c r="A47" s="388" t="s">
        <v>248</v>
      </c>
      <c r="B47" s="370">
        <v>2789.71909350442</v>
      </c>
      <c r="C47" s="370">
        <v>2274.9724099999999</v>
      </c>
      <c r="D47" s="371">
        <v>-514.74668350441505</v>
      </c>
      <c r="E47" s="372">
        <v>0.81548440317699999</v>
      </c>
      <c r="F47" s="370">
        <v>2246.0163200776901</v>
      </c>
      <c r="G47" s="371">
        <v>2246.0163200776901</v>
      </c>
      <c r="H47" s="373">
        <v>169.64376999999999</v>
      </c>
      <c r="I47" s="370">
        <v>2366.92616</v>
      </c>
      <c r="J47" s="371">
        <v>120.909839922309</v>
      </c>
      <c r="K47" s="376">
        <v>1.0538330193059999</v>
      </c>
    </row>
    <row r="48" spans="1:11" ht="14.45" customHeight="1" thickBot="1" x14ac:dyDescent="0.25">
      <c r="A48" s="385" t="s">
        <v>32</v>
      </c>
      <c r="B48" s="365">
        <v>748.05450718523605</v>
      </c>
      <c r="C48" s="365">
        <v>621.577820000001</v>
      </c>
      <c r="D48" s="366">
        <v>-126.47668718523499</v>
      </c>
      <c r="E48" s="367">
        <v>0.83092584033500005</v>
      </c>
      <c r="F48" s="365">
        <v>556.83573522757297</v>
      </c>
      <c r="G48" s="366">
        <v>556.83573522757297</v>
      </c>
      <c r="H48" s="368">
        <v>17.53566</v>
      </c>
      <c r="I48" s="365">
        <v>708.06208999999899</v>
      </c>
      <c r="J48" s="366">
        <v>151.22635477242599</v>
      </c>
      <c r="K48" s="369">
        <v>1.27158162669</v>
      </c>
    </row>
    <row r="49" spans="1:11" ht="14.45" customHeight="1" thickBot="1" x14ac:dyDescent="0.25">
      <c r="A49" s="389" t="s">
        <v>249</v>
      </c>
      <c r="B49" s="365">
        <v>748.05450718523605</v>
      </c>
      <c r="C49" s="365">
        <v>621.577820000001</v>
      </c>
      <c r="D49" s="366">
        <v>-126.47668718523499</v>
      </c>
      <c r="E49" s="367">
        <v>0.83092584033500005</v>
      </c>
      <c r="F49" s="365">
        <v>556.83573522757297</v>
      </c>
      <c r="G49" s="366">
        <v>556.83573522757297</v>
      </c>
      <c r="H49" s="368">
        <v>17.53566</v>
      </c>
      <c r="I49" s="365">
        <v>708.06208999999899</v>
      </c>
      <c r="J49" s="366">
        <v>151.22635477242599</v>
      </c>
      <c r="K49" s="369">
        <v>1.27158162669</v>
      </c>
    </row>
    <row r="50" spans="1:11" ht="14.45" customHeight="1" thickBot="1" x14ac:dyDescent="0.25">
      <c r="A50" s="387" t="s">
        <v>250</v>
      </c>
      <c r="B50" s="365">
        <v>550.74102874137805</v>
      </c>
      <c r="C50" s="365">
        <v>402.34460000000098</v>
      </c>
      <c r="D50" s="366">
        <v>-148.39642874137701</v>
      </c>
      <c r="E50" s="367">
        <v>0.73055134628200002</v>
      </c>
      <c r="F50" s="365">
        <v>315.22139282784701</v>
      </c>
      <c r="G50" s="366">
        <v>315.22139282784701</v>
      </c>
      <c r="H50" s="368">
        <v>16.827470000000002</v>
      </c>
      <c r="I50" s="365">
        <v>528.88892999999905</v>
      </c>
      <c r="J50" s="366">
        <v>213.667537172153</v>
      </c>
      <c r="K50" s="369">
        <v>1.677833237317</v>
      </c>
    </row>
    <row r="51" spans="1:11" ht="14.45" customHeight="1" thickBot="1" x14ac:dyDescent="0.25">
      <c r="A51" s="387" t="s">
        <v>251</v>
      </c>
      <c r="B51" s="365">
        <v>118.939948526365</v>
      </c>
      <c r="C51" s="365">
        <v>129.2577</v>
      </c>
      <c r="D51" s="366">
        <v>10.317751473634999</v>
      </c>
      <c r="E51" s="367">
        <v>1.0867475696890001</v>
      </c>
      <c r="F51" s="365">
        <v>6.484584114464</v>
      </c>
      <c r="G51" s="366">
        <v>6.484584114464</v>
      </c>
      <c r="H51" s="368">
        <v>0</v>
      </c>
      <c r="I51" s="365">
        <v>11.0655</v>
      </c>
      <c r="J51" s="366">
        <v>4.5809158855350001</v>
      </c>
      <c r="K51" s="369">
        <v>1.7064317163089999</v>
      </c>
    </row>
    <row r="52" spans="1:11" ht="14.45" customHeight="1" thickBot="1" x14ac:dyDescent="0.25">
      <c r="A52" s="387" t="s">
        <v>252</v>
      </c>
      <c r="B52" s="365">
        <v>45.956471875898998</v>
      </c>
      <c r="C52" s="365">
        <v>43.372860000000003</v>
      </c>
      <c r="D52" s="366">
        <v>-2.5836118758989999</v>
      </c>
      <c r="E52" s="367">
        <v>0.94378132675399995</v>
      </c>
      <c r="F52" s="365">
        <v>70.218193352355996</v>
      </c>
      <c r="G52" s="366">
        <v>70.218193352355996</v>
      </c>
      <c r="H52" s="368">
        <v>0</v>
      </c>
      <c r="I52" s="365">
        <v>148.97764000000001</v>
      </c>
      <c r="J52" s="366">
        <v>78.759446647643003</v>
      </c>
      <c r="K52" s="369">
        <v>2.121638750407</v>
      </c>
    </row>
    <row r="53" spans="1:11" ht="14.45" customHeight="1" thickBot="1" x14ac:dyDescent="0.25">
      <c r="A53" s="387" t="s">
        <v>253</v>
      </c>
      <c r="B53" s="365">
        <v>32.417058041593997</v>
      </c>
      <c r="C53" s="365">
        <v>46.60266</v>
      </c>
      <c r="D53" s="366">
        <v>14.185601958405</v>
      </c>
      <c r="E53" s="367">
        <v>1.437596833747</v>
      </c>
      <c r="F53" s="365">
        <v>33.932633875588998</v>
      </c>
      <c r="G53" s="366">
        <v>33.932633875588998</v>
      </c>
      <c r="H53" s="368">
        <v>0.70818999999900001</v>
      </c>
      <c r="I53" s="365">
        <v>19.130019999999998</v>
      </c>
      <c r="J53" s="366">
        <v>-14.802613875589</v>
      </c>
      <c r="K53" s="369">
        <v>0.56376466589999996</v>
      </c>
    </row>
    <row r="54" spans="1:11" ht="14.45" customHeight="1" thickBot="1" x14ac:dyDescent="0.25">
      <c r="A54" s="387" t="s">
        <v>254</v>
      </c>
      <c r="B54" s="365">
        <v>0</v>
      </c>
      <c r="C54" s="365">
        <v>0</v>
      </c>
      <c r="D54" s="366">
        <v>0</v>
      </c>
      <c r="E54" s="367">
        <v>1</v>
      </c>
      <c r="F54" s="365">
        <v>3.2918265054060001</v>
      </c>
      <c r="G54" s="366">
        <v>3.2918265054060001</v>
      </c>
      <c r="H54" s="368">
        <v>0</v>
      </c>
      <c r="I54" s="365">
        <v>0</v>
      </c>
      <c r="J54" s="366">
        <v>-3.2918265054060001</v>
      </c>
      <c r="K54" s="369">
        <v>0</v>
      </c>
    </row>
    <row r="55" spans="1:11" ht="14.45" customHeight="1" thickBot="1" x14ac:dyDescent="0.25">
      <c r="A55" s="387" t="s">
        <v>255</v>
      </c>
      <c r="B55" s="365">
        <v>0</v>
      </c>
      <c r="C55" s="365">
        <v>0</v>
      </c>
      <c r="D55" s="366">
        <v>0</v>
      </c>
      <c r="E55" s="367">
        <v>1</v>
      </c>
      <c r="F55" s="365">
        <v>96.416793233074998</v>
      </c>
      <c r="G55" s="366">
        <v>96.416793233074998</v>
      </c>
      <c r="H55" s="368">
        <v>0</v>
      </c>
      <c r="I55" s="365">
        <v>0</v>
      </c>
      <c r="J55" s="366">
        <v>-96.416793233074998</v>
      </c>
      <c r="K55" s="369">
        <v>0</v>
      </c>
    </row>
    <row r="56" spans="1:11" ht="14.45" customHeight="1" thickBot="1" x14ac:dyDescent="0.25">
      <c r="A56" s="387" t="s">
        <v>256</v>
      </c>
      <c r="B56" s="365">
        <v>0</v>
      </c>
      <c r="C56" s="365">
        <v>0</v>
      </c>
      <c r="D56" s="366">
        <v>0</v>
      </c>
      <c r="E56" s="367">
        <v>1</v>
      </c>
      <c r="F56" s="365">
        <v>31.270311318834999</v>
      </c>
      <c r="G56" s="366">
        <v>31.270311318834999</v>
      </c>
      <c r="H56" s="368">
        <v>0</v>
      </c>
      <c r="I56" s="365">
        <v>0</v>
      </c>
      <c r="J56" s="366">
        <v>-31.270311318834999</v>
      </c>
      <c r="K56" s="369">
        <v>0</v>
      </c>
    </row>
    <row r="57" spans="1:11" ht="14.45" customHeight="1" thickBot="1" x14ac:dyDescent="0.25">
      <c r="A57" s="390" t="s">
        <v>33</v>
      </c>
      <c r="B57" s="370">
        <v>0</v>
      </c>
      <c r="C57" s="370">
        <v>7.8E-2</v>
      </c>
      <c r="D57" s="371">
        <v>7.8E-2</v>
      </c>
      <c r="E57" s="378" t="s">
        <v>205</v>
      </c>
      <c r="F57" s="370">
        <v>0</v>
      </c>
      <c r="G57" s="371">
        <v>0</v>
      </c>
      <c r="H57" s="373">
        <v>3.8519999999999999</v>
      </c>
      <c r="I57" s="370">
        <v>6.7460000000000004</v>
      </c>
      <c r="J57" s="371">
        <v>6.7460000000000004</v>
      </c>
      <c r="K57" s="374" t="s">
        <v>205</v>
      </c>
    </row>
    <row r="58" spans="1:11" ht="14.45" customHeight="1" thickBot="1" x14ac:dyDescent="0.25">
      <c r="A58" s="386" t="s">
        <v>257</v>
      </c>
      <c r="B58" s="370">
        <v>0</v>
      </c>
      <c r="C58" s="370">
        <v>7.8E-2</v>
      </c>
      <c r="D58" s="371">
        <v>7.8E-2</v>
      </c>
      <c r="E58" s="378" t="s">
        <v>205</v>
      </c>
      <c r="F58" s="370">
        <v>0</v>
      </c>
      <c r="G58" s="371">
        <v>0</v>
      </c>
      <c r="H58" s="373">
        <v>3.8519999999999999</v>
      </c>
      <c r="I58" s="370">
        <v>6.7460000000000004</v>
      </c>
      <c r="J58" s="371">
        <v>6.7460000000000004</v>
      </c>
      <c r="K58" s="374" t="s">
        <v>205</v>
      </c>
    </row>
    <row r="59" spans="1:11" ht="14.45" customHeight="1" thickBot="1" x14ac:dyDescent="0.25">
      <c r="A59" s="387" t="s">
        <v>258</v>
      </c>
      <c r="B59" s="365">
        <v>0</v>
      </c>
      <c r="C59" s="365">
        <v>7.8E-2</v>
      </c>
      <c r="D59" s="366">
        <v>7.8E-2</v>
      </c>
      <c r="E59" s="377" t="s">
        <v>205</v>
      </c>
      <c r="F59" s="365">
        <v>0</v>
      </c>
      <c r="G59" s="366">
        <v>0</v>
      </c>
      <c r="H59" s="368">
        <v>3.8519999999999999</v>
      </c>
      <c r="I59" s="365">
        <v>6.7460000000000004</v>
      </c>
      <c r="J59" s="366">
        <v>6.7460000000000004</v>
      </c>
      <c r="K59" s="375" t="s">
        <v>205</v>
      </c>
    </row>
    <row r="60" spans="1:11" ht="14.45" customHeight="1" thickBot="1" x14ac:dyDescent="0.25">
      <c r="A60" s="385" t="s">
        <v>34</v>
      </c>
      <c r="B60" s="365">
        <v>2041.66458631918</v>
      </c>
      <c r="C60" s="365">
        <v>1653.3165899999999</v>
      </c>
      <c r="D60" s="366">
        <v>-388.347996319179</v>
      </c>
      <c r="E60" s="367">
        <v>0.80978854268099998</v>
      </c>
      <c r="F60" s="365">
        <v>1689.1805848501101</v>
      </c>
      <c r="G60" s="366">
        <v>1689.1805848501101</v>
      </c>
      <c r="H60" s="368">
        <v>148.25611000000001</v>
      </c>
      <c r="I60" s="365">
        <v>1652.11807</v>
      </c>
      <c r="J60" s="366">
        <v>-37.062514850116003</v>
      </c>
      <c r="K60" s="369">
        <v>0.97805887944500003</v>
      </c>
    </row>
    <row r="61" spans="1:11" ht="14.45" customHeight="1" thickBot="1" x14ac:dyDescent="0.25">
      <c r="A61" s="386" t="s">
        <v>259</v>
      </c>
      <c r="B61" s="370">
        <v>2.9832353959289999</v>
      </c>
      <c r="C61" s="370">
        <v>0.70977000000000001</v>
      </c>
      <c r="D61" s="371">
        <v>-2.2734653959290001</v>
      </c>
      <c r="E61" s="372">
        <v>0.237919542309</v>
      </c>
      <c r="F61" s="370">
        <v>0.74732516290200002</v>
      </c>
      <c r="G61" s="371">
        <v>0.74732516290200002</v>
      </c>
      <c r="H61" s="373">
        <v>7.7649999999000005E-2</v>
      </c>
      <c r="I61" s="370">
        <v>1.0051399999999999</v>
      </c>
      <c r="J61" s="371">
        <v>0.25781483709699998</v>
      </c>
      <c r="K61" s="376">
        <v>1.344983482285</v>
      </c>
    </row>
    <row r="62" spans="1:11" ht="14.45" customHeight="1" thickBot="1" x14ac:dyDescent="0.25">
      <c r="A62" s="387" t="s">
        <v>260</v>
      </c>
      <c r="B62" s="365">
        <v>8.1023042995000003E-2</v>
      </c>
      <c r="C62" s="365">
        <v>7.4899999999999994E-2</v>
      </c>
      <c r="D62" s="366">
        <v>-6.1230429950000003E-3</v>
      </c>
      <c r="E62" s="367">
        <v>0.92442837532199995</v>
      </c>
      <c r="F62" s="365">
        <v>0.109079955593</v>
      </c>
      <c r="G62" s="366">
        <v>0.109079955593</v>
      </c>
      <c r="H62" s="368">
        <v>9.4999999989999993E-3</v>
      </c>
      <c r="I62" s="365">
        <v>3.9899999998999999E-2</v>
      </c>
      <c r="J62" s="366">
        <v>-6.9179955592999998E-2</v>
      </c>
      <c r="K62" s="369">
        <v>0.36578672757000003</v>
      </c>
    </row>
    <row r="63" spans="1:11" ht="14.45" customHeight="1" thickBot="1" x14ac:dyDescent="0.25">
      <c r="A63" s="387" t="s">
        <v>261</v>
      </c>
      <c r="B63" s="365">
        <v>2.9022123529330002</v>
      </c>
      <c r="C63" s="365">
        <v>0.63487000000000005</v>
      </c>
      <c r="D63" s="366">
        <v>-2.2673423529329999</v>
      </c>
      <c r="E63" s="367">
        <v>0.21875380668</v>
      </c>
      <c r="F63" s="365">
        <v>0.63824520730900003</v>
      </c>
      <c r="G63" s="366">
        <v>0.63824520730900003</v>
      </c>
      <c r="H63" s="368">
        <v>6.8149999998999997E-2</v>
      </c>
      <c r="I63" s="365">
        <v>0.96523999999900001</v>
      </c>
      <c r="J63" s="366">
        <v>0.32699479268999998</v>
      </c>
      <c r="K63" s="369">
        <v>1.512334113826</v>
      </c>
    </row>
    <row r="64" spans="1:11" ht="14.45" customHeight="1" thickBot="1" x14ac:dyDescent="0.25">
      <c r="A64" s="386" t="s">
        <v>262</v>
      </c>
      <c r="B64" s="370">
        <v>1.7036619718299999</v>
      </c>
      <c r="C64" s="370">
        <v>1.62</v>
      </c>
      <c r="D64" s="371">
        <v>-8.3661971830000001E-2</v>
      </c>
      <c r="E64" s="372">
        <v>0.950892857142</v>
      </c>
      <c r="F64" s="370">
        <v>1.9999999999989999</v>
      </c>
      <c r="G64" s="371">
        <v>1.9999999999989999</v>
      </c>
      <c r="H64" s="373">
        <v>0</v>
      </c>
      <c r="I64" s="370">
        <v>1.62</v>
      </c>
      <c r="J64" s="371">
        <v>-0.37999999999900003</v>
      </c>
      <c r="K64" s="376">
        <v>0.81</v>
      </c>
    </row>
    <row r="65" spans="1:11" ht="14.45" customHeight="1" thickBot="1" x14ac:dyDescent="0.25">
      <c r="A65" s="387" t="s">
        <v>263</v>
      </c>
      <c r="B65" s="365">
        <v>1.7036619718299999</v>
      </c>
      <c r="C65" s="365">
        <v>1.62</v>
      </c>
      <c r="D65" s="366">
        <v>-8.3661971830000001E-2</v>
      </c>
      <c r="E65" s="367">
        <v>0.950892857142</v>
      </c>
      <c r="F65" s="365">
        <v>1.9999999999989999</v>
      </c>
      <c r="G65" s="366">
        <v>1.9999999999989999</v>
      </c>
      <c r="H65" s="368">
        <v>0</v>
      </c>
      <c r="I65" s="365">
        <v>1.62</v>
      </c>
      <c r="J65" s="366">
        <v>-0.37999999999900003</v>
      </c>
      <c r="K65" s="369">
        <v>0.81</v>
      </c>
    </row>
    <row r="66" spans="1:11" ht="14.45" customHeight="1" thickBot="1" x14ac:dyDescent="0.25">
      <c r="A66" s="386" t="s">
        <v>264</v>
      </c>
      <c r="B66" s="370">
        <v>494.32823629604599</v>
      </c>
      <c r="C66" s="370">
        <v>495.23814000000101</v>
      </c>
      <c r="D66" s="371">
        <v>0.90990370395499998</v>
      </c>
      <c r="E66" s="372">
        <v>1.001840687294</v>
      </c>
      <c r="F66" s="370">
        <v>512.26966463601002</v>
      </c>
      <c r="G66" s="371">
        <v>512.26966463601002</v>
      </c>
      <c r="H66" s="373">
        <v>56.691739999999001</v>
      </c>
      <c r="I66" s="370">
        <v>573.67528999999899</v>
      </c>
      <c r="J66" s="371">
        <v>61.405625363989003</v>
      </c>
      <c r="K66" s="376">
        <v>1.119869728002</v>
      </c>
    </row>
    <row r="67" spans="1:11" ht="14.45" customHeight="1" thickBot="1" x14ac:dyDescent="0.25">
      <c r="A67" s="387" t="s">
        <v>265</v>
      </c>
      <c r="B67" s="365">
        <v>484.76705560459999</v>
      </c>
      <c r="C67" s="365">
        <v>487.03814000000102</v>
      </c>
      <c r="D67" s="366">
        <v>2.2710843954</v>
      </c>
      <c r="E67" s="367">
        <v>1.0046848983829999</v>
      </c>
      <c r="F67" s="365">
        <v>503.83846425927902</v>
      </c>
      <c r="G67" s="366">
        <v>503.83846425927902</v>
      </c>
      <c r="H67" s="368">
        <v>38.618830000000003</v>
      </c>
      <c r="I67" s="365">
        <v>461.25977999999901</v>
      </c>
      <c r="J67" s="366">
        <v>-42.578684259279001</v>
      </c>
      <c r="K67" s="369">
        <v>0.91549139797800005</v>
      </c>
    </row>
    <row r="68" spans="1:11" ht="14.45" customHeight="1" thickBot="1" x14ac:dyDescent="0.25">
      <c r="A68" s="387" t="s">
        <v>266</v>
      </c>
      <c r="B68" s="365">
        <v>9.5611806914449993</v>
      </c>
      <c r="C68" s="365">
        <v>8.1999999999999993</v>
      </c>
      <c r="D68" s="366">
        <v>-1.361180691445</v>
      </c>
      <c r="E68" s="367">
        <v>0.85763466507099995</v>
      </c>
      <c r="F68" s="365">
        <v>8.4312003767300006</v>
      </c>
      <c r="G68" s="366">
        <v>8.4312003767300006</v>
      </c>
      <c r="H68" s="368">
        <v>0</v>
      </c>
      <c r="I68" s="365">
        <v>0</v>
      </c>
      <c r="J68" s="366">
        <v>-8.4312003767300006</v>
      </c>
      <c r="K68" s="369">
        <v>0</v>
      </c>
    </row>
    <row r="69" spans="1:11" ht="14.45" customHeight="1" thickBot="1" x14ac:dyDescent="0.25">
      <c r="A69" s="387" t="s">
        <v>267</v>
      </c>
      <c r="B69" s="365">
        <v>0</v>
      </c>
      <c r="C69" s="365">
        <v>0</v>
      </c>
      <c r="D69" s="366">
        <v>0</v>
      </c>
      <c r="E69" s="367">
        <v>1</v>
      </c>
      <c r="F69" s="365">
        <v>0</v>
      </c>
      <c r="G69" s="366">
        <v>0</v>
      </c>
      <c r="H69" s="368">
        <v>18.07291</v>
      </c>
      <c r="I69" s="365">
        <v>112.41551</v>
      </c>
      <c r="J69" s="366">
        <v>112.41551</v>
      </c>
      <c r="K69" s="375" t="s">
        <v>211</v>
      </c>
    </row>
    <row r="70" spans="1:11" ht="14.45" customHeight="1" thickBot="1" x14ac:dyDescent="0.25">
      <c r="A70" s="386" t="s">
        <v>268</v>
      </c>
      <c r="B70" s="370">
        <v>1117.6494526553799</v>
      </c>
      <c r="C70" s="370">
        <v>1105.5106800000001</v>
      </c>
      <c r="D70" s="371">
        <v>-12.138772655374</v>
      </c>
      <c r="E70" s="372">
        <v>0.98913901614900002</v>
      </c>
      <c r="F70" s="370">
        <v>1144.1635950512</v>
      </c>
      <c r="G70" s="371">
        <v>1144.1635950512</v>
      </c>
      <c r="H70" s="373">
        <v>64.552419999999003</v>
      </c>
      <c r="I70" s="370">
        <v>1039.4620399999999</v>
      </c>
      <c r="J70" s="371">
        <v>-104.701555051204</v>
      </c>
      <c r="K70" s="376">
        <v>0.90849074773500005</v>
      </c>
    </row>
    <row r="71" spans="1:11" ht="14.45" customHeight="1" thickBot="1" x14ac:dyDescent="0.25">
      <c r="A71" s="387" t="s">
        <v>269</v>
      </c>
      <c r="B71" s="365">
        <v>0</v>
      </c>
      <c r="C71" s="365">
        <v>4.5999999999999996</v>
      </c>
      <c r="D71" s="366">
        <v>4.5999999999999996</v>
      </c>
      <c r="E71" s="377" t="s">
        <v>205</v>
      </c>
      <c r="F71" s="365">
        <v>3.679977625736</v>
      </c>
      <c r="G71" s="366">
        <v>3.679977625736</v>
      </c>
      <c r="H71" s="368">
        <v>0</v>
      </c>
      <c r="I71" s="365">
        <v>32.533999999999999</v>
      </c>
      <c r="J71" s="366">
        <v>28.854022374264002</v>
      </c>
      <c r="K71" s="369">
        <v>8.8408146213910008</v>
      </c>
    </row>
    <row r="72" spans="1:11" ht="14.45" customHeight="1" thickBot="1" x14ac:dyDescent="0.25">
      <c r="A72" s="387" t="s">
        <v>270</v>
      </c>
      <c r="B72" s="365">
        <v>1042.9499331142799</v>
      </c>
      <c r="C72" s="365">
        <v>962.41650000000095</v>
      </c>
      <c r="D72" s="366">
        <v>-80.533433114280001</v>
      </c>
      <c r="E72" s="367">
        <v>0.92278303055800004</v>
      </c>
      <c r="F72" s="365">
        <v>995.17263972037995</v>
      </c>
      <c r="G72" s="366">
        <v>995.17263972037995</v>
      </c>
      <c r="H72" s="368">
        <v>54.684499999998998</v>
      </c>
      <c r="I72" s="365">
        <v>823.98217999999895</v>
      </c>
      <c r="J72" s="366">
        <v>-171.190459720381</v>
      </c>
      <c r="K72" s="369">
        <v>0.82797913358099995</v>
      </c>
    </row>
    <row r="73" spans="1:11" ht="14.45" customHeight="1" thickBot="1" x14ac:dyDescent="0.25">
      <c r="A73" s="387" t="s">
        <v>271</v>
      </c>
      <c r="B73" s="365">
        <v>0</v>
      </c>
      <c r="C73" s="365">
        <v>3.0030000000000001</v>
      </c>
      <c r="D73" s="366">
        <v>3.0030000000000001</v>
      </c>
      <c r="E73" s="377" t="s">
        <v>211</v>
      </c>
      <c r="F73" s="365">
        <v>3</v>
      </c>
      <c r="G73" s="366">
        <v>3</v>
      </c>
      <c r="H73" s="368">
        <v>0</v>
      </c>
      <c r="I73" s="365">
        <v>3.08</v>
      </c>
      <c r="J73" s="366">
        <v>0.08</v>
      </c>
      <c r="K73" s="369">
        <v>1.026666666666</v>
      </c>
    </row>
    <row r="74" spans="1:11" ht="14.45" customHeight="1" thickBot="1" x14ac:dyDescent="0.25">
      <c r="A74" s="387" t="s">
        <v>272</v>
      </c>
      <c r="B74" s="365">
        <v>74.699519541094006</v>
      </c>
      <c r="C74" s="365">
        <v>135.49118000000001</v>
      </c>
      <c r="D74" s="366">
        <v>60.791660458905</v>
      </c>
      <c r="E74" s="367">
        <v>1.813815949986</v>
      </c>
      <c r="F74" s="365">
        <v>142.310977705086</v>
      </c>
      <c r="G74" s="366">
        <v>142.310977705086</v>
      </c>
      <c r="H74" s="368">
        <v>0</v>
      </c>
      <c r="I74" s="365">
        <v>133.03855999999999</v>
      </c>
      <c r="J74" s="366">
        <v>-9.2724177050859993</v>
      </c>
      <c r="K74" s="369">
        <v>0.93484397441</v>
      </c>
    </row>
    <row r="75" spans="1:11" ht="14.45" customHeight="1" thickBot="1" x14ac:dyDescent="0.25">
      <c r="A75" s="387" t="s">
        <v>273</v>
      </c>
      <c r="B75" s="365">
        <v>0</v>
      </c>
      <c r="C75" s="365">
        <v>0</v>
      </c>
      <c r="D75" s="366">
        <v>0</v>
      </c>
      <c r="E75" s="367">
        <v>1</v>
      </c>
      <c r="F75" s="365">
        <v>0</v>
      </c>
      <c r="G75" s="366">
        <v>0</v>
      </c>
      <c r="H75" s="368">
        <v>3.5878899999999998</v>
      </c>
      <c r="I75" s="365">
        <v>7.1757799999999996</v>
      </c>
      <c r="J75" s="366">
        <v>7.1757799999999996</v>
      </c>
      <c r="K75" s="375" t="s">
        <v>211</v>
      </c>
    </row>
    <row r="76" spans="1:11" ht="14.45" customHeight="1" thickBot="1" x14ac:dyDescent="0.25">
      <c r="A76" s="387" t="s">
        <v>274</v>
      </c>
      <c r="B76" s="365">
        <v>0</v>
      </c>
      <c r="C76" s="365">
        <v>0</v>
      </c>
      <c r="D76" s="366">
        <v>0</v>
      </c>
      <c r="E76" s="367">
        <v>1</v>
      </c>
      <c r="F76" s="365">
        <v>0</v>
      </c>
      <c r="G76" s="366">
        <v>0</v>
      </c>
      <c r="H76" s="368">
        <v>6.2800299999989999</v>
      </c>
      <c r="I76" s="365">
        <v>39.651519999999998</v>
      </c>
      <c r="J76" s="366">
        <v>39.651519999999998</v>
      </c>
      <c r="K76" s="375" t="s">
        <v>211</v>
      </c>
    </row>
    <row r="77" spans="1:11" ht="14.45" customHeight="1" thickBot="1" x14ac:dyDescent="0.25">
      <c r="A77" s="386" t="s">
        <v>275</v>
      </c>
      <c r="B77" s="370">
        <v>425</v>
      </c>
      <c r="C77" s="370">
        <v>50.238</v>
      </c>
      <c r="D77" s="371">
        <v>-374.762</v>
      </c>
      <c r="E77" s="372">
        <v>0.11820705882300001</v>
      </c>
      <c r="F77" s="370">
        <v>30</v>
      </c>
      <c r="G77" s="371">
        <v>30</v>
      </c>
      <c r="H77" s="373">
        <v>26.9343</v>
      </c>
      <c r="I77" s="370">
        <v>36.355600000000003</v>
      </c>
      <c r="J77" s="371">
        <v>6.3555999999989998</v>
      </c>
      <c r="K77" s="376">
        <v>1.2118533333329999</v>
      </c>
    </row>
    <row r="78" spans="1:11" ht="14.45" customHeight="1" thickBot="1" x14ac:dyDescent="0.25">
      <c r="A78" s="387" t="s">
        <v>276</v>
      </c>
      <c r="B78" s="365">
        <v>0</v>
      </c>
      <c r="C78" s="365">
        <v>0</v>
      </c>
      <c r="D78" s="366">
        <v>0</v>
      </c>
      <c r="E78" s="367">
        <v>1</v>
      </c>
      <c r="F78" s="365">
        <v>0</v>
      </c>
      <c r="G78" s="366">
        <v>0</v>
      </c>
      <c r="H78" s="368">
        <v>0</v>
      </c>
      <c r="I78" s="365">
        <v>2.2859999999989999</v>
      </c>
      <c r="J78" s="366">
        <v>2.2859999999989999</v>
      </c>
      <c r="K78" s="375" t="s">
        <v>211</v>
      </c>
    </row>
    <row r="79" spans="1:11" ht="14.45" customHeight="1" thickBot="1" x14ac:dyDescent="0.25">
      <c r="A79" s="387" t="s">
        <v>277</v>
      </c>
      <c r="B79" s="365">
        <v>0</v>
      </c>
      <c r="C79" s="365">
        <v>0</v>
      </c>
      <c r="D79" s="366">
        <v>0</v>
      </c>
      <c r="E79" s="367">
        <v>1</v>
      </c>
      <c r="F79" s="365">
        <v>0</v>
      </c>
      <c r="G79" s="366">
        <v>0</v>
      </c>
      <c r="H79" s="368">
        <v>0</v>
      </c>
      <c r="I79" s="365">
        <v>0.76199999999900003</v>
      </c>
      <c r="J79" s="366">
        <v>0.76199999999900003</v>
      </c>
      <c r="K79" s="375" t="s">
        <v>211</v>
      </c>
    </row>
    <row r="80" spans="1:11" ht="14.45" customHeight="1" thickBot="1" x14ac:dyDescent="0.25">
      <c r="A80" s="387" t="s">
        <v>278</v>
      </c>
      <c r="B80" s="365">
        <v>285</v>
      </c>
      <c r="C80" s="365">
        <v>3.048</v>
      </c>
      <c r="D80" s="366">
        <v>-281.952</v>
      </c>
      <c r="E80" s="367">
        <v>1.0694736842000001E-2</v>
      </c>
      <c r="F80" s="365">
        <v>5</v>
      </c>
      <c r="G80" s="366">
        <v>5</v>
      </c>
      <c r="H80" s="368">
        <v>1.5243</v>
      </c>
      <c r="I80" s="365">
        <v>7.8975999999999997</v>
      </c>
      <c r="J80" s="366">
        <v>2.8975999999990001</v>
      </c>
      <c r="K80" s="369">
        <v>1.57952</v>
      </c>
    </row>
    <row r="81" spans="1:11" ht="14.45" customHeight="1" thickBot="1" x14ac:dyDescent="0.25">
      <c r="A81" s="387" t="s">
        <v>279</v>
      </c>
      <c r="B81" s="365">
        <v>140</v>
      </c>
      <c r="C81" s="365">
        <v>47.19</v>
      </c>
      <c r="D81" s="366">
        <v>-92.809999999998993</v>
      </c>
      <c r="E81" s="367">
        <v>0.33707142857099998</v>
      </c>
      <c r="F81" s="365">
        <v>25</v>
      </c>
      <c r="G81" s="366">
        <v>25</v>
      </c>
      <c r="H81" s="368">
        <v>25.41</v>
      </c>
      <c r="I81" s="365">
        <v>25.41</v>
      </c>
      <c r="J81" s="366">
        <v>0.409999999999</v>
      </c>
      <c r="K81" s="369">
        <v>1.0164</v>
      </c>
    </row>
    <row r="82" spans="1:11" ht="14.45" customHeight="1" thickBot="1" x14ac:dyDescent="0.25">
      <c r="A82" s="384" t="s">
        <v>35</v>
      </c>
      <c r="B82" s="365">
        <v>14866.325999999999</v>
      </c>
      <c r="C82" s="365">
        <v>15928.052879999999</v>
      </c>
      <c r="D82" s="366">
        <v>1061.72688000006</v>
      </c>
      <c r="E82" s="367">
        <v>1.071418242812</v>
      </c>
      <c r="F82" s="365">
        <v>18082.450959999998</v>
      </c>
      <c r="G82" s="366">
        <v>18082.450959999998</v>
      </c>
      <c r="H82" s="368">
        <v>1774.9757300000001</v>
      </c>
      <c r="I82" s="365">
        <v>19358.94975</v>
      </c>
      <c r="J82" s="366">
        <v>1276.4987899999601</v>
      </c>
      <c r="K82" s="369">
        <v>1.0705932394240001</v>
      </c>
    </row>
    <row r="83" spans="1:11" ht="14.45" customHeight="1" thickBot="1" x14ac:dyDescent="0.25">
      <c r="A83" s="390" t="s">
        <v>280</v>
      </c>
      <c r="B83" s="370">
        <v>10938.005999999999</v>
      </c>
      <c r="C83" s="370">
        <v>11725.755999999999</v>
      </c>
      <c r="D83" s="371">
        <v>787.75000000005502</v>
      </c>
      <c r="E83" s="372">
        <v>1.072019525313</v>
      </c>
      <c r="F83" s="370">
        <v>13056.67</v>
      </c>
      <c r="G83" s="371">
        <v>13056.67</v>
      </c>
      <c r="H83" s="373">
        <v>1308.9839999999999</v>
      </c>
      <c r="I83" s="370">
        <v>14270.563</v>
      </c>
      <c r="J83" s="371">
        <v>1213.89299999996</v>
      </c>
      <c r="K83" s="376">
        <v>1.092971102126</v>
      </c>
    </row>
    <row r="84" spans="1:11" ht="14.45" customHeight="1" thickBot="1" x14ac:dyDescent="0.25">
      <c r="A84" s="386" t="s">
        <v>281</v>
      </c>
      <c r="B84" s="370">
        <v>10912</v>
      </c>
      <c r="C84" s="370">
        <v>11623.103999999999</v>
      </c>
      <c r="D84" s="371">
        <v>711.10400000005404</v>
      </c>
      <c r="E84" s="372">
        <v>1.065167155425</v>
      </c>
      <c r="F84" s="370">
        <v>12980.82</v>
      </c>
      <c r="G84" s="371">
        <v>12980.82</v>
      </c>
      <c r="H84" s="373">
        <v>1301.2070000000001</v>
      </c>
      <c r="I84" s="370">
        <v>14171.35</v>
      </c>
      <c r="J84" s="371">
        <v>1190.52999999996</v>
      </c>
      <c r="K84" s="376">
        <v>1.091714544997</v>
      </c>
    </row>
    <row r="85" spans="1:11" ht="14.45" customHeight="1" thickBot="1" x14ac:dyDescent="0.25">
      <c r="A85" s="387" t="s">
        <v>282</v>
      </c>
      <c r="B85" s="365">
        <v>10912</v>
      </c>
      <c r="C85" s="365">
        <v>11623.103999999999</v>
      </c>
      <c r="D85" s="366">
        <v>711.10400000005404</v>
      </c>
      <c r="E85" s="367">
        <v>1.065167155425</v>
      </c>
      <c r="F85" s="365">
        <v>12980.82</v>
      </c>
      <c r="G85" s="366">
        <v>12980.82</v>
      </c>
      <c r="H85" s="368">
        <v>1301.2070000000001</v>
      </c>
      <c r="I85" s="365">
        <v>14171.35</v>
      </c>
      <c r="J85" s="366">
        <v>1190.52999999996</v>
      </c>
      <c r="K85" s="369">
        <v>1.091714544997</v>
      </c>
    </row>
    <row r="86" spans="1:11" ht="14.45" customHeight="1" thickBot="1" x14ac:dyDescent="0.25">
      <c r="A86" s="386" t="s">
        <v>283</v>
      </c>
      <c r="B86" s="370">
        <v>0</v>
      </c>
      <c r="C86" s="370">
        <v>4.6500000000000004</v>
      </c>
      <c r="D86" s="371">
        <v>4.6500000000000004</v>
      </c>
      <c r="E86" s="378" t="s">
        <v>211</v>
      </c>
      <c r="F86" s="370">
        <v>4.68</v>
      </c>
      <c r="G86" s="371">
        <v>4.68</v>
      </c>
      <c r="H86" s="373">
        <v>0</v>
      </c>
      <c r="I86" s="370">
        <v>0</v>
      </c>
      <c r="J86" s="371">
        <v>-4.68</v>
      </c>
      <c r="K86" s="376">
        <v>0</v>
      </c>
    </row>
    <row r="87" spans="1:11" ht="14.45" customHeight="1" thickBot="1" x14ac:dyDescent="0.25">
      <c r="A87" s="387" t="s">
        <v>284</v>
      </c>
      <c r="B87" s="365">
        <v>0</v>
      </c>
      <c r="C87" s="365">
        <v>4.6500000000000004</v>
      </c>
      <c r="D87" s="366">
        <v>4.6500000000000004</v>
      </c>
      <c r="E87" s="377" t="s">
        <v>211</v>
      </c>
      <c r="F87" s="365">
        <v>4.68</v>
      </c>
      <c r="G87" s="366">
        <v>4.68</v>
      </c>
      <c r="H87" s="368">
        <v>0</v>
      </c>
      <c r="I87" s="365">
        <v>0</v>
      </c>
      <c r="J87" s="366">
        <v>-4.68</v>
      </c>
      <c r="K87" s="369">
        <v>0</v>
      </c>
    </row>
    <row r="88" spans="1:11" ht="14.45" customHeight="1" thickBot="1" x14ac:dyDescent="0.25">
      <c r="A88" s="386" t="s">
        <v>285</v>
      </c>
      <c r="B88" s="370">
        <v>26.006</v>
      </c>
      <c r="C88" s="370">
        <v>48.002000000000002</v>
      </c>
      <c r="D88" s="371">
        <v>21.995999999999999</v>
      </c>
      <c r="E88" s="372">
        <v>1.8458048142729999</v>
      </c>
      <c r="F88" s="370">
        <v>42.49</v>
      </c>
      <c r="G88" s="371">
        <v>42.49</v>
      </c>
      <c r="H88" s="373">
        <v>7.776999999999</v>
      </c>
      <c r="I88" s="370">
        <v>99.212999999998999</v>
      </c>
      <c r="J88" s="371">
        <v>56.722999999998997</v>
      </c>
      <c r="K88" s="376">
        <v>2.3349729348079999</v>
      </c>
    </row>
    <row r="89" spans="1:11" ht="14.45" customHeight="1" thickBot="1" x14ac:dyDescent="0.25">
      <c r="A89" s="387" t="s">
        <v>286</v>
      </c>
      <c r="B89" s="365">
        <v>26.006</v>
      </c>
      <c r="C89" s="365">
        <v>48.002000000000002</v>
      </c>
      <c r="D89" s="366">
        <v>21.995999999999999</v>
      </c>
      <c r="E89" s="367">
        <v>1.8458048142729999</v>
      </c>
      <c r="F89" s="365">
        <v>42.49</v>
      </c>
      <c r="G89" s="366">
        <v>42.49</v>
      </c>
      <c r="H89" s="368">
        <v>7.776999999999</v>
      </c>
      <c r="I89" s="365">
        <v>99.212999999998999</v>
      </c>
      <c r="J89" s="366">
        <v>56.722999999998997</v>
      </c>
      <c r="K89" s="369">
        <v>2.3349729348079999</v>
      </c>
    </row>
    <row r="90" spans="1:11" ht="14.45" customHeight="1" thickBot="1" x14ac:dyDescent="0.25">
      <c r="A90" s="389" t="s">
        <v>287</v>
      </c>
      <c r="B90" s="365">
        <v>0</v>
      </c>
      <c r="C90" s="365">
        <v>50</v>
      </c>
      <c r="D90" s="366">
        <v>50</v>
      </c>
      <c r="E90" s="377" t="s">
        <v>205</v>
      </c>
      <c r="F90" s="365">
        <v>28.68</v>
      </c>
      <c r="G90" s="366">
        <v>28.68</v>
      </c>
      <c r="H90" s="368">
        <v>0</v>
      </c>
      <c r="I90" s="365">
        <v>0</v>
      </c>
      <c r="J90" s="366">
        <v>-28.68</v>
      </c>
      <c r="K90" s="369">
        <v>0</v>
      </c>
    </row>
    <row r="91" spans="1:11" ht="14.45" customHeight="1" thickBot="1" x14ac:dyDescent="0.25">
      <c r="A91" s="387" t="s">
        <v>288</v>
      </c>
      <c r="B91" s="365">
        <v>0</v>
      </c>
      <c r="C91" s="365">
        <v>50</v>
      </c>
      <c r="D91" s="366">
        <v>50</v>
      </c>
      <c r="E91" s="377" t="s">
        <v>205</v>
      </c>
      <c r="F91" s="365">
        <v>28.68</v>
      </c>
      <c r="G91" s="366">
        <v>28.68</v>
      </c>
      <c r="H91" s="368">
        <v>0</v>
      </c>
      <c r="I91" s="365">
        <v>0</v>
      </c>
      <c r="J91" s="366">
        <v>-28.68</v>
      </c>
      <c r="K91" s="369">
        <v>0</v>
      </c>
    </row>
    <row r="92" spans="1:11" ht="14.45" customHeight="1" thickBot="1" x14ac:dyDescent="0.25">
      <c r="A92" s="385" t="s">
        <v>289</v>
      </c>
      <c r="B92" s="365">
        <v>3710.08</v>
      </c>
      <c r="C92" s="365">
        <v>3968.8620000000101</v>
      </c>
      <c r="D92" s="366">
        <v>258.782000000008</v>
      </c>
      <c r="E92" s="367">
        <v>1.0697510565799999</v>
      </c>
      <c r="F92" s="365">
        <v>4692.03</v>
      </c>
      <c r="G92" s="366">
        <v>4692.03</v>
      </c>
      <c r="H92" s="368">
        <v>439.80930999999902</v>
      </c>
      <c r="I92" s="365">
        <v>4802.95406</v>
      </c>
      <c r="J92" s="366">
        <v>110.92406</v>
      </c>
      <c r="K92" s="369">
        <v>1.023640952849</v>
      </c>
    </row>
    <row r="93" spans="1:11" ht="14.45" customHeight="1" thickBot="1" x14ac:dyDescent="0.25">
      <c r="A93" s="386" t="s">
        <v>290</v>
      </c>
      <c r="B93" s="370">
        <v>982.08000000000197</v>
      </c>
      <c r="C93" s="370">
        <v>1050.586</v>
      </c>
      <c r="D93" s="371">
        <v>68.505999999999005</v>
      </c>
      <c r="E93" s="372">
        <v>1.069756028022</v>
      </c>
      <c r="F93" s="370">
        <v>1242</v>
      </c>
      <c r="G93" s="371">
        <v>1242</v>
      </c>
      <c r="H93" s="373">
        <v>117.11</v>
      </c>
      <c r="I93" s="370">
        <v>1275.424</v>
      </c>
      <c r="J93" s="371">
        <v>33.424000000001001</v>
      </c>
      <c r="K93" s="376">
        <v>1.026911433172</v>
      </c>
    </row>
    <row r="94" spans="1:11" ht="14.45" customHeight="1" thickBot="1" x14ac:dyDescent="0.25">
      <c r="A94" s="387" t="s">
        <v>291</v>
      </c>
      <c r="B94" s="365">
        <v>982.08000000000197</v>
      </c>
      <c r="C94" s="365">
        <v>1050.586</v>
      </c>
      <c r="D94" s="366">
        <v>68.505999999999005</v>
      </c>
      <c r="E94" s="367">
        <v>1.069756028022</v>
      </c>
      <c r="F94" s="365">
        <v>1242</v>
      </c>
      <c r="G94" s="366">
        <v>1242</v>
      </c>
      <c r="H94" s="368">
        <v>117.11</v>
      </c>
      <c r="I94" s="365">
        <v>1275.424</v>
      </c>
      <c r="J94" s="366">
        <v>33.424000000001001</v>
      </c>
      <c r="K94" s="369">
        <v>1.026911433172</v>
      </c>
    </row>
    <row r="95" spans="1:11" ht="14.45" customHeight="1" thickBot="1" x14ac:dyDescent="0.25">
      <c r="A95" s="386" t="s">
        <v>292</v>
      </c>
      <c r="B95" s="370">
        <v>2728</v>
      </c>
      <c r="C95" s="370">
        <v>2918.2759999999998</v>
      </c>
      <c r="D95" s="371">
        <v>190.276000000008</v>
      </c>
      <c r="E95" s="372">
        <v>1.0697492668619999</v>
      </c>
      <c r="F95" s="370">
        <v>3450.03</v>
      </c>
      <c r="G95" s="371">
        <v>3450.03</v>
      </c>
      <c r="H95" s="373">
        <v>322.69931000000003</v>
      </c>
      <c r="I95" s="370">
        <v>3527.53006</v>
      </c>
      <c r="J95" s="371">
        <v>77.500059999998996</v>
      </c>
      <c r="K95" s="376">
        <v>1.022463590171</v>
      </c>
    </row>
    <row r="96" spans="1:11" ht="14.45" customHeight="1" thickBot="1" x14ac:dyDescent="0.25">
      <c r="A96" s="387" t="s">
        <v>293</v>
      </c>
      <c r="B96" s="365">
        <v>2728</v>
      </c>
      <c r="C96" s="365">
        <v>2918.2759999999998</v>
      </c>
      <c r="D96" s="366">
        <v>190.276000000008</v>
      </c>
      <c r="E96" s="367">
        <v>1.0697492668619999</v>
      </c>
      <c r="F96" s="365">
        <v>3450.03</v>
      </c>
      <c r="G96" s="366">
        <v>3450.03</v>
      </c>
      <c r="H96" s="368">
        <v>322.69931000000003</v>
      </c>
      <c r="I96" s="365">
        <v>3527.53006</v>
      </c>
      <c r="J96" s="366">
        <v>77.500059999998996</v>
      </c>
      <c r="K96" s="369">
        <v>1.022463590171</v>
      </c>
    </row>
    <row r="97" spans="1:11" ht="14.45" customHeight="1" thickBot="1" x14ac:dyDescent="0.25">
      <c r="A97" s="385" t="s">
        <v>294</v>
      </c>
      <c r="B97" s="365">
        <v>0</v>
      </c>
      <c r="C97" s="365">
        <v>0</v>
      </c>
      <c r="D97" s="366">
        <v>0</v>
      </c>
      <c r="E97" s="367">
        <v>1</v>
      </c>
      <c r="F97" s="365">
        <v>57.660960000000003</v>
      </c>
      <c r="G97" s="366">
        <v>57.660960000000003</v>
      </c>
      <c r="H97" s="368">
        <v>0</v>
      </c>
      <c r="I97" s="365">
        <v>0</v>
      </c>
      <c r="J97" s="366">
        <v>-57.660960000000003</v>
      </c>
      <c r="K97" s="369">
        <v>0</v>
      </c>
    </row>
    <row r="98" spans="1:11" ht="14.45" customHeight="1" thickBot="1" x14ac:dyDescent="0.25">
      <c r="A98" s="386" t="s">
        <v>295</v>
      </c>
      <c r="B98" s="370">
        <v>0</v>
      </c>
      <c r="C98" s="370">
        <v>0</v>
      </c>
      <c r="D98" s="371">
        <v>0</v>
      </c>
      <c r="E98" s="372">
        <v>1</v>
      </c>
      <c r="F98" s="370">
        <v>57.660960000000003</v>
      </c>
      <c r="G98" s="371">
        <v>57.660960000000003</v>
      </c>
      <c r="H98" s="373">
        <v>0</v>
      </c>
      <c r="I98" s="370">
        <v>0</v>
      </c>
      <c r="J98" s="371">
        <v>-57.660960000000003</v>
      </c>
      <c r="K98" s="376">
        <v>0</v>
      </c>
    </row>
    <row r="99" spans="1:11" ht="14.45" customHeight="1" thickBot="1" x14ac:dyDescent="0.25">
      <c r="A99" s="387" t="s">
        <v>296</v>
      </c>
      <c r="B99" s="365">
        <v>0</v>
      </c>
      <c r="C99" s="365">
        <v>0</v>
      </c>
      <c r="D99" s="366">
        <v>0</v>
      </c>
      <c r="E99" s="367">
        <v>1</v>
      </c>
      <c r="F99" s="365">
        <v>57.660960000000003</v>
      </c>
      <c r="G99" s="366">
        <v>57.660960000000003</v>
      </c>
      <c r="H99" s="368">
        <v>0</v>
      </c>
      <c r="I99" s="365">
        <v>0</v>
      </c>
      <c r="J99" s="366">
        <v>-57.660960000000003</v>
      </c>
      <c r="K99" s="369">
        <v>0</v>
      </c>
    </row>
    <row r="100" spans="1:11" ht="14.45" customHeight="1" thickBot="1" x14ac:dyDescent="0.25">
      <c r="A100" s="385" t="s">
        <v>297</v>
      </c>
      <c r="B100" s="365">
        <v>218.240000000001</v>
      </c>
      <c r="C100" s="365">
        <v>233.43487999999999</v>
      </c>
      <c r="D100" s="366">
        <v>15.194879999998999</v>
      </c>
      <c r="E100" s="367">
        <v>1.069624633431</v>
      </c>
      <c r="F100" s="365">
        <v>276.08999999999997</v>
      </c>
      <c r="G100" s="366">
        <v>276.08999999999997</v>
      </c>
      <c r="H100" s="368">
        <v>26.18242</v>
      </c>
      <c r="I100" s="365">
        <v>285.43268999999998</v>
      </c>
      <c r="J100" s="366">
        <v>9.3426899999999993</v>
      </c>
      <c r="K100" s="369">
        <v>1.0338392915350001</v>
      </c>
    </row>
    <row r="101" spans="1:11" ht="14.45" customHeight="1" thickBot="1" x14ac:dyDescent="0.25">
      <c r="A101" s="386" t="s">
        <v>298</v>
      </c>
      <c r="B101" s="370">
        <v>218.240000000001</v>
      </c>
      <c r="C101" s="370">
        <v>233.43487999999999</v>
      </c>
      <c r="D101" s="371">
        <v>15.194879999998999</v>
      </c>
      <c r="E101" s="372">
        <v>1.069624633431</v>
      </c>
      <c r="F101" s="370">
        <v>276.08999999999997</v>
      </c>
      <c r="G101" s="371">
        <v>276.08999999999997</v>
      </c>
      <c r="H101" s="373">
        <v>26.18242</v>
      </c>
      <c r="I101" s="370">
        <v>285.43268999999998</v>
      </c>
      <c r="J101" s="371">
        <v>9.3426899999999993</v>
      </c>
      <c r="K101" s="376">
        <v>1.0338392915350001</v>
      </c>
    </row>
    <row r="102" spans="1:11" ht="14.45" customHeight="1" thickBot="1" x14ac:dyDescent="0.25">
      <c r="A102" s="387" t="s">
        <v>299</v>
      </c>
      <c r="B102" s="365">
        <v>218.240000000001</v>
      </c>
      <c r="C102" s="365">
        <v>233.43487999999999</v>
      </c>
      <c r="D102" s="366">
        <v>15.194879999998999</v>
      </c>
      <c r="E102" s="367">
        <v>1.069624633431</v>
      </c>
      <c r="F102" s="365">
        <v>276.08999999999997</v>
      </c>
      <c r="G102" s="366">
        <v>276.08999999999997</v>
      </c>
      <c r="H102" s="368">
        <v>26.18242</v>
      </c>
      <c r="I102" s="365">
        <v>285.43268999999998</v>
      </c>
      <c r="J102" s="366">
        <v>9.3426899999999993</v>
      </c>
      <c r="K102" s="369">
        <v>1.0338392915350001</v>
      </c>
    </row>
    <row r="103" spans="1:11" ht="14.45" customHeight="1" thickBot="1" x14ac:dyDescent="0.25">
      <c r="A103" s="384" t="s">
        <v>300</v>
      </c>
      <c r="B103" s="365">
        <v>0</v>
      </c>
      <c r="C103" s="365">
        <v>2.5169999999999999</v>
      </c>
      <c r="D103" s="366">
        <v>2.5169999999999999</v>
      </c>
      <c r="E103" s="377" t="s">
        <v>205</v>
      </c>
      <c r="F103" s="365">
        <v>0</v>
      </c>
      <c r="G103" s="366">
        <v>0</v>
      </c>
      <c r="H103" s="368">
        <v>1.8029999999999999</v>
      </c>
      <c r="I103" s="365">
        <v>27.104600000000001</v>
      </c>
      <c r="J103" s="366">
        <v>27.104600000000001</v>
      </c>
      <c r="K103" s="375" t="s">
        <v>205</v>
      </c>
    </row>
    <row r="104" spans="1:11" ht="14.45" customHeight="1" thickBot="1" x14ac:dyDescent="0.25">
      <c r="A104" s="385" t="s">
        <v>301</v>
      </c>
      <c r="B104" s="365">
        <v>0</v>
      </c>
      <c r="C104" s="365">
        <v>2.5169999999999999</v>
      </c>
      <c r="D104" s="366">
        <v>2.5169999999999999</v>
      </c>
      <c r="E104" s="377" t="s">
        <v>205</v>
      </c>
      <c r="F104" s="365">
        <v>0</v>
      </c>
      <c r="G104" s="366">
        <v>0</v>
      </c>
      <c r="H104" s="368">
        <v>1.8029999999999999</v>
      </c>
      <c r="I104" s="365">
        <v>27.104600000000001</v>
      </c>
      <c r="J104" s="366">
        <v>27.104600000000001</v>
      </c>
      <c r="K104" s="375" t="s">
        <v>205</v>
      </c>
    </row>
    <row r="105" spans="1:11" ht="14.45" customHeight="1" thickBot="1" x14ac:dyDescent="0.25">
      <c r="A105" s="386" t="s">
        <v>302</v>
      </c>
      <c r="B105" s="370">
        <v>0</v>
      </c>
      <c r="C105" s="370">
        <v>2.0169999999999999</v>
      </c>
      <c r="D105" s="371">
        <v>2.0169999999999999</v>
      </c>
      <c r="E105" s="378" t="s">
        <v>205</v>
      </c>
      <c r="F105" s="370">
        <v>0</v>
      </c>
      <c r="G105" s="371">
        <v>0</v>
      </c>
      <c r="H105" s="373">
        <v>1.8029999999999999</v>
      </c>
      <c r="I105" s="370">
        <v>6.0065999999999997</v>
      </c>
      <c r="J105" s="371">
        <v>6.0065999999999997</v>
      </c>
      <c r="K105" s="374" t="s">
        <v>205</v>
      </c>
    </row>
    <row r="106" spans="1:11" ht="14.45" customHeight="1" thickBot="1" x14ac:dyDescent="0.25">
      <c r="A106" s="387" t="s">
        <v>303</v>
      </c>
      <c r="B106" s="365">
        <v>0</v>
      </c>
      <c r="C106" s="365">
        <v>1.5329999999999999</v>
      </c>
      <c r="D106" s="366">
        <v>1.5329999999999999</v>
      </c>
      <c r="E106" s="377" t="s">
        <v>211</v>
      </c>
      <c r="F106" s="365">
        <v>0</v>
      </c>
      <c r="G106" s="366">
        <v>0</v>
      </c>
      <c r="H106" s="368">
        <v>0.153</v>
      </c>
      <c r="I106" s="365">
        <v>0.84659999999900004</v>
      </c>
      <c r="J106" s="366">
        <v>0.84659999999900004</v>
      </c>
      <c r="K106" s="375" t="s">
        <v>205</v>
      </c>
    </row>
    <row r="107" spans="1:11" ht="14.45" customHeight="1" thickBot="1" x14ac:dyDescent="0.25">
      <c r="A107" s="387" t="s">
        <v>304</v>
      </c>
      <c r="B107" s="365">
        <v>0</v>
      </c>
      <c r="C107" s="365">
        <v>0.48399999999999999</v>
      </c>
      <c r="D107" s="366">
        <v>0.48399999999999999</v>
      </c>
      <c r="E107" s="377" t="s">
        <v>205</v>
      </c>
      <c r="F107" s="365">
        <v>0</v>
      </c>
      <c r="G107" s="366">
        <v>0</v>
      </c>
      <c r="H107" s="368">
        <v>1.65</v>
      </c>
      <c r="I107" s="365">
        <v>5.16</v>
      </c>
      <c r="J107" s="366">
        <v>5.16</v>
      </c>
      <c r="K107" s="375" t="s">
        <v>205</v>
      </c>
    </row>
    <row r="108" spans="1:11" ht="14.45" customHeight="1" thickBot="1" x14ac:dyDescent="0.25">
      <c r="A108" s="389" t="s">
        <v>305</v>
      </c>
      <c r="B108" s="365">
        <v>0</v>
      </c>
      <c r="C108" s="365">
        <v>0</v>
      </c>
      <c r="D108" s="366">
        <v>0</v>
      </c>
      <c r="E108" s="377" t="s">
        <v>205</v>
      </c>
      <c r="F108" s="365">
        <v>0</v>
      </c>
      <c r="G108" s="366">
        <v>0</v>
      </c>
      <c r="H108" s="368">
        <v>0</v>
      </c>
      <c r="I108" s="365">
        <v>19.797999999999998</v>
      </c>
      <c r="J108" s="366">
        <v>19.797999999999998</v>
      </c>
      <c r="K108" s="375" t="s">
        <v>211</v>
      </c>
    </row>
    <row r="109" spans="1:11" ht="14.45" customHeight="1" thickBot="1" x14ac:dyDescent="0.25">
      <c r="A109" s="387" t="s">
        <v>306</v>
      </c>
      <c r="B109" s="365">
        <v>0</v>
      </c>
      <c r="C109" s="365">
        <v>0</v>
      </c>
      <c r="D109" s="366">
        <v>0</v>
      </c>
      <c r="E109" s="377" t="s">
        <v>205</v>
      </c>
      <c r="F109" s="365">
        <v>0</v>
      </c>
      <c r="G109" s="366">
        <v>0</v>
      </c>
      <c r="H109" s="368">
        <v>0</v>
      </c>
      <c r="I109" s="365">
        <v>19.797999999999998</v>
      </c>
      <c r="J109" s="366">
        <v>19.797999999999998</v>
      </c>
      <c r="K109" s="375" t="s">
        <v>211</v>
      </c>
    </row>
    <row r="110" spans="1:11" ht="14.45" customHeight="1" thickBot="1" x14ac:dyDescent="0.25">
      <c r="A110" s="389" t="s">
        <v>307</v>
      </c>
      <c r="B110" s="365">
        <v>0</v>
      </c>
      <c r="C110" s="365">
        <v>0.5</v>
      </c>
      <c r="D110" s="366">
        <v>0.5</v>
      </c>
      <c r="E110" s="377" t="s">
        <v>211</v>
      </c>
      <c r="F110" s="365">
        <v>0</v>
      </c>
      <c r="G110" s="366">
        <v>0</v>
      </c>
      <c r="H110" s="368">
        <v>0</v>
      </c>
      <c r="I110" s="365">
        <v>1.3</v>
      </c>
      <c r="J110" s="366">
        <v>1.3</v>
      </c>
      <c r="K110" s="375" t="s">
        <v>205</v>
      </c>
    </row>
    <row r="111" spans="1:11" ht="14.45" customHeight="1" thickBot="1" x14ac:dyDescent="0.25">
      <c r="A111" s="387" t="s">
        <v>308</v>
      </c>
      <c r="B111" s="365">
        <v>0</v>
      </c>
      <c r="C111" s="365">
        <v>0.5</v>
      </c>
      <c r="D111" s="366">
        <v>0.5</v>
      </c>
      <c r="E111" s="377" t="s">
        <v>211</v>
      </c>
      <c r="F111" s="365">
        <v>0</v>
      </c>
      <c r="G111" s="366">
        <v>0</v>
      </c>
      <c r="H111" s="368">
        <v>0</v>
      </c>
      <c r="I111" s="365">
        <v>1.3</v>
      </c>
      <c r="J111" s="366">
        <v>1.3</v>
      </c>
      <c r="K111" s="375" t="s">
        <v>205</v>
      </c>
    </row>
    <row r="112" spans="1:11" ht="14.45" customHeight="1" thickBot="1" x14ac:dyDescent="0.25">
      <c r="A112" s="384" t="s">
        <v>309</v>
      </c>
      <c r="B112" s="365">
        <v>1922.57556303109</v>
      </c>
      <c r="C112" s="365">
        <v>2285.402</v>
      </c>
      <c r="D112" s="366">
        <v>362.82643696891603</v>
      </c>
      <c r="E112" s="367">
        <v>1.1887189476160001</v>
      </c>
      <c r="F112" s="365">
        <v>2714.99999999996</v>
      </c>
      <c r="G112" s="366">
        <v>2714.99999999996</v>
      </c>
      <c r="H112" s="368">
        <v>224.14518000000001</v>
      </c>
      <c r="I112" s="365">
        <v>2729.4422199999999</v>
      </c>
      <c r="J112" s="366">
        <v>14.442220000038001</v>
      </c>
      <c r="K112" s="369">
        <v>1.005319418047</v>
      </c>
    </row>
    <row r="113" spans="1:11" ht="14.45" customHeight="1" thickBot="1" x14ac:dyDescent="0.25">
      <c r="A113" s="385" t="s">
        <v>310</v>
      </c>
      <c r="B113" s="365">
        <v>1922.57556303109</v>
      </c>
      <c r="C113" s="365">
        <v>2137.1860000000001</v>
      </c>
      <c r="D113" s="366">
        <v>214.61043696891599</v>
      </c>
      <c r="E113" s="367">
        <v>1.1116265290659999</v>
      </c>
      <c r="F113" s="365">
        <v>2714.99999999996</v>
      </c>
      <c r="G113" s="366">
        <v>2714.99999999996</v>
      </c>
      <c r="H113" s="368">
        <v>224.14518000000001</v>
      </c>
      <c r="I113" s="365">
        <v>2721.7232199999999</v>
      </c>
      <c r="J113" s="366">
        <v>6.7232200000380002</v>
      </c>
      <c r="K113" s="369">
        <v>1.0024763241250001</v>
      </c>
    </row>
    <row r="114" spans="1:11" ht="14.45" customHeight="1" thickBot="1" x14ac:dyDescent="0.25">
      <c r="A114" s="386" t="s">
        <v>311</v>
      </c>
      <c r="B114" s="370">
        <v>1922.57556303109</v>
      </c>
      <c r="C114" s="370">
        <v>2023.163</v>
      </c>
      <c r="D114" s="371">
        <v>100.58743696891599</v>
      </c>
      <c r="E114" s="372">
        <v>1.052319107193</v>
      </c>
      <c r="F114" s="370">
        <v>2714.99999999996</v>
      </c>
      <c r="G114" s="371">
        <v>2714.99999999996</v>
      </c>
      <c r="H114" s="373">
        <v>224.14518000000001</v>
      </c>
      <c r="I114" s="370">
        <v>2721.7232199999999</v>
      </c>
      <c r="J114" s="371">
        <v>6.7232200000380002</v>
      </c>
      <c r="K114" s="376">
        <v>1.0024763241250001</v>
      </c>
    </row>
    <row r="115" spans="1:11" ht="14.45" customHeight="1" thickBot="1" x14ac:dyDescent="0.25">
      <c r="A115" s="387" t="s">
        <v>312</v>
      </c>
      <c r="B115" s="365">
        <v>122.94599122345301</v>
      </c>
      <c r="C115" s="365">
        <v>121.209</v>
      </c>
      <c r="D115" s="366">
        <v>-1.7369912234530001</v>
      </c>
      <c r="E115" s="367">
        <v>0.98587191655299999</v>
      </c>
      <c r="F115" s="365">
        <v>120.999999999998</v>
      </c>
      <c r="G115" s="366">
        <v>120.999999999998</v>
      </c>
      <c r="H115" s="368">
        <v>11.088139999999999</v>
      </c>
      <c r="I115" s="365">
        <v>124.73658</v>
      </c>
      <c r="J115" s="366">
        <v>3.7365800000010001</v>
      </c>
      <c r="K115" s="369">
        <v>1.0308808264460001</v>
      </c>
    </row>
    <row r="116" spans="1:11" ht="14.45" customHeight="1" thickBot="1" x14ac:dyDescent="0.25">
      <c r="A116" s="387" t="s">
        <v>313</v>
      </c>
      <c r="B116" s="365">
        <v>320.84072420521397</v>
      </c>
      <c r="C116" s="365">
        <v>522.14600000000098</v>
      </c>
      <c r="D116" s="366">
        <v>201.30527579478701</v>
      </c>
      <c r="E116" s="367">
        <v>1.62743056167</v>
      </c>
      <c r="F116" s="365">
        <v>1036.99999999998</v>
      </c>
      <c r="G116" s="366">
        <v>1036.99999999998</v>
      </c>
      <c r="H116" s="368">
        <v>82.618089999999</v>
      </c>
      <c r="I116" s="365">
        <v>1036.8870199999999</v>
      </c>
      <c r="J116" s="366">
        <v>-0.112979999985</v>
      </c>
      <c r="K116" s="369">
        <v>0.99989105110800003</v>
      </c>
    </row>
    <row r="117" spans="1:11" ht="14.45" customHeight="1" thickBot="1" x14ac:dyDescent="0.25">
      <c r="A117" s="387" t="s">
        <v>314</v>
      </c>
      <c r="B117" s="365">
        <v>183.50182840264799</v>
      </c>
      <c r="C117" s="365">
        <v>48.689</v>
      </c>
      <c r="D117" s="366">
        <v>-134.81282840264799</v>
      </c>
      <c r="E117" s="367">
        <v>0.26533250607800002</v>
      </c>
      <c r="F117" s="365">
        <v>48.999999999998998</v>
      </c>
      <c r="G117" s="366">
        <v>48.999999999998998</v>
      </c>
      <c r="H117" s="368">
        <v>4.0570000000000004</v>
      </c>
      <c r="I117" s="365">
        <v>48.683999999999997</v>
      </c>
      <c r="J117" s="366">
        <v>-0.31599999999900003</v>
      </c>
      <c r="K117" s="369">
        <v>0.99355102040800003</v>
      </c>
    </row>
    <row r="118" spans="1:11" ht="14.45" customHeight="1" thickBot="1" x14ac:dyDescent="0.25">
      <c r="A118" s="387" t="s">
        <v>315</v>
      </c>
      <c r="B118" s="365">
        <v>708.98578622296702</v>
      </c>
      <c r="C118" s="365">
        <v>657.10900000000095</v>
      </c>
      <c r="D118" s="366">
        <v>-51.876786222965002</v>
      </c>
      <c r="E118" s="367">
        <v>0.92682958215599998</v>
      </c>
      <c r="F118" s="365">
        <v>646.99999999999</v>
      </c>
      <c r="G118" s="366">
        <v>646.99999999999</v>
      </c>
      <c r="H118" s="368">
        <v>54.608039999999001</v>
      </c>
      <c r="I118" s="365">
        <v>650.13863999999899</v>
      </c>
      <c r="J118" s="366">
        <v>3.138640000009</v>
      </c>
      <c r="K118" s="369">
        <v>1.0048510664600001</v>
      </c>
    </row>
    <row r="119" spans="1:11" ht="14.45" customHeight="1" thickBot="1" x14ac:dyDescent="0.25">
      <c r="A119" s="387" t="s">
        <v>316</v>
      </c>
      <c r="B119" s="365">
        <v>489.35237915379901</v>
      </c>
      <c r="C119" s="365">
        <v>590.09400000000096</v>
      </c>
      <c r="D119" s="366">
        <v>100.741620846202</v>
      </c>
      <c r="E119" s="367">
        <v>1.2058672342009999</v>
      </c>
      <c r="F119" s="365">
        <v>776.99999999998795</v>
      </c>
      <c r="G119" s="366">
        <v>776.99999999998795</v>
      </c>
      <c r="H119" s="368">
        <v>64.779909999999006</v>
      </c>
      <c r="I119" s="365">
        <v>777.35997999999904</v>
      </c>
      <c r="J119" s="366">
        <v>0.35998000001000002</v>
      </c>
      <c r="K119" s="369">
        <v>1.0004632947230001</v>
      </c>
    </row>
    <row r="120" spans="1:11" ht="14.45" customHeight="1" thickBot="1" x14ac:dyDescent="0.25">
      <c r="A120" s="387" t="s">
        <v>317</v>
      </c>
      <c r="B120" s="365">
        <v>96.948853823006004</v>
      </c>
      <c r="C120" s="365">
        <v>83.915999999999997</v>
      </c>
      <c r="D120" s="366">
        <v>-13.032853823006</v>
      </c>
      <c r="E120" s="367">
        <v>0.865569799857</v>
      </c>
      <c r="F120" s="365">
        <v>83.999999999997996</v>
      </c>
      <c r="G120" s="366">
        <v>83.999999999997996</v>
      </c>
      <c r="H120" s="368">
        <v>6.9939999999989997</v>
      </c>
      <c r="I120" s="365">
        <v>83.916999999999007</v>
      </c>
      <c r="J120" s="366">
        <v>-8.2999999998000007E-2</v>
      </c>
      <c r="K120" s="369">
        <v>0.99901190476099999</v>
      </c>
    </row>
    <row r="121" spans="1:11" ht="14.45" customHeight="1" thickBot="1" x14ac:dyDescent="0.25">
      <c r="A121" s="386" t="s">
        <v>318</v>
      </c>
      <c r="B121" s="370">
        <v>0</v>
      </c>
      <c r="C121" s="370">
        <v>114.023</v>
      </c>
      <c r="D121" s="371">
        <v>114.023</v>
      </c>
      <c r="E121" s="378" t="s">
        <v>205</v>
      </c>
      <c r="F121" s="370">
        <v>0</v>
      </c>
      <c r="G121" s="371">
        <v>0</v>
      </c>
      <c r="H121" s="373">
        <v>0</v>
      </c>
      <c r="I121" s="370">
        <v>0</v>
      </c>
      <c r="J121" s="371">
        <v>0</v>
      </c>
      <c r="K121" s="374" t="s">
        <v>205</v>
      </c>
    </row>
    <row r="122" spans="1:11" ht="14.45" customHeight="1" thickBot="1" x14ac:dyDescent="0.25">
      <c r="A122" s="387" t="s">
        <v>319</v>
      </c>
      <c r="B122" s="365">
        <v>0</v>
      </c>
      <c r="C122" s="365">
        <v>99.225999999999999</v>
      </c>
      <c r="D122" s="366">
        <v>99.225999999999999</v>
      </c>
      <c r="E122" s="377" t="s">
        <v>205</v>
      </c>
      <c r="F122" s="365">
        <v>0</v>
      </c>
      <c r="G122" s="366">
        <v>0</v>
      </c>
      <c r="H122" s="368">
        <v>0</v>
      </c>
      <c r="I122" s="365">
        <v>0</v>
      </c>
      <c r="J122" s="366">
        <v>0</v>
      </c>
      <c r="K122" s="375" t="s">
        <v>205</v>
      </c>
    </row>
    <row r="123" spans="1:11" ht="14.45" customHeight="1" thickBot="1" x14ac:dyDescent="0.25">
      <c r="A123" s="387" t="s">
        <v>320</v>
      </c>
      <c r="B123" s="365">
        <v>0</v>
      </c>
      <c r="C123" s="365">
        <v>12.103</v>
      </c>
      <c r="D123" s="366">
        <v>12.103</v>
      </c>
      <c r="E123" s="377" t="s">
        <v>211</v>
      </c>
      <c r="F123" s="365">
        <v>0</v>
      </c>
      <c r="G123" s="366">
        <v>0</v>
      </c>
      <c r="H123" s="368">
        <v>0</v>
      </c>
      <c r="I123" s="365">
        <v>0</v>
      </c>
      <c r="J123" s="366">
        <v>0</v>
      </c>
      <c r="K123" s="375" t="s">
        <v>205</v>
      </c>
    </row>
    <row r="124" spans="1:11" ht="14.45" customHeight="1" thickBot="1" x14ac:dyDescent="0.25">
      <c r="A124" s="387" t="s">
        <v>321</v>
      </c>
      <c r="B124" s="365">
        <v>0</v>
      </c>
      <c r="C124" s="365">
        <v>2.694</v>
      </c>
      <c r="D124" s="366">
        <v>2.694</v>
      </c>
      <c r="E124" s="377" t="s">
        <v>205</v>
      </c>
      <c r="F124" s="365">
        <v>0</v>
      </c>
      <c r="G124" s="366">
        <v>0</v>
      </c>
      <c r="H124" s="368">
        <v>0</v>
      </c>
      <c r="I124" s="365">
        <v>0</v>
      </c>
      <c r="J124" s="366">
        <v>0</v>
      </c>
      <c r="K124" s="375" t="s">
        <v>205</v>
      </c>
    </row>
    <row r="125" spans="1:11" ht="14.45" customHeight="1" thickBot="1" x14ac:dyDescent="0.25">
      <c r="A125" s="385" t="s">
        <v>322</v>
      </c>
      <c r="B125" s="365">
        <v>0</v>
      </c>
      <c r="C125" s="365">
        <v>148.21600000000001</v>
      </c>
      <c r="D125" s="366">
        <v>148.21600000000001</v>
      </c>
      <c r="E125" s="377" t="s">
        <v>211</v>
      </c>
      <c r="F125" s="365">
        <v>0</v>
      </c>
      <c r="G125" s="366">
        <v>0</v>
      </c>
      <c r="H125" s="368">
        <v>0</v>
      </c>
      <c r="I125" s="365">
        <v>7.7189999999990002</v>
      </c>
      <c r="J125" s="366">
        <v>7.7189999999990002</v>
      </c>
      <c r="K125" s="375" t="s">
        <v>205</v>
      </c>
    </row>
    <row r="126" spans="1:11" ht="14.45" customHeight="1" thickBot="1" x14ac:dyDescent="0.25">
      <c r="A126" s="386" t="s">
        <v>323</v>
      </c>
      <c r="B126" s="370">
        <v>0</v>
      </c>
      <c r="C126" s="370">
        <v>10</v>
      </c>
      <c r="D126" s="371">
        <v>10</v>
      </c>
      <c r="E126" s="378" t="s">
        <v>211</v>
      </c>
      <c r="F126" s="370">
        <v>0</v>
      </c>
      <c r="G126" s="371">
        <v>0</v>
      </c>
      <c r="H126" s="373">
        <v>0</v>
      </c>
      <c r="I126" s="370">
        <v>0</v>
      </c>
      <c r="J126" s="371">
        <v>0</v>
      </c>
      <c r="K126" s="374" t="s">
        <v>205</v>
      </c>
    </row>
    <row r="127" spans="1:11" ht="14.45" customHeight="1" thickBot="1" x14ac:dyDescent="0.25">
      <c r="A127" s="387" t="s">
        <v>324</v>
      </c>
      <c r="B127" s="365">
        <v>0</v>
      </c>
      <c r="C127" s="365">
        <v>10</v>
      </c>
      <c r="D127" s="366">
        <v>10</v>
      </c>
      <c r="E127" s="377" t="s">
        <v>211</v>
      </c>
      <c r="F127" s="365">
        <v>0</v>
      </c>
      <c r="G127" s="366">
        <v>0</v>
      </c>
      <c r="H127" s="368">
        <v>0</v>
      </c>
      <c r="I127" s="365">
        <v>0</v>
      </c>
      <c r="J127" s="366">
        <v>0</v>
      </c>
      <c r="K127" s="375" t="s">
        <v>205</v>
      </c>
    </row>
    <row r="128" spans="1:11" ht="14.45" customHeight="1" thickBot="1" x14ac:dyDescent="0.25">
      <c r="A128" s="386" t="s">
        <v>325</v>
      </c>
      <c r="B128" s="370">
        <v>0</v>
      </c>
      <c r="C128" s="370">
        <v>138.21600000000001</v>
      </c>
      <c r="D128" s="371">
        <v>138.21600000000001</v>
      </c>
      <c r="E128" s="378" t="s">
        <v>211</v>
      </c>
      <c r="F128" s="370">
        <v>0</v>
      </c>
      <c r="G128" s="371">
        <v>0</v>
      </c>
      <c r="H128" s="373">
        <v>0</v>
      </c>
      <c r="I128" s="370">
        <v>7.7189999999990002</v>
      </c>
      <c r="J128" s="371">
        <v>7.7189999999990002</v>
      </c>
      <c r="K128" s="374" t="s">
        <v>205</v>
      </c>
    </row>
    <row r="129" spans="1:11" ht="14.45" customHeight="1" thickBot="1" x14ac:dyDescent="0.25">
      <c r="A129" s="387" t="s">
        <v>326</v>
      </c>
      <c r="B129" s="365">
        <v>0</v>
      </c>
      <c r="C129" s="365">
        <v>138.21600000000001</v>
      </c>
      <c r="D129" s="366">
        <v>138.21600000000001</v>
      </c>
      <c r="E129" s="377" t="s">
        <v>211</v>
      </c>
      <c r="F129" s="365">
        <v>0</v>
      </c>
      <c r="G129" s="366">
        <v>0</v>
      </c>
      <c r="H129" s="368">
        <v>0</v>
      </c>
      <c r="I129" s="365">
        <v>7.7189999999990002</v>
      </c>
      <c r="J129" s="366">
        <v>7.7189999999990002</v>
      </c>
      <c r="K129" s="375" t="s">
        <v>205</v>
      </c>
    </row>
    <row r="130" spans="1:11" ht="14.45" customHeight="1" thickBot="1" x14ac:dyDescent="0.25">
      <c r="A130" s="383" t="s">
        <v>327</v>
      </c>
      <c r="B130" s="365">
        <v>40.069701857341997</v>
      </c>
      <c r="C130" s="365">
        <v>91.001009999999994</v>
      </c>
      <c r="D130" s="366">
        <v>50.931308142657002</v>
      </c>
      <c r="E130" s="367">
        <v>2.2710678088890002</v>
      </c>
      <c r="F130" s="365">
        <v>29.283609885552998</v>
      </c>
      <c r="G130" s="366">
        <v>29.283609885552998</v>
      </c>
      <c r="H130" s="368">
        <v>2.07525</v>
      </c>
      <c r="I130" s="365">
        <v>49.890740000000001</v>
      </c>
      <c r="J130" s="366">
        <v>20.607130114446001</v>
      </c>
      <c r="K130" s="369">
        <v>1.7037086682610001</v>
      </c>
    </row>
    <row r="131" spans="1:11" ht="14.45" customHeight="1" thickBot="1" x14ac:dyDescent="0.25">
      <c r="A131" s="384" t="s">
        <v>328</v>
      </c>
      <c r="B131" s="365">
        <v>40.069701857341997</v>
      </c>
      <c r="C131" s="365">
        <v>91.001009999999994</v>
      </c>
      <c r="D131" s="366">
        <v>50.931308142657002</v>
      </c>
      <c r="E131" s="367">
        <v>2.2710678088890002</v>
      </c>
      <c r="F131" s="365">
        <v>29.283609885552998</v>
      </c>
      <c r="G131" s="366">
        <v>29.283609885552998</v>
      </c>
      <c r="H131" s="368">
        <v>3.8752499999999999</v>
      </c>
      <c r="I131" s="365">
        <v>41.690739999999998</v>
      </c>
      <c r="J131" s="366">
        <v>12.407130114446</v>
      </c>
      <c r="K131" s="369">
        <v>1.4236885466960001</v>
      </c>
    </row>
    <row r="132" spans="1:11" ht="14.45" customHeight="1" thickBot="1" x14ac:dyDescent="0.25">
      <c r="A132" s="385" t="s">
        <v>329</v>
      </c>
      <c r="B132" s="365">
        <v>0</v>
      </c>
      <c r="C132" s="365">
        <v>50</v>
      </c>
      <c r="D132" s="366">
        <v>50</v>
      </c>
      <c r="E132" s="377" t="s">
        <v>205</v>
      </c>
      <c r="F132" s="365">
        <v>0</v>
      </c>
      <c r="G132" s="366">
        <v>0</v>
      </c>
      <c r="H132" s="368">
        <v>0</v>
      </c>
      <c r="I132" s="365">
        <v>0</v>
      </c>
      <c r="J132" s="366">
        <v>0</v>
      </c>
      <c r="K132" s="375" t="s">
        <v>205</v>
      </c>
    </row>
    <row r="133" spans="1:11" ht="14.45" customHeight="1" thickBot="1" x14ac:dyDescent="0.25">
      <c r="A133" s="386" t="s">
        <v>330</v>
      </c>
      <c r="B133" s="370">
        <v>0</v>
      </c>
      <c r="C133" s="370">
        <v>50</v>
      </c>
      <c r="D133" s="371">
        <v>50</v>
      </c>
      <c r="E133" s="378" t="s">
        <v>205</v>
      </c>
      <c r="F133" s="370">
        <v>0</v>
      </c>
      <c r="G133" s="371">
        <v>0</v>
      </c>
      <c r="H133" s="373">
        <v>0</v>
      </c>
      <c r="I133" s="370">
        <v>0</v>
      </c>
      <c r="J133" s="371">
        <v>0</v>
      </c>
      <c r="K133" s="374" t="s">
        <v>205</v>
      </c>
    </row>
    <row r="134" spans="1:11" ht="14.45" customHeight="1" thickBot="1" x14ac:dyDescent="0.25">
      <c r="A134" s="387" t="s">
        <v>331</v>
      </c>
      <c r="B134" s="365">
        <v>0</v>
      </c>
      <c r="C134" s="365">
        <v>50</v>
      </c>
      <c r="D134" s="366">
        <v>50</v>
      </c>
      <c r="E134" s="377" t="s">
        <v>205</v>
      </c>
      <c r="F134" s="365">
        <v>0</v>
      </c>
      <c r="G134" s="366">
        <v>0</v>
      </c>
      <c r="H134" s="368">
        <v>0</v>
      </c>
      <c r="I134" s="365">
        <v>0</v>
      </c>
      <c r="J134" s="366">
        <v>0</v>
      </c>
      <c r="K134" s="375" t="s">
        <v>205</v>
      </c>
    </row>
    <row r="135" spans="1:11" ht="14.45" customHeight="1" thickBot="1" x14ac:dyDescent="0.25">
      <c r="A135" s="390" t="s">
        <v>332</v>
      </c>
      <c r="B135" s="370">
        <v>40.069701857341997</v>
      </c>
      <c r="C135" s="370">
        <v>41.001010000000001</v>
      </c>
      <c r="D135" s="371">
        <v>0.93130814265700002</v>
      </c>
      <c r="E135" s="372">
        <v>1.0232422029479999</v>
      </c>
      <c r="F135" s="370">
        <v>29.283609885552998</v>
      </c>
      <c r="G135" s="371">
        <v>29.283609885552998</v>
      </c>
      <c r="H135" s="373">
        <v>3.8752499999999999</v>
      </c>
      <c r="I135" s="370">
        <v>41.690739999999998</v>
      </c>
      <c r="J135" s="371">
        <v>12.407130114446</v>
      </c>
      <c r="K135" s="376">
        <v>1.4236885466960001</v>
      </c>
    </row>
    <row r="136" spans="1:11" ht="14.45" customHeight="1" thickBot="1" x14ac:dyDescent="0.25">
      <c r="A136" s="386" t="s">
        <v>333</v>
      </c>
      <c r="B136" s="370">
        <v>0</v>
      </c>
      <c r="C136" s="370">
        <v>9.9965299999999999</v>
      </c>
      <c r="D136" s="371">
        <v>9.9965299999999999</v>
      </c>
      <c r="E136" s="378" t="s">
        <v>205</v>
      </c>
      <c r="F136" s="370">
        <v>0</v>
      </c>
      <c r="G136" s="371">
        <v>0</v>
      </c>
      <c r="H136" s="373">
        <v>2.5000000000000001E-4</v>
      </c>
      <c r="I136" s="370">
        <v>2.4000000000000001E-4</v>
      </c>
      <c r="J136" s="371">
        <v>2.4000000000000001E-4</v>
      </c>
      <c r="K136" s="374" t="s">
        <v>205</v>
      </c>
    </row>
    <row r="137" spans="1:11" ht="14.45" customHeight="1" thickBot="1" x14ac:dyDescent="0.25">
      <c r="A137" s="387" t="s">
        <v>334</v>
      </c>
      <c r="B137" s="365">
        <v>0</v>
      </c>
      <c r="C137" s="365">
        <v>-3.47E-3</v>
      </c>
      <c r="D137" s="366">
        <v>-3.47E-3</v>
      </c>
      <c r="E137" s="377" t="s">
        <v>205</v>
      </c>
      <c r="F137" s="365">
        <v>0</v>
      </c>
      <c r="G137" s="366">
        <v>0</v>
      </c>
      <c r="H137" s="368">
        <v>2.5000000000000001E-4</v>
      </c>
      <c r="I137" s="365">
        <v>2.4000000000000001E-4</v>
      </c>
      <c r="J137" s="366">
        <v>2.4000000000000001E-4</v>
      </c>
      <c r="K137" s="375" t="s">
        <v>205</v>
      </c>
    </row>
    <row r="138" spans="1:11" ht="14.45" customHeight="1" thickBot="1" x14ac:dyDescent="0.25">
      <c r="A138" s="387" t="s">
        <v>335</v>
      </c>
      <c r="B138" s="365">
        <v>0</v>
      </c>
      <c r="C138" s="365">
        <v>10</v>
      </c>
      <c r="D138" s="366">
        <v>10</v>
      </c>
      <c r="E138" s="377" t="s">
        <v>211</v>
      </c>
      <c r="F138" s="365">
        <v>0</v>
      </c>
      <c r="G138" s="366">
        <v>0</v>
      </c>
      <c r="H138" s="368">
        <v>0</v>
      </c>
      <c r="I138" s="365">
        <v>0</v>
      </c>
      <c r="J138" s="366">
        <v>0</v>
      </c>
      <c r="K138" s="375" t="s">
        <v>205</v>
      </c>
    </row>
    <row r="139" spans="1:11" ht="14.45" customHeight="1" thickBot="1" x14ac:dyDescent="0.25">
      <c r="A139" s="386" t="s">
        <v>336</v>
      </c>
      <c r="B139" s="370">
        <v>40.069701857341997</v>
      </c>
      <c r="C139" s="370">
        <v>31.004480000000001</v>
      </c>
      <c r="D139" s="371">
        <v>-9.0652218573419994</v>
      </c>
      <c r="E139" s="372">
        <v>0.77376368085699998</v>
      </c>
      <c r="F139" s="370">
        <v>29.283609885552998</v>
      </c>
      <c r="G139" s="371">
        <v>29.283609885552998</v>
      </c>
      <c r="H139" s="373">
        <v>3.875</v>
      </c>
      <c r="I139" s="370">
        <v>41.6905</v>
      </c>
      <c r="J139" s="371">
        <v>12.406890114446</v>
      </c>
      <c r="K139" s="376">
        <v>1.423680350985</v>
      </c>
    </row>
    <row r="140" spans="1:11" ht="14.45" customHeight="1" thickBot="1" x14ac:dyDescent="0.25">
      <c r="A140" s="387" t="s">
        <v>337</v>
      </c>
      <c r="B140" s="365">
        <v>40.069701857341997</v>
      </c>
      <c r="C140" s="365">
        <v>31.004480000000001</v>
      </c>
      <c r="D140" s="366">
        <v>-9.0652218573419994</v>
      </c>
      <c r="E140" s="367">
        <v>0.77376368085699998</v>
      </c>
      <c r="F140" s="365">
        <v>29.283609885552998</v>
      </c>
      <c r="G140" s="366">
        <v>29.283609885552998</v>
      </c>
      <c r="H140" s="368">
        <v>3.875</v>
      </c>
      <c r="I140" s="365">
        <v>41.6905</v>
      </c>
      <c r="J140" s="366">
        <v>12.406890114446</v>
      </c>
      <c r="K140" s="369">
        <v>1.423680350985</v>
      </c>
    </row>
    <row r="141" spans="1:11" ht="14.45" customHeight="1" thickBot="1" x14ac:dyDescent="0.25">
      <c r="A141" s="384" t="s">
        <v>338</v>
      </c>
      <c r="B141" s="365">
        <v>0</v>
      </c>
      <c r="C141" s="365">
        <v>0</v>
      </c>
      <c r="D141" s="366">
        <v>0</v>
      </c>
      <c r="E141" s="367">
        <v>1</v>
      </c>
      <c r="F141" s="365">
        <v>0</v>
      </c>
      <c r="G141" s="366">
        <v>0</v>
      </c>
      <c r="H141" s="368">
        <v>-1.8</v>
      </c>
      <c r="I141" s="365">
        <v>8.1999999999999993</v>
      </c>
      <c r="J141" s="366">
        <v>8.1999999999999993</v>
      </c>
      <c r="K141" s="375" t="s">
        <v>211</v>
      </c>
    </row>
    <row r="142" spans="1:11" ht="14.45" customHeight="1" thickBot="1" x14ac:dyDescent="0.25">
      <c r="A142" s="390" t="s">
        <v>339</v>
      </c>
      <c r="B142" s="370">
        <v>0</v>
      </c>
      <c r="C142" s="370">
        <v>0</v>
      </c>
      <c r="D142" s="371">
        <v>0</v>
      </c>
      <c r="E142" s="372">
        <v>1</v>
      </c>
      <c r="F142" s="370">
        <v>0</v>
      </c>
      <c r="G142" s="371">
        <v>0</v>
      </c>
      <c r="H142" s="373">
        <v>-1.8</v>
      </c>
      <c r="I142" s="370">
        <v>8.1999999999999993</v>
      </c>
      <c r="J142" s="371">
        <v>8.1999999999999993</v>
      </c>
      <c r="K142" s="374" t="s">
        <v>211</v>
      </c>
    </row>
    <row r="143" spans="1:11" ht="14.45" customHeight="1" thickBot="1" x14ac:dyDescent="0.25">
      <c r="A143" s="386" t="s">
        <v>340</v>
      </c>
      <c r="B143" s="370">
        <v>0</v>
      </c>
      <c r="C143" s="370">
        <v>0</v>
      </c>
      <c r="D143" s="371">
        <v>0</v>
      </c>
      <c r="E143" s="372">
        <v>1</v>
      </c>
      <c r="F143" s="370">
        <v>0</v>
      </c>
      <c r="G143" s="371">
        <v>0</v>
      </c>
      <c r="H143" s="373">
        <v>-1.8</v>
      </c>
      <c r="I143" s="370">
        <v>8.1999999999999993</v>
      </c>
      <c r="J143" s="371">
        <v>8.1999999999999993</v>
      </c>
      <c r="K143" s="374" t="s">
        <v>211</v>
      </c>
    </row>
    <row r="144" spans="1:11" ht="14.45" customHeight="1" thickBot="1" x14ac:dyDescent="0.25">
      <c r="A144" s="387" t="s">
        <v>341</v>
      </c>
      <c r="B144" s="365">
        <v>0</v>
      </c>
      <c r="C144" s="365">
        <v>0</v>
      </c>
      <c r="D144" s="366">
        <v>0</v>
      </c>
      <c r="E144" s="367">
        <v>1</v>
      </c>
      <c r="F144" s="365">
        <v>0</v>
      </c>
      <c r="G144" s="366">
        <v>0</v>
      </c>
      <c r="H144" s="368">
        <v>-1.8</v>
      </c>
      <c r="I144" s="365">
        <v>8.1999999999999993</v>
      </c>
      <c r="J144" s="366">
        <v>8.1999999999999993</v>
      </c>
      <c r="K144" s="375" t="s">
        <v>211</v>
      </c>
    </row>
    <row r="145" spans="1:11" ht="14.45" customHeight="1" thickBot="1" x14ac:dyDescent="0.25">
      <c r="A145" s="383" t="s">
        <v>342</v>
      </c>
      <c r="B145" s="365">
        <v>2605.4669967456398</v>
      </c>
      <c r="C145" s="365">
        <v>2627.81351</v>
      </c>
      <c r="D145" s="366">
        <v>22.346513254360001</v>
      </c>
      <c r="E145" s="367">
        <v>1.0085767784740001</v>
      </c>
      <c r="F145" s="365">
        <v>2932.07624581045</v>
      </c>
      <c r="G145" s="366">
        <v>2932.07624581045</v>
      </c>
      <c r="H145" s="368">
        <v>212.15631999999999</v>
      </c>
      <c r="I145" s="365">
        <v>2795.1539499999999</v>
      </c>
      <c r="J145" s="366">
        <v>-136.92229581044899</v>
      </c>
      <c r="K145" s="369">
        <v>0.95330193203299995</v>
      </c>
    </row>
    <row r="146" spans="1:11" ht="14.45" customHeight="1" thickBot="1" x14ac:dyDescent="0.25">
      <c r="A146" s="388" t="s">
        <v>343</v>
      </c>
      <c r="B146" s="370">
        <v>2605.4669967456398</v>
      </c>
      <c r="C146" s="370">
        <v>2627.81351</v>
      </c>
      <c r="D146" s="371">
        <v>22.346513254360001</v>
      </c>
      <c r="E146" s="372">
        <v>1.0085767784740001</v>
      </c>
      <c r="F146" s="370">
        <v>2932.07624581045</v>
      </c>
      <c r="G146" s="371">
        <v>2932.07624581045</v>
      </c>
      <c r="H146" s="373">
        <v>212.15631999999999</v>
      </c>
      <c r="I146" s="370">
        <v>2795.1539499999999</v>
      </c>
      <c r="J146" s="371">
        <v>-136.92229581044899</v>
      </c>
      <c r="K146" s="376">
        <v>0.95330193203299995</v>
      </c>
    </row>
    <row r="147" spans="1:11" ht="14.45" customHeight="1" thickBot="1" x14ac:dyDescent="0.25">
      <c r="A147" s="390" t="s">
        <v>41</v>
      </c>
      <c r="B147" s="370">
        <v>2605.4669967456398</v>
      </c>
      <c r="C147" s="370">
        <v>2627.81351</v>
      </c>
      <c r="D147" s="371">
        <v>22.346513254360001</v>
      </c>
      <c r="E147" s="372">
        <v>1.0085767784740001</v>
      </c>
      <c r="F147" s="370">
        <v>2932.07624581045</v>
      </c>
      <c r="G147" s="371">
        <v>2932.07624581045</v>
      </c>
      <c r="H147" s="373">
        <v>212.15631999999999</v>
      </c>
      <c r="I147" s="370">
        <v>2795.1539499999999</v>
      </c>
      <c r="J147" s="371">
        <v>-136.92229581044899</v>
      </c>
      <c r="K147" s="376">
        <v>0.95330193203299995</v>
      </c>
    </row>
    <row r="148" spans="1:11" ht="14.45" customHeight="1" thickBot="1" x14ac:dyDescent="0.25">
      <c r="A148" s="389" t="s">
        <v>344</v>
      </c>
      <c r="B148" s="365">
        <v>0</v>
      </c>
      <c r="C148" s="365">
        <v>6.6009999999999999E-2</v>
      </c>
      <c r="D148" s="366">
        <v>6.6009999999999999E-2</v>
      </c>
      <c r="E148" s="377" t="s">
        <v>211</v>
      </c>
      <c r="F148" s="365">
        <v>0</v>
      </c>
      <c r="G148" s="366">
        <v>0</v>
      </c>
      <c r="H148" s="368">
        <v>1.0145</v>
      </c>
      <c r="I148" s="365">
        <v>1.0317400000000001</v>
      </c>
      <c r="J148" s="366">
        <v>1.0317400000000001</v>
      </c>
      <c r="K148" s="375" t="s">
        <v>211</v>
      </c>
    </row>
    <row r="149" spans="1:11" ht="14.45" customHeight="1" thickBot="1" x14ac:dyDescent="0.25">
      <c r="A149" s="387" t="s">
        <v>345</v>
      </c>
      <c r="B149" s="365">
        <v>0</v>
      </c>
      <c r="C149" s="365">
        <v>6.6009999999999999E-2</v>
      </c>
      <c r="D149" s="366">
        <v>6.6009999999999999E-2</v>
      </c>
      <c r="E149" s="377" t="s">
        <v>211</v>
      </c>
      <c r="F149" s="365">
        <v>0</v>
      </c>
      <c r="G149" s="366">
        <v>0</v>
      </c>
      <c r="H149" s="368">
        <v>1.0145</v>
      </c>
      <c r="I149" s="365">
        <v>1.0317400000000001</v>
      </c>
      <c r="J149" s="366">
        <v>1.0317400000000001</v>
      </c>
      <c r="K149" s="375" t="s">
        <v>211</v>
      </c>
    </row>
    <row r="150" spans="1:11" ht="14.45" customHeight="1" thickBot="1" x14ac:dyDescent="0.25">
      <c r="A150" s="386" t="s">
        <v>346</v>
      </c>
      <c r="B150" s="370">
        <v>94.693838860206995</v>
      </c>
      <c r="C150" s="370">
        <v>66.460499999999996</v>
      </c>
      <c r="D150" s="371">
        <v>-28.233338860206999</v>
      </c>
      <c r="E150" s="372">
        <v>0.70184608417899996</v>
      </c>
      <c r="F150" s="370">
        <v>61.296271181160002</v>
      </c>
      <c r="G150" s="371">
        <v>61.296271181160002</v>
      </c>
      <c r="H150" s="373">
        <v>3.96</v>
      </c>
      <c r="I150" s="370">
        <v>40.173000000000002</v>
      </c>
      <c r="J150" s="371">
        <v>-21.12327118116</v>
      </c>
      <c r="K150" s="376">
        <v>0.65539060086099998</v>
      </c>
    </row>
    <row r="151" spans="1:11" ht="14.45" customHeight="1" thickBot="1" x14ac:dyDescent="0.25">
      <c r="A151" s="387" t="s">
        <v>347</v>
      </c>
      <c r="B151" s="365">
        <v>94.693838860206995</v>
      </c>
      <c r="C151" s="365">
        <v>66.460499999999996</v>
      </c>
      <c r="D151" s="366">
        <v>-28.233338860206999</v>
      </c>
      <c r="E151" s="367">
        <v>0.70184608417899996</v>
      </c>
      <c r="F151" s="365">
        <v>61.296271181160002</v>
      </c>
      <c r="G151" s="366">
        <v>61.296271181160002</v>
      </c>
      <c r="H151" s="368">
        <v>3.96</v>
      </c>
      <c r="I151" s="365">
        <v>40.173000000000002</v>
      </c>
      <c r="J151" s="366">
        <v>-21.12327118116</v>
      </c>
      <c r="K151" s="369">
        <v>0.65539060086099998</v>
      </c>
    </row>
    <row r="152" spans="1:11" ht="14.45" customHeight="1" thickBot="1" x14ac:dyDescent="0.25">
      <c r="A152" s="386" t="s">
        <v>348</v>
      </c>
      <c r="B152" s="370">
        <v>4.4469830309220004</v>
      </c>
      <c r="C152" s="370">
        <v>12.823499999999999</v>
      </c>
      <c r="D152" s="371">
        <v>8.3765169690770005</v>
      </c>
      <c r="E152" s="372">
        <v>2.8836404166210001</v>
      </c>
      <c r="F152" s="370">
        <v>3.816946662671</v>
      </c>
      <c r="G152" s="371">
        <v>3.816946662671</v>
      </c>
      <c r="H152" s="373">
        <v>1.0289999999999999</v>
      </c>
      <c r="I152" s="370">
        <v>10.8195</v>
      </c>
      <c r="J152" s="371">
        <v>7.002553337328</v>
      </c>
      <c r="K152" s="376">
        <v>2.834595543556</v>
      </c>
    </row>
    <row r="153" spans="1:11" ht="14.45" customHeight="1" thickBot="1" x14ac:dyDescent="0.25">
      <c r="A153" s="387" t="s">
        <v>349</v>
      </c>
      <c r="B153" s="365">
        <v>0</v>
      </c>
      <c r="C153" s="365">
        <v>0</v>
      </c>
      <c r="D153" s="366">
        <v>0</v>
      </c>
      <c r="E153" s="367">
        <v>1</v>
      </c>
      <c r="F153" s="365">
        <v>0</v>
      </c>
      <c r="G153" s="366">
        <v>0</v>
      </c>
      <c r="H153" s="368">
        <v>0</v>
      </c>
      <c r="I153" s="365">
        <v>4.4539999999999997</v>
      </c>
      <c r="J153" s="366">
        <v>4.4539999999999997</v>
      </c>
      <c r="K153" s="375" t="s">
        <v>211</v>
      </c>
    </row>
    <row r="154" spans="1:11" ht="14.45" customHeight="1" thickBot="1" x14ac:dyDescent="0.25">
      <c r="A154" s="387" t="s">
        <v>350</v>
      </c>
      <c r="B154" s="365">
        <v>4.4469830309220004</v>
      </c>
      <c r="C154" s="365">
        <v>12.823499999999999</v>
      </c>
      <c r="D154" s="366">
        <v>8.3765169690770005</v>
      </c>
      <c r="E154" s="367">
        <v>2.8836404166210001</v>
      </c>
      <c r="F154" s="365">
        <v>3.816946662671</v>
      </c>
      <c r="G154" s="366">
        <v>3.816946662671</v>
      </c>
      <c r="H154" s="368">
        <v>1.0289999999999999</v>
      </c>
      <c r="I154" s="365">
        <v>6.3654999999999999</v>
      </c>
      <c r="J154" s="366">
        <v>2.5485533373279998</v>
      </c>
      <c r="K154" s="369">
        <v>1.667694249503</v>
      </c>
    </row>
    <row r="155" spans="1:11" ht="14.45" customHeight="1" thickBot="1" x14ac:dyDescent="0.25">
      <c r="A155" s="389" t="s">
        <v>351</v>
      </c>
      <c r="B155" s="365">
        <v>0</v>
      </c>
      <c r="C155" s="365">
        <v>0</v>
      </c>
      <c r="D155" s="366">
        <v>0</v>
      </c>
      <c r="E155" s="367">
        <v>1</v>
      </c>
      <c r="F155" s="365">
        <v>0</v>
      </c>
      <c r="G155" s="366">
        <v>0</v>
      </c>
      <c r="H155" s="368">
        <v>0.97672999999999999</v>
      </c>
      <c r="I155" s="365">
        <v>6.1585400000000003</v>
      </c>
      <c r="J155" s="366">
        <v>6.1585400000000003</v>
      </c>
      <c r="K155" s="375" t="s">
        <v>211</v>
      </c>
    </row>
    <row r="156" spans="1:11" ht="14.45" customHeight="1" thickBot="1" x14ac:dyDescent="0.25">
      <c r="A156" s="387" t="s">
        <v>352</v>
      </c>
      <c r="B156" s="365">
        <v>0</v>
      </c>
      <c r="C156" s="365">
        <v>0</v>
      </c>
      <c r="D156" s="366">
        <v>0</v>
      </c>
      <c r="E156" s="367">
        <v>1</v>
      </c>
      <c r="F156" s="365">
        <v>0</v>
      </c>
      <c r="G156" s="366">
        <v>0</v>
      </c>
      <c r="H156" s="368">
        <v>0.97672999999999999</v>
      </c>
      <c r="I156" s="365">
        <v>6.1585400000000003</v>
      </c>
      <c r="J156" s="366">
        <v>6.1585400000000003</v>
      </c>
      <c r="K156" s="375" t="s">
        <v>211</v>
      </c>
    </row>
    <row r="157" spans="1:11" ht="14.45" customHeight="1" thickBot="1" x14ac:dyDescent="0.25">
      <c r="A157" s="386" t="s">
        <v>353</v>
      </c>
      <c r="B157" s="370">
        <v>171.691975980622</v>
      </c>
      <c r="C157" s="370">
        <v>184.73004</v>
      </c>
      <c r="D157" s="371">
        <v>13.038064019378</v>
      </c>
      <c r="E157" s="372">
        <v>1.07593869163</v>
      </c>
      <c r="F157" s="370">
        <v>167.52630812705499</v>
      </c>
      <c r="G157" s="371">
        <v>167.52630812705499</v>
      </c>
      <c r="H157" s="373">
        <v>0</v>
      </c>
      <c r="I157" s="370">
        <v>42.751899999999999</v>
      </c>
      <c r="J157" s="371">
        <v>-124.774408127055</v>
      </c>
      <c r="K157" s="376">
        <v>0.255195142052</v>
      </c>
    </row>
    <row r="158" spans="1:11" ht="14.45" customHeight="1" thickBot="1" x14ac:dyDescent="0.25">
      <c r="A158" s="387" t="s">
        <v>354</v>
      </c>
      <c r="B158" s="365">
        <v>171.691975980622</v>
      </c>
      <c r="C158" s="365">
        <v>184.73004</v>
      </c>
      <c r="D158" s="366">
        <v>13.038064019378</v>
      </c>
      <c r="E158" s="367">
        <v>1.07593869163</v>
      </c>
      <c r="F158" s="365">
        <v>167.52630812705499</v>
      </c>
      <c r="G158" s="366">
        <v>167.52630812705499</v>
      </c>
      <c r="H158" s="368">
        <v>0</v>
      </c>
      <c r="I158" s="365">
        <v>42.751899999999999</v>
      </c>
      <c r="J158" s="366">
        <v>-124.774408127055</v>
      </c>
      <c r="K158" s="369">
        <v>0.255195142052</v>
      </c>
    </row>
    <row r="159" spans="1:11" ht="14.45" customHeight="1" thickBot="1" x14ac:dyDescent="0.25">
      <c r="A159" s="386" t="s">
        <v>355</v>
      </c>
      <c r="B159" s="370">
        <v>853.54620856902898</v>
      </c>
      <c r="C159" s="370">
        <v>714.88868000000002</v>
      </c>
      <c r="D159" s="371">
        <v>-138.65752856902901</v>
      </c>
      <c r="E159" s="372">
        <v>0.83755123369100004</v>
      </c>
      <c r="F159" s="370">
        <v>959.88120228896196</v>
      </c>
      <c r="G159" s="371">
        <v>959.88120228896196</v>
      </c>
      <c r="H159" s="373">
        <v>53.982370000000003</v>
      </c>
      <c r="I159" s="370">
        <v>757.63815</v>
      </c>
      <c r="J159" s="371">
        <v>-202.243052288961</v>
      </c>
      <c r="K159" s="376">
        <v>0.78930408074799996</v>
      </c>
    </row>
    <row r="160" spans="1:11" ht="14.45" customHeight="1" thickBot="1" x14ac:dyDescent="0.25">
      <c r="A160" s="387" t="s">
        <v>356</v>
      </c>
      <c r="B160" s="365">
        <v>853.54620856902898</v>
      </c>
      <c r="C160" s="365">
        <v>714.88868000000002</v>
      </c>
      <c r="D160" s="366">
        <v>-138.65752856902901</v>
      </c>
      <c r="E160" s="367">
        <v>0.83755123369100004</v>
      </c>
      <c r="F160" s="365">
        <v>959.88120228896196</v>
      </c>
      <c r="G160" s="366">
        <v>959.88120228896196</v>
      </c>
      <c r="H160" s="368">
        <v>53.982370000000003</v>
      </c>
      <c r="I160" s="365">
        <v>757.63815</v>
      </c>
      <c r="J160" s="366">
        <v>-202.243052288961</v>
      </c>
      <c r="K160" s="369">
        <v>0.78930408074799996</v>
      </c>
    </row>
    <row r="161" spans="1:11" ht="14.45" customHeight="1" thickBot="1" x14ac:dyDescent="0.25">
      <c r="A161" s="386" t="s">
        <v>357</v>
      </c>
      <c r="B161" s="370">
        <v>1481.0879903048601</v>
      </c>
      <c r="C161" s="370">
        <v>1648.8447799999999</v>
      </c>
      <c r="D161" s="371">
        <v>167.75678969513999</v>
      </c>
      <c r="E161" s="372">
        <v>1.1132659172129999</v>
      </c>
      <c r="F161" s="370">
        <v>1739.5555175505999</v>
      </c>
      <c r="G161" s="371">
        <v>1739.5555175505999</v>
      </c>
      <c r="H161" s="373">
        <v>151.19372000000001</v>
      </c>
      <c r="I161" s="370">
        <v>1936.5811200000001</v>
      </c>
      <c r="J161" s="371">
        <v>197.025602449399</v>
      </c>
      <c r="K161" s="376">
        <v>1.1132620376069999</v>
      </c>
    </row>
    <row r="162" spans="1:11" ht="14.45" customHeight="1" thickBot="1" x14ac:dyDescent="0.25">
      <c r="A162" s="387" t="s">
        <v>358</v>
      </c>
      <c r="B162" s="365">
        <v>1481.0879903048601</v>
      </c>
      <c r="C162" s="365">
        <v>1648.8447799999999</v>
      </c>
      <c r="D162" s="366">
        <v>167.75678969513999</v>
      </c>
      <c r="E162" s="367">
        <v>1.1132659172129999</v>
      </c>
      <c r="F162" s="365">
        <v>1739.5555175505999</v>
      </c>
      <c r="G162" s="366">
        <v>1739.5555175505999</v>
      </c>
      <c r="H162" s="368">
        <v>151.19372000000001</v>
      </c>
      <c r="I162" s="365">
        <v>1936.5811200000001</v>
      </c>
      <c r="J162" s="366">
        <v>197.025602449399</v>
      </c>
      <c r="K162" s="369">
        <v>1.1132620376069999</v>
      </c>
    </row>
    <row r="163" spans="1:11" ht="14.45" customHeight="1" thickBot="1" x14ac:dyDescent="0.25">
      <c r="A163" s="391"/>
      <c r="B163" s="365">
        <v>-31415.6069642244</v>
      </c>
      <c r="C163" s="365">
        <v>-32218.1950600001</v>
      </c>
      <c r="D163" s="366">
        <v>-802.58809577563397</v>
      </c>
      <c r="E163" s="367">
        <v>1.025547432417</v>
      </c>
      <c r="F163" s="365">
        <v>-35567.467652400999</v>
      </c>
      <c r="G163" s="366">
        <v>-35567.467652400999</v>
      </c>
      <c r="H163" s="368">
        <v>-3852.3145399999999</v>
      </c>
      <c r="I163" s="365">
        <v>-36553.481489999998</v>
      </c>
      <c r="J163" s="366">
        <v>-986.01383759894804</v>
      </c>
      <c r="K163" s="369">
        <v>1.0277223514260001</v>
      </c>
    </row>
    <row r="164" spans="1:11" ht="14.45" customHeight="1" thickBot="1" x14ac:dyDescent="0.25">
      <c r="A164" s="392" t="s">
        <v>53</v>
      </c>
      <c r="B164" s="379">
        <v>-31415.6069642244</v>
      </c>
      <c r="C164" s="379">
        <v>-32218.1950600001</v>
      </c>
      <c r="D164" s="380">
        <v>-802.58809577563602</v>
      </c>
      <c r="E164" s="381">
        <v>0.23368108760299999</v>
      </c>
      <c r="F164" s="379">
        <v>-35567.467652400999</v>
      </c>
      <c r="G164" s="380">
        <v>-35567.467652400999</v>
      </c>
      <c r="H164" s="379">
        <v>-3852.3145399999999</v>
      </c>
      <c r="I164" s="379">
        <v>-36553.481489999998</v>
      </c>
      <c r="J164" s="380">
        <v>-986.01383759894395</v>
      </c>
      <c r="K164" s="382">
        <v>1.0277223514260001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41362E7B-B235-4A5E-A535-F9A133684F67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204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2015</v>
      </c>
      <c r="D3" s="190">
        <v>2018</v>
      </c>
      <c r="E3" s="7"/>
      <c r="F3" s="279">
        <v>2019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93" t="s">
        <v>359</v>
      </c>
      <c r="B5" s="394" t="s">
        <v>360</v>
      </c>
      <c r="C5" s="395" t="s">
        <v>361</v>
      </c>
      <c r="D5" s="395" t="s">
        <v>361</v>
      </c>
      <c r="E5" s="395"/>
      <c r="F5" s="395" t="s">
        <v>361</v>
      </c>
      <c r="G5" s="395" t="s">
        <v>361</v>
      </c>
      <c r="H5" s="395" t="s">
        <v>361</v>
      </c>
      <c r="I5" s="396" t="s">
        <v>361</v>
      </c>
      <c r="J5" s="397" t="s">
        <v>55</v>
      </c>
    </row>
    <row r="6" spans="1:10" ht="14.45" customHeight="1" x14ac:dyDescent="0.2">
      <c r="A6" s="393" t="s">
        <v>359</v>
      </c>
      <c r="B6" s="394" t="s">
        <v>362</v>
      </c>
      <c r="C6" s="395">
        <v>66.953450000000004</v>
      </c>
      <c r="D6" s="395">
        <v>37.228910000000006</v>
      </c>
      <c r="E6" s="395"/>
      <c r="F6" s="395">
        <v>71.655239999999992</v>
      </c>
      <c r="G6" s="395">
        <v>70</v>
      </c>
      <c r="H6" s="395">
        <v>1.6552399999999921</v>
      </c>
      <c r="I6" s="396">
        <v>1.0236462857142856</v>
      </c>
      <c r="J6" s="397" t="s">
        <v>1</v>
      </c>
    </row>
    <row r="7" spans="1:10" ht="14.45" customHeight="1" x14ac:dyDescent="0.2">
      <c r="A7" s="393" t="s">
        <v>359</v>
      </c>
      <c r="B7" s="394" t="s">
        <v>363</v>
      </c>
      <c r="C7" s="395">
        <v>66.953450000000004</v>
      </c>
      <c r="D7" s="395">
        <v>37.228910000000006</v>
      </c>
      <c r="E7" s="395"/>
      <c r="F7" s="395">
        <v>71.655239999999992</v>
      </c>
      <c r="G7" s="395">
        <v>70</v>
      </c>
      <c r="H7" s="395">
        <v>1.6552399999999921</v>
      </c>
      <c r="I7" s="396">
        <v>1.0236462857142856</v>
      </c>
      <c r="J7" s="397" t="s">
        <v>364</v>
      </c>
    </row>
    <row r="9" spans="1:10" ht="14.45" customHeight="1" x14ac:dyDescent="0.2">
      <c r="A9" s="393" t="s">
        <v>359</v>
      </c>
      <c r="B9" s="394" t="s">
        <v>360</v>
      </c>
      <c r="C9" s="395" t="s">
        <v>361</v>
      </c>
      <c r="D9" s="395" t="s">
        <v>361</v>
      </c>
      <c r="E9" s="395"/>
      <c r="F9" s="395" t="s">
        <v>361</v>
      </c>
      <c r="G9" s="395" t="s">
        <v>361</v>
      </c>
      <c r="H9" s="395" t="s">
        <v>361</v>
      </c>
      <c r="I9" s="396" t="s">
        <v>361</v>
      </c>
      <c r="J9" s="397" t="s">
        <v>55</v>
      </c>
    </row>
    <row r="10" spans="1:10" ht="14.45" customHeight="1" x14ac:dyDescent="0.2">
      <c r="A10" s="393" t="s">
        <v>365</v>
      </c>
      <c r="B10" s="394" t="s">
        <v>366</v>
      </c>
      <c r="C10" s="395" t="s">
        <v>361</v>
      </c>
      <c r="D10" s="395" t="s">
        <v>361</v>
      </c>
      <c r="E10" s="395"/>
      <c r="F10" s="395" t="s">
        <v>361</v>
      </c>
      <c r="G10" s="395" t="s">
        <v>361</v>
      </c>
      <c r="H10" s="395" t="s">
        <v>361</v>
      </c>
      <c r="I10" s="396" t="s">
        <v>361</v>
      </c>
      <c r="J10" s="397" t="s">
        <v>0</v>
      </c>
    </row>
    <row r="11" spans="1:10" ht="14.45" customHeight="1" x14ac:dyDescent="0.2">
      <c r="A11" s="393" t="s">
        <v>365</v>
      </c>
      <c r="B11" s="394" t="s">
        <v>362</v>
      </c>
      <c r="C11" s="395">
        <v>66.953450000000004</v>
      </c>
      <c r="D11" s="395">
        <v>37.228910000000006</v>
      </c>
      <c r="E11" s="395"/>
      <c r="F11" s="395">
        <v>71.655239999999992</v>
      </c>
      <c r="G11" s="395">
        <v>70</v>
      </c>
      <c r="H11" s="395">
        <v>1.6552399999999921</v>
      </c>
      <c r="I11" s="396">
        <v>1.0236462857142856</v>
      </c>
      <c r="J11" s="397" t="s">
        <v>1</v>
      </c>
    </row>
    <row r="12" spans="1:10" ht="14.45" customHeight="1" x14ac:dyDescent="0.2">
      <c r="A12" s="393" t="s">
        <v>365</v>
      </c>
      <c r="B12" s="394" t="s">
        <v>367</v>
      </c>
      <c r="C12" s="395">
        <v>66.953450000000004</v>
      </c>
      <c r="D12" s="395">
        <v>37.228910000000006</v>
      </c>
      <c r="E12" s="395"/>
      <c r="F12" s="395">
        <v>71.655239999999992</v>
      </c>
      <c r="G12" s="395">
        <v>70</v>
      </c>
      <c r="H12" s="395">
        <v>1.6552399999999921</v>
      </c>
      <c r="I12" s="396">
        <v>1.0236462857142856</v>
      </c>
      <c r="J12" s="397" t="s">
        <v>368</v>
      </c>
    </row>
    <row r="13" spans="1:10" ht="14.45" customHeight="1" x14ac:dyDescent="0.2">
      <c r="A13" s="393" t="s">
        <v>361</v>
      </c>
      <c r="B13" s="394" t="s">
        <v>361</v>
      </c>
      <c r="C13" s="395" t="s">
        <v>361</v>
      </c>
      <c r="D13" s="395" t="s">
        <v>361</v>
      </c>
      <c r="E13" s="395"/>
      <c r="F13" s="395" t="s">
        <v>361</v>
      </c>
      <c r="G13" s="395" t="s">
        <v>361</v>
      </c>
      <c r="H13" s="395" t="s">
        <v>361</v>
      </c>
      <c r="I13" s="396" t="s">
        <v>361</v>
      </c>
      <c r="J13" s="397" t="s">
        <v>369</v>
      </c>
    </row>
    <row r="14" spans="1:10" ht="14.45" customHeight="1" x14ac:dyDescent="0.2">
      <c r="A14" s="393" t="s">
        <v>359</v>
      </c>
      <c r="B14" s="394" t="s">
        <v>363</v>
      </c>
      <c r="C14" s="395">
        <v>66.953450000000004</v>
      </c>
      <c r="D14" s="395">
        <v>37.228910000000006</v>
      </c>
      <c r="E14" s="395"/>
      <c r="F14" s="395">
        <v>71.655239999999992</v>
      </c>
      <c r="G14" s="395">
        <v>70</v>
      </c>
      <c r="H14" s="395">
        <v>1.6552399999999921</v>
      </c>
      <c r="I14" s="396">
        <v>1.0236462857142856</v>
      </c>
      <c r="J14" s="397" t="s">
        <v>364</v>
      </c>
    </row>
  </sheetData>
  <mergeCells count="3">
    <mergeCell ref="F3:I3"/>
    <mergeCell ref="C4:D4"/>
    <mergeCell ref="A1:I1"/>
  </mergeCells>
  <conditionalFormatting sqref="F8 F15:F65537">
    <cfRule type="cellIs" dxfId="38" priority="18" stopIfTrue="1" operator="greaterThan">
      <formula>1</formula>
    </cfRule>
  </conditionalFormatting>
  <conditionalFormatting sqref="H5:H7">
    <cfRule type="expression" dxfId="37" priority="14">
      <formula>$H5&gt;0</formula>
    </cfRule>
  </conditionalFormatting>
  <conditionalFormatting sqref="I5:I7">
    <cfRule type="expression" dxfId="36" priority="15">
      <formula>$I5&gt;1</formula>
    </cfRule>
  </conditionalFormatting>
  <conditionalFormatting sqref="B5:B7">
    <cfRule type="expression" dxfId="35" priority="11">
      <formula>OR($J5="NS",$J5="SumaNS",$J5="Účet")</formula>
    </cfRule>
  </conditionalFormatting>
  <conditionalFormatting sqref="B5:D7 F5:I7">
    <cfRule type="expression" dxfId="34" priority="17">
      <formula>AND($J5&lt;&gt;"",$J5&lt;&gt;"mezeraKL")</formula>
    </cfRule>
  </conditionalFormatting>
  <conditionalFormatting sqref="B5:D7 F5:I7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2" priority="13">
      <formula>OR($J5="SumaNS",$J5="NS")</formula>
    </cfRule>
  </conditionalFormatting>
  <conditionalFormatting sqref="A5:A7">
    <cfRule type="expression" dxfId="31" priority="9">
      <formula>AND($J5&lt;&gt;"mezeraKL",$J5&lt;&gt;"")</formula>
    </cfRule>
  </conditionalFormatting>
  <conditionalFormatting sqref="A5:A7">
    <cfRule type="expression" dxfId="30" priority="10">
      <formula>AND($J5&lt;&gt;"",$J5&lt;&gt;"mezeraKL")</formula>
    </cfRule>
  </conditionalFormatting>
  <conditionalFormatting sqref="H9:H14">
    <cfRule type="expression" dxfId="29" priority="5">
      <formula>$H9&gt;0</formula>
    </cfRule>
  </conditionalFormatting>
  <conditionalFormatting sqref="A9:A14">
    <cfRule type="expression" dxfId="28" priority="2">
      <formula>AND($J9&lt;&gt;"mezeraKL",$J9&lt;&gt;"")</formula>
    </cfRule>
  </conditionalFormatting>
  <conditionalFormatting sqref="I9:I14">
    <cfRule type="expression" dxfId="27" priority="6">
      <formula>$I9&gt;1</formula>
    </cfRule>
  </conditionalFormatting>
  <conditionalFormatting sqref="B9:B14">
    <cfRule type="expression" dxfId="26" priority="1">
      <formula>OR($J9="NS",$J9="SumaNS",$J9="Účet")</formula>
    </cfRule>
  </conditionalFormatting>
  <conditionalFormatting sqref="A9:D14 F9:I14">
    <cfRule type="expression" dxfId="25" priority="8">
      <formula>AND($J9&lt;&gt;"",$J9&lt;&gt;"mezeraKL")</formula>
    </cfRule>
  </conditionalFormatting>
  <conditionalFormatting sqref="B9:D14 F9:I14">
    <cfRule type="expression" dxfId="24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3" priority="4">
      <formula>OR($J9="SumaNS",$J9="NS")</formula>
    </cfRule>
  </conditionalFormatting>
  <hyperlinks>
    <hyperlink ref="A2" location="Obsah!A1" display="Zpět na Obsah  KL 01  1.-4.měsíc" xr:uid="{B8F75309-C480-42D1-B5A0-C1BA1542E22C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364" t="s">
        <v>204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352.98143987872652</v>
      </c>
      <c r="M3" s="81">
        <f>SUBTOTAL(9,M5:M1048576)</f>
        <v>203</v>
      </c>
      <c r="N3" s="82">
        <f>SUBTOTAL(9,N5:N1048576)</f>
        <v>71655.232295381487</v>
      </c>
    </row>
    <row r="4" spans="1:14" s="174" customFormat="1" ht="14.45" customHeight="1" thickBot="1" x14ac:dyDescent="0.25">
      <c r="A4" s="398" t="s">
        <v>4</v>
      </c>
      <c r="B4" s="399" t="s">
        <v>5</v>
      </c>
      <c r="C4" s="399" t="s">
        <v>0</v>
      </c>
      <c r="D4" s="399" t="s">
        <v>6</v>
      </c>
      <c r="E4" s="400" t="s">
        <v>7</v>
      </c>
      <c r="F4" s="399" t="s">
        <v>1</v>
      </c>
      <c r="G4" s="399" t="s">
        <v>8</v>
      </c>
      <c r="H4" s="399" t="s">
        <v>9</v>
      </c>
      <c r="I4" s="399" t="s">
        <v>10</v>
      </c>
      <c r="J4" s="401" t="s">
        <v>11</v>
      </c>
      <c r="K4" s="401" t="s">
        <v>12</v>
      </c>
      <c r="L4" s="402" t="s">
        <v>90</v>
      </c>
      <c r="M4" s="402" t="s">
        <v>13</v>
      </c>
      <c r="N4" s="403" t="s">
        <v>101</v>
      </c>
    </row>
    <row r="5" spans="1:14" ht="14.45" customHeight="1" x14ac:dyDescent="0.2">
      <c r="A5" s="406" t="s">
        <v>359</v>
      </c>
      <c r="B5" s="407" t="s">
        <v>360</v>
      </c>
      <c r="C5" s="408" t="s">
        <v>365</v>
      </c>
      <c r="D5" s="409" t="s">
        <v>366</v>
      </c>
      <c r="E5" s="410">
        <v>50113001</v>
      </c>
      <c r="F5" s="409" t="s">
        <v>370</v>
      </c>
      <c r="G5" s="408" t="s">
        <v>371</v>
      </c>
      <c r="H5" s="408">
        <v>100362</v>
      </c>
      <c r="I5" s="408">
        <v>362</v>
      </c>
      <c r="J5" s="408" t="s">
        <v>372</v>
      </c>
      <c r="K5" s="408" t="s">
        <v>373</v>
      </c>
      <c r="L5" s="411">
        <v>72.570000000000007</v>
      </c>
      <c r="M5" s="411">
        <v>10</v>
      </c>
      <c r="N5" s="412">
        <v>725.7</v>
      </c>
    </row>
    <row r="6" spans="1:14" ht="14.45" customHeight="1" x14ac:dyDescent="0.2">
      <c r="A6" s="413" t="s">
        <v>359</v>
      </c>
      <c r="B6" s="414" t="s">
        <v>360</v>
      </c>
      <c r="C6" s="415" t="s">
        <v>365</v>
      </c>
      <c r="D6" s="416" t="s">
        <v>366</v>
      </c>
      <c r="E6" s="417">
        <v>50113001</v>
      </c>
      <c r="F6" s="416" t="s">
        <v>370</v>
      </c>
      <c r="G6" s="415" t="s">
        <v>371</v>
      </c>
      <c r="H6" s="415">
        <v>173305</v>
      </c>
      <c r="I6" s="415">
        <v>173305</v>
      </c>
      <c r="J6" s="415" t="s">
        <v>374</v>
      </c>
      <c r="K6" s="415" t="s">
        <v>375</v>
      </c>
      <c r="L6" s="418">
        <v>301.30999999999989</v>
      </c>
      <c r="M6" s="418">
        <v>1</v>
      </c>
      <c r="N6" s="419">
        <v>301.30999999999989</v>
      </c>
    </row>
    <row r="7" spans="1:14" ht="14.45" customHeight="1" x14ac:dyDescent="0.2">
      <c r="A7" s="413" t="s">
        <v>359</v>
      </c>
      <c r="B7" s="414" t="s">
        <v>360</v>
      </c>
      <c r="C7" s="415" t="s">
        <v>365</v>
      </c>
      <c r="D7" s="416" t="s">
        <v>366</v>
      </c>
      <c r="E7" s="417">
        <v>50113001</v>
      </c>
      <c r="F7" s="416" t="s">
        <v>370</v>
      </c>
      <c r="G7" s="415" t="s">
        <v>371</v>
      </c>
      <c r="H7" s="415">
        <v>162320</v>
      </c>
      <c r="I7" s="415">
        <v>62320</v>
      </c>
      <c r="J7" s="415" t="s">
        <v>376</v>
      </c>
      <c r="K7" s="415" t="s">
        <v>377</v>
      </c>
      <c r="L7" s="418">
        <v>75.89</v>
      </c>
      <c r="M7" s="418">
        <v>25</v>
      </c>
      <c r="N7" s="419">
        <v>1897.25</v>
      </c>
    </row>
    <row r="8" spans="1:14" ht="14.45" customHeight="1" x14ac:dyDescent="0.2">
      <c r="A8" s="413" t="s">
        <v>359</v>
      </c>
      <c r="B8" s="414" t="s">
        <v>360</v>
      </c>
      <c r="C8" s="415" t="s">
        <v>365</v>
      </c>
      <c r="D8" s="416" t="s">
        <v>366</v>
      </c>
      <c r="E8" s="417">
        <v>50113001</v>
      </c>
      <c r="F8" s="416" t="s">
        <v>370</v>
      </c>
      <c r="G8" s="415" t="s">
        <v>371</v>
      </c>
      <c r="H8" s="415">
        <v>212884</v>
      </c>
      <c r="I8" s="415">
        <v>212884</v>
      </c>
      <c r="J8" s="415" t="s">
        <v>378</v>
      </c>
      <c r="K8" s="415" t="s">
        <v>379</v>
      </c>
      <c r="L8" s="418">
        <v>47.120000000000005</v>
      </c>
      <c r="M8" s="418">
        <v>20</v>
      </c>
      <c r="N8" s="419">
        <v>942.40000000000009</v>
      </c>
    </row>
    <row r="9" spans="1:14" ht="14.45" customHeight="1" x14ac:dyDescent="0.2">
      <c r="A9" s="413" t="s">
        <v>359</v>
      </c>
      <c r="B9" s="414" t="s">
        <v>360</v>
      </c>
      <c r="C9" s="415" t="s">
        <v>365</v>
      </c>
      <c r="D9" s="416" t="s">
        <v>366</v>
      </c>
      <c r="E9" s="417">
        <v>50113001</v>
      </c>
      <c r="F9" s="416" t="s">
        <v>370</v>
      </c>
      <c r="G9" s="415" t="s">
        <v>371</v>
      </c>
      <c r="H9" s="415">
        <v>841498</v>
      </c>
      <c r="I9" s="415">
        <v>31951</v>
      </c>
      <c r="J9" s="415" t="s">
        <v>380</v>
      </c>
      <c r="K9" s="415" t="s">
        <v>381</v>
      </c>
      <c r="L9" s="418">
        <v>48.612727272727277</v>
      </c>
      <c r="M9" s="418">
        <v>11</v>
      </c>
      <c r="N9" s="419">
        <v>534.74</v>
      </c>
    </row>
    <row r="10" spans="1:14" ht="14.45" customHeight="1" x14ac:dyDescent="0.2">
      <c r="A10" s="413" t="s">
        <v>359</v>
      </c>
      <c r="B10" s="414" t="s">
        <v>360</v>
      </c>
      <c r="C10" s="415" t="s">
        <v>365</v>
      </c>
      <c r="D10" s="416" t="s">
        <v>366</v>
      </c>
      <c r="E10" s="417">
        <v>50113001</v>
      </c>
      <c r="F10" s="416" t="s">
        <v>370</v>
      </c>
      <c r="G10" s="415" t="s">
        <v>382</v>
      </c>
      <c r="H10" s="415">
        <v>190044</v>
      </c>
      <c r="I10" s="415">
        <v>90044</v>
      </c>
      <c r="J10" s="415" t="s">
        <v>383</v>
      </c>
      <c r="K10" s="415" t="s">
        <v>384</v>
      </c>
      <c r="L10" s="418">
        <v>37.549999999999997</v>
      </c>
      <c r="M10" s="418">
        <v>10</v>
      </c>
      <c r="N10" s="419">
        <v>375.5</v>
      </c>
    </row>
    <row r="11" spans="1:14" ht="14.45" customHeight="1" x14ac:dyDescent="0.2">
      <c r="A11" s="413" t="s">
        <v>359</v>
      </c>
      <c r="B11" s="414" t="s">
        <v>360</v>
      </c>
      <c r="C11" s="415" t="s">
        <v>365</v>
      </c>
      <c r="D11" s="416" t="s">
        <v>366</v>
      </c>
      <c r="E11" s="417">
        <v>50113001</v>
      </c>
      <c r="F11" s="416" t="s">
        <v>370</v>
      </c>
      <c r="G11" s="415" t="s">
        <v>371</v>
      </c>
      <c r="H11" s="415">
        <v>117011</v>
      </c>
      <c r="I11" s="415">
        <v>17011</v>
      </c>
      <c r="J11" s="415" t="s">
        <v>385</v>
      </c>
      <c r="K11" s="415" t="s">
        <v>386</v>
      </c>
      <c r="L11" s="418">
        <v>145.00000000000003</v>
      </c>
      <c r="M11" s="418">
        <v>10</v>
      </c>
      <c r="N11" s="419">
        <v>1450.0000000000002</v>
      </c>
    </row>
    <row r="12" spans="1:14" ht="14.45" customHeight="1" x14ac:dyDescent="0.2">
      <c r="A12" s="413" t="s">
        <v>359</v>
      </c>
      <c r="B12" s="414" t="s">
        <v>360</v>
      </c>
      <c r="C12" s="415" t="s">
        <v>365</v>
      </c>
      <c r="D12" s="416" t="s">
        <v>366</v>
      </c>
      <c r="E12" s="417">
        <v>50113001</v>
      </c>
      <c r="F12" s="416" t="s">
        <v>370</v>
      </c>
      <c r="G12" s="415" t="s">
        <v>371</v>
      </c>
      <c r="H12" s="415">
        <v>920200</v>
      </c>
      <c r="I12" s="415">
        <v>15877</v>
      </c>
      <c r="J12" s="415" t="s">
        <v>387</v>
      </c>
      <c r="K12" s="415" t="s">
        <v>361</v>
      </c>
      <c r="L12" s="418">
        <v>252.97799999999998</v>
      </c>
      <c r="M12" s="418">
        <v>10</v>
      </c>
      <c r="N12" s="419">
        <v>2529.7799999999997</v>
      </c>
    </row>
    <row r="13" spans="1:14" ht="14.45" customHeight="1" x14ac:dyDescent="0.2">
      <c r="A13" s="413" t="s">
        <v>359</v>
      </c>
      <c r="B13" s="414" t="s">
        <v>360</v>
      </c>
      <c r="C13" s="415" t="s">
        <v>365</v>
      </c>
      <c r="D13" s="416" t="s">
        <v>366</v>
      </c>
      <c r="E13" s="417">
        <v>50113001</v>
      </c>
      <c r="F13" s="416" t="s">
        <v>370</v>
      </c>
      <c r="G13" s="415" t="s">
        <v>371</v>
      </c>
      <c r="H13" s="415">
        <v>193746</v>
      </c>
      <c r="I13" s="415">
        <v>93746</v>
      </c>
      <c r="J13" s="415" t="s">
        <v>388</v>
      </c>
      <c r="K13" s="415" t="s">
        <v>389</v>
      </c>
      <c r="L13" s="418">
        <v>366.21999999999997</v>
      </c>
      <c r="M13" s="418">
        <v>20</v>
      </c>
      <c r="N13" s="419">
        <v>7324.4</v>
      </c>
    </row>
    <row r="14" spans="1:14" ht="14.45" customHeight="1" x14ac:dyDescent="0.2">
      <c r="A14" s="413" t="s">
        <v>359</v>
      </c>
      <c r="B14" s="414" t="s">
        <v>360</v>
      </c>
      <c r="C14" s="415" t="s">
        <v>365</v>
      </c>
      <c r="D14" s="416" t="s">
        <v>366</v>
      </c>
      <c r="E14" s="417">
        <v>50113001</v>
      </c>
      <c r="F14" s="416" t="s">
        <v>370</v>
      </c>
      <c r="G14" s="415" t="s">
        <v>371</v>
      </c>
      <c r="H14" s="415">
        <v>207899</v>
      </c>
      <c r="I14" s="415">
        <v>207899</v>
      </c>
      <c r="J14" s="415" t="s">
        <v>390</v>
      </c>
      <c r="K14" s="415" t="s">
        <v>391</v>
      </c>
      <c r="L14" s="418">
        <v>66.849999999999994</v>
      </c>
      <c r="M14" s="418">
        <v>8</v>
      </c>
      <c r="N14" s="419">
        <v>534.79999999999995</v>
      </c>
    </row>
    <row r="15" spans="1:14" ht="14.45" customHeight="1" x14ac:dyDescent="0.2">
      <c r="A15" s="413" t="s">
        <v>359</v>
      </c>
      <c r="B15" s="414" t="s">
        <v>360</v>
      </c>
      <c r="C15" s="415" t="s">
        <v>365</v>
      </c>
      <c r="D15" s="416" t="s">
        <v>366</v>
      </c>
      <c r="E15" s="417">
        <v>50113001</v>
      </c>
      <c r="F15" s="416" t="s">
        <v>370</v>
      </c>
      <c r="G15" s="415" t="s">
        <v>371</v>
      </c>
      <c r="H15" s="415">
        <v>901176</v>
      </c>
      <c r="I15" s="415">
        <v>1000</v>
      </c>
      <c r="J15" s="415" t="s">
        <v>392</v>
      </c>
      <c r="K15" s="415" t="s">
        <v>393</v>
      </c>
      <c r="L15" s="418">
        <v>69.337750253474226</v>
      </c>
      <c r="M15" s="418">
        <v>8</v>
      </c>
      <c r="N15" s="419">
        <v>554.70200202779381</v>
      </c>
    </row>
    <row r="16" spans="1:14" ht="14.45" customHeight="1" x14ac:dyDescent="0.2">
      <c r="A16" s="413" t="s">
        <v>359</v>
      </c>
      <c r="B16" s="414" t="s">
        <v>360</v>
      </c>
      <c r="C16" s="415" t="s">
        <v>365</v>
      </c>
      <c r="D16" s="416" t="s">
        <v>366</v>
      </c>
      <c r="E16" s="417">
        <v>50113001</v>
      </c>
      <c r="F16" s="416" t="s">
        <v>370</v>
      </c>
      <c r="G16" s="415" t="s">
        <v>371</v>
      </c>
      <c r="H16" s="415">
        <v>930224</v>
      </c>
      <c r="I16" s="415">
        <v>0</v>
      </c>
      <c r="J16" s="415" t="s">
        <v>394</v>
      </c>
      <c r="K16" s="415" t="s">
        <v>361</v>
      </c>
      <c r="L16" s="418">
        <v>111.65073902186893</v>
      </c>
      <c r="M16" s="418">
        <v>26</v>
      </c>
      <c r="N16" s="419">
        <v>2902.919214568592</v>
      </c>
    </row>
    <row r="17" spans="1:14" ht="14.45" customHeight="1" x14ac:dyDescent="0.2">
      <c r="A17" s="413" t="s">
        <v>359</v>
      </c>
      <c r="B17" s="414" t="s">
        <v>360</v>
      </c>
      <c r="C17" s="415" t="s">
        <v>365</v>
      </c>
      <c r="D17" s="416" t="s">
        <v>366</v>
      </c>
      <c r="E17" s="417">
        <v>50113001</v>
      </c>
      <c r="F17" s="416" t="s">
        <v>370</v>
      </c>
      <c r="G17" s="415" t="s">
        <v>371</v>
      </c>
      <c r="H17" s="415">
        <v>930589</v>
      </c>
      <c r="I17" s="415">
        <v>0</v>
      </c>
      <c r="J17" s="415" t="s">
        <v>395</v>
      </c>
      <c r="K17" s="415" t="s">
        <v>361</v>
      </c>
      <c r="L17" s="418">
        <v>111.29871371136778</v>
      </c>
      <c r="M17" s="418">
        <v>2</v>
      </c>
      <c r="N17" s="419">
        <v>222.59742742273556</v>
      </c>
    </row>
    <row r="18" spans="1:14" ht="14.45" customHeight="1" x14ac:dyDescent="0.2">
      <c r="A18" s="413" t="s">
        <v>359</v>
      </c>
      <c r="B18" s="414" t="s">
        <v>360</v>
      </c>
      <c r="C18" s="415" t="s">
        <v>365</v>
      </c>
      <c r="D18" s="416" t="s">
        <v>366</v>
      </c>
      <c r="E18" s="417">
        <v>50113001</v>
      </c>
      <c r="F18" s="416" t="s">
        <v>370</v>
      </c>
      <c r="G18" s="415" t="s">
        <v>371</v>
      </c>
      <c r="H18" s="415">
        <v>501736</v>
      </c>
      <c r="I18" s="415">
        <v>0</v>
      </c>
      <c r="J18" s="415" t="s">
        <v>396</v>
      </c>
      <c r="K18" s="415" t="s">
        <v>361</v>
      </c>
      <c r="L18" s="418">
        <v>210.18920642029681</v>
      </c>
      <c r="M18" s="418">
        <v>8</v>
      </c>
      <c r="N18" s="419">
        <v>1681.5136513623745</v>
      </c>
    </row>
    <row r="19" spans="1:14" ht="14.45" customHeight="1" x14ac:dyDescent="0.2">
      <c r="A19" s="413" t="s">
        <v>359</v>
      </c>
      <c r="B19" s="414" t="s">
        <v>360</v>
      </c>
      <c r="C19" s="415" t="s">
        <v>365</v>
      </c>
      <c r="D19" s="416" t="s">
        <v>366</v>
      </c>
      <c r="E19" s="417">
        <v>50113001</v>
      </c>
      <c r="F19" s="416" t="s">
        <v>370</v>
      </c>
      <c r="G19" s="415" t="s">
        <v>382</v>
      </c>
      <c r="H19" s="415">
        <v>197125</v>
      </c>
      <c r="I19" s="415">
        <v>197125</v>
      </c>
      <c r="J19" s="415" t="s">
        <v>397</v>
      </c>
      <c r="K19" s="415" t="s">
        <v>398</v>
      </c>
      <c r="L19" s="418">
        <v>110</v>
      </c>
      <c r="M19" s="418">
        <v>6</v>
      </c>
      <c r="N19" s="419">
        <v>660</v>
      </c>
    </row>
    <row r="20" spans="1:14" ht="14.45" customHeight="1" x14ac:dyDescent="0.2">
      <c r="A20" s="413" t="s">
        <v>359</v>
      </c>
      <c r="B20" s="414" t="s">
        <v>360</v>
      </c>
      <c r="C20" s="415" t="s">
        <v>365</v>
      </c>
      <c r="D20" s="416" t="s">
        <v>366</v>
      </c>
      <c r="E20" s="417">
        <v>50113001</v>
      </c>
      <c r="F20" s="416" t="s">
        <v>370</v>
      </c>
      <c r="G20" s="415" t="s">
        <v>371</v>
      </c>
      <c r="H20" s="415">
        <v>100502</v>
      </c>
      <c r="I20" s="415">
        <v>502</v>
      </c>
      <c r="J20" s="415" t="s">
        <v>399</v>
      </c>
      <c r="K20" s="415" t="s">
        <v>400</v>
      </c>
      <c r="L20" s="418">
        <v>268.93999999999994</v>
      </c>
      <c r="M20" s="418">
        <v>15</v>
      </c>
      <c r="N20" s="419">
        <v>4034.099999999999</v>
      </c>
    </row>
    <row r="21" spans="1:14" ht="14.45" customHeight="1" x14ac:dyDescent="0.2">
      <c r="A21" s="413" t="s">
        <v>359</v>
      </c>
      <c r="B21" s="414" t="s">
        <v>360</v>
      </c>
      <c r="C21" s="415" t="s">
        <v>365</v>
      </c>
      <c r="D21" s="416" t="s">
        <v>366</v>
      </c>
      <c r="E21" s="417">
        <v>50113001</v>
      </c>
      <c r="F21" s="416" t="s">
        <v>370</v>
      </c>
      <c r="G21" s="415" t="s">
        <v>371</v>
      </c>
      <c r="H21" s="415">
        <v>216228</v>
      </c>
      <c r="I21" s="415">
        <v>216228</v>
      </c>
      <c r="J21" s="415" t="s">
        <v>401</v>
      </c>
      <c r="K21" s="415" t="s">
        <v>402</v>
      </c>
      <c r="L21" s="418">
        <v>115.68</v>
      </c>
      <c r="M21" s="418">
        <v>3</v>
      </c>
      <c r="N21" s="419">
        <v>347.04</v>
      </c>
    </row>
    <row r="22" spans="1:14" ht="14.45" customHeight="1" x14ac:dyDescent="0.2">
      <c r="A22" s="413" t="s">
        <v>359</v>
      </c>
      <c r="B22" s="414" t="s">
        <v>360</v>
      </c>
      <c r="C22" s="415" t="s">
        <v>365</v>
      </c>
      <c r="D22" s="416" t="s">
        <v>366</v>
      </c>
      <c r="E22" s="417">
        <v>50113001</v>
      </c>
      <c r="F22" s="416" t="s">
        <v>370</v>
      </c>
      <c r="G22" s="415" t="s">
        <v>371</v>
      </c>
      <c r="H22" s="415">
        <v>994705</v>
      </c>
      <c r="I22" s="415">
        <v>0</v>
      </c>
      <c r="J22" s="415" t="s">
        <v>403</v>
      </c>
      <c r="K22" s="415" t="s">
        <v>361</v>
      </c>
      <c r="L22" s="418">
        <v>104.36</v>
      </c>
      <c r="M22" s="418">
        <v>1</v>
      </c>
      <c r="N22" s="419">
        <v>104.36</v>
      </c>
    </row>
    <row r="23" spans="1:14" ht="14.45" customHeight="1" x14ac:dyDescent="0.2">
      <c r="A23" s="413" t="s">
        <v>359</v>
      </c>
      <c r="B23" s="414" t="s">
        <v>360</v>
      </c>
      <c r="C23" s="415" t="s">
        <v>365</v>
      </c>
      <c r="D23" s="416" t="s">
        <v>366</v>
      </c>
      <c r="E23" s="417">
        <v>50113001</v>
      </c>
      <c r="F23" s="416" t="s">
        <v>370</v>
      </c>
      <c r="G23" s="415" t="s">
        <v>371</v>
      </c>
      <c r="H23" s="415">
        <v>128176</v>
      </c>
      <c r="I23" s="415">
        <v>28176</v>
      </c>
      <c r="J23" s="415" t="s">
        <v>404</v>
      </c>
      <c r="K23" s="415" t="s">
        <v>405</v>
      </c>
      <c r="L23" s="418">
        <v>6775.7599999999993</v>
      </c>
      <c r="M23" s="418">
        <v>6</v>
      </c>
      <c r="N23" s="419">
        <v>40654.559999999998</v>
      </c>
    </row>
    <row r="24" spans="1:14" ht="14.45" customHeight="1" thickBot="1" x14ac:dyDescent="0.25">
      <c r="A24" s="420" t="s">
        <v>359</v>
      </c>
      <c r="B24" s="421" t="s">
        <v>360</v>
      </c>
      <c r="C24" s="422" t="s">
        <v>365</v>
      </c>
      <c r="D24" s="423" t="s">
        <v>366</v>
      </c>
      <c r="E24" s="424">
        <v>50113001</v>
      </c>
      <c r="F24" s="423" t="s">
        <v>370</v>
      </c>
      <c r="G24" s="422" t="s">
        <v>371</v>
      </c>
      <c r="H24" s="422">
        <v>128178</v>
      </c>
      <c r="I24" s="422">
        <v>28178</v>
      </c>
      <c r="J24" s="422" t="s">
        <v>404</v>
      </c>
      <c r="K24" s="422" t="s">
        <v>406</v>
      </c>
      <c r="L24" s="425">
        <v>1292.52</v>
      </c>
      <c r="M24" s="425">
        <v>3</v>
      </c>
      <c r="N24" s="426">
        <v>3877.56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C4D39BCC-833B-4759-BED7-E5F238447A8C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364" t="s">
        <v>204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27" t="s">
        <v>91</v>
      </c>
      <c r="B4" s="428" t="s">
        <v>14</v>
      </c>
      <c r="C4" s="429" t="s">
        <v>2</v>
      </c>
      <c r="D4" s="428" t="s">
        <v>14</v>
      </c>
      <c r="E4" s="429" t="s">
        <v>2</v>
      </c>
      <c r="F4" s="430" t="s">
        <v>14</v>
      </c>
    </row>
    <row r="5" spans="1:6" ht="14.45" customHeight="1" thickBot="1" x14ac:dyDescent="0.25">
      <c r="A5" s="438" t="s">
        <v>407</v>
      </c>
      <c r="B5" s="404"/>
      <c r="C5" s="431">
        <v>0</v>
      </c>
      <c r="D5" s="404">
        <v>1035.5</v>
      </c>
      <c r="E5" s="431">
        <v>1</v>
      </c>
      <c r="F5" s="405">
        <v>1035.5</v>
      </c>
    </row>
    <row r="6" spans="1:6" ht="14.45" customHeight="1" thickBot="1" x14ac:dyDescent="0.25">
      <c r="A6" s="434" t="s">
        <v>3</v>
      </c>
      <c r="B6" s="435"/>
      <c r="C6" s="436">
        <v>0</v>
      </c>
      <c r="D6" s="435">
        <v>1035.5</v>
      </c>
      <c r="E6" s="436">
        <v>1</v>
      </c>
      <c r="F6" s="437">
        <v>1035.5</v>
      </c>
    </row>
    <row r="7" spans="1:6" ht="14.45" customHeight="1" thickBot="1" x14ac:dyDescent="0.25"/>
    <row r="8" spans="1:6" ht="14.45" customHeight="1" x14ac:dyDescent="0.2">
      <c r="A8" s="443" t="s">
        <v>408</v>
      </c>
      <c r="B8" s="411"/>
      <c r="C8" s="432">
        <v>0</v>
      </c>
      <c r="D8" s="411">
        <v>375.5</v>
      </c>
      <c r="E8" s="432">
        <v>1</v>
      </c>
      <c r="F8" s="412">
        <v>375.5</v>
      </c>
    </row>
    <row r="9" spans="1:6" ht="14.45" customHeight="1" thickBot="1" x14ac:dyDescent="0.25">
      <c r="A9" s="444" t="s">
        <v>409</v>
      </c>
      <c r="B9" s="440"/>
      <c r="C9" s="441">
        <v>0</v>
      </c>
      <c r="D9" s="440">
        <v>660</v>
      </c>
      <c r="E9" s="441">
        <v>1</v>
      </c>
      <c r="F9" s="442">
        <v>660</v>
      </c>
    </row>
    <row r="10" spans="1:6" ht="14.45" customHeight="1" thickBot="1" x14ac:dyDescent="0.25">
      <c r="A10" s="434" t="s">
        <v>3</v>
      </c>
      <c r="B10" s="435"/>
      <c r="C10" s="436">
        <v>0</v>
      </c>
      <c r="D10" s="435">
        <v>1035.5</v>
      </c>
      <c r="E10" s="436">
        <v>1</v>
      </c>
      <c r="F10" s="437">
        <v>1035.5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1BD82063-FE21-44AB-A237-44332778FEA1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364" t="s">
        <v>204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16</v>
      </c>
      <c r="J3" s="43">
        <f>SUBTOTAL(9,J6:J1048576)</f>
        <v>1035.5</v>
      </c>
      <c r="K3" s="44">
        <f>IF(M3=0,0,J3/M3)</f>
        <v>1</v>
      </c>
      <c r="L3" s="43">
        <f>SUBTOTAL(9,L6:L1048576)</f>
        <v>16</v>
      </c>
      <c r="M3" s="45">
        <f>SUBTOTAL(9,M6:M1048576)</f>
        <v>1035.5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27" t="s">
        <v>80</v>
      </c>
      <c r="B5" s="445" t="s">
        <v>81</v>
      </c>
      <c r="C5" s="445" t="s">
        <v>56</v>
      </c>
      <c r="D5" s="445" t="s">
        <v>82</v>
      </c>
      <c r="E5" s="445" t="s">
        <v>83</v>
      </c>
      <c r="F5" s="446" t="s">
        <v>15</v>
      </c>
      <c r="G5" s="446" t="s">
        <v>14</v>
      </c>
      <c r="H5" s="429" t="s">
        <v>84</v>
      </c>
      <c r="I5" s="428" t="s">
        <v>15</v>
      </c>
      <c r="J5" s="446" t="s">
        <v>14</v>
      </c>
      <c r="K5" s="429" t="s">
        <v>84</v>
      </c>
      <c r="L5" s="428" t="s">
        <v>15</v>
      </c>
      <c r="M5" s="447" t="s">
        <v>14</v>
      </c>
    </row>
    <row r="6" spans="1:13" ht="14.45" customHeight="1" x14ac:dyDescent="0.2">
      <c r="A6" s="406" t="s">
        <v>365</v>
      </c>
      <c r="B6" s="407" t="s">
        <v>410</v>
      </c>
      <c r="C6" s="407" t="s">
        <v>411</v>
      </c>
      <c r="D6" s="407" t="s">
        <v>383</v>
      </c>
      <c r="E6" s="407" t="s">
        <v>412</v>
      </c>
      <c r="F6" s="411"/>
      <c r="G6" s="411"/>
      <c r="H6" s="432">
        <v>0</v>
      </c>
      <c r="I6" s="411">
        <v>10</v>
      </c>
      <c r="J6" s="411">
        <v>375.5</v>
      </c>
      <c r="K6" s="432">
        <v>1</v>
      </c>
      <c r="L6" s="411">
        <v>10</v>
      </c>
      <c r="M6" s="412">
        <v>375.5</v>
      </c>
    </row>
    <row r="7" spans="1:13" ht="14.45" customHeight="1" thickBot="1" x14ac:dyDescent="0.25">
      <c r="A7" s="420" t="s">
        <v>365</v>
      </c>
      <c r="B7" s="421" t="s">
        <v>413</v>
      </c>
      <c r="C7" s="421" t="s">
        <v>414</v>
      </c>
      <c r="D7" s="421" t="s">
        <v>415</v>
      </c>
      <c r="E7" s="421" t="s">
        <v>416</v>
      </c>
      <c r="F7" s="425"/>
      <c r="G7" s="425"/>
      <c r="H7" s="433">
        <v>0</v>
      </c>
      <c r="I7" s="425">
        <v>6</v>
      </c>
      <c r="J7" s="425">
        <v>660</v>
      </c>
      <c r="K7" s="433">
        <v>1</v>
      </c>
      <c r="L7" s="425">
        <v>6</v>
      </c>
      <c r="M7" s="426">
        <v>660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4425604B-EDB9-492C-B7EE-162EE4E69085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2020-02-03T11:33:24Z</dcterms:modified>
</cp:coreProperties>
</file>