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D430B96-1346-43C9-BF65-536AC2240B2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E9" i="431"/>
  <c r="G9" i="431"/>
  <c r="I9" i="431"/>
  <c r="K9" i="431"/>
  <c r="M9" i="431"/>
  <c r="O9" i="431"/>
  <c r="Q9" i="431"/>
  <c r="C10" i="431"/>
  <c r="E10" i="431"/>
  <c r="G10" i="431"/>
  <c r="I10" i="431"/>
  <c r="K10" i="431"/>
  <c r="M10" i="431"/>
  <c r="O10" i="431"/>
  <c r="Q10" i="431"/>
  <c r="K12" i="431"/>
  <c r="C11" i="431"/>
  <c r="E11" i="431"/>
  <c r="G11" i="431"/>
  <c r="I11" i="431"/>
  <c r="K11" i="431"/>
  <c r="M11" i="431"/>
  <c r="O11" i="431"/>
  <c r="Q11" i="431"/>
  <c r="I12" i="431"/>
  <c r="C12" i="431"/>
  <c r="E12" i="431"/>
  <c r="G12" i="431"/>
  <c r="M12" i="431"/>
  <c r="O12" i="431"/>
  <c r="Q12" i="431"/>
  <c r="D9" i="431"/>
  <c r="F9" i="431"/>
  <c r="H9" i="431"/>
  <c r="J9" i="431"/>
  <c r="L9" i="431"/>
  <c r="N9" i="431"/>
  <c r="P9" i="431"/>
  <c r="D10" i="431"/>
  <c r="F10" i="431"/>
  <c r="H10" i="431"/>
  <c r="J10" i="431"/>
  <c r="L10" i="431"/>
  <c r="N10" i="431"/>
  <c r="P10" i="431"/>
  <c r="F12" i="431"/>
  <c r="J12" i="431"/>
  <c r="N12" i="431"/>
  <c r="D11" i="431"/>
  <c r="F11" i="431"/>
  <c r="H11" i="431"/>
  <c r="J11" i="431"/>
  <c r="L11" i="431"/>
  <c r="N11" i="431"/>
  <c r="P11" i="431"/>
  <c r="D12" i="431"/>
  <c r="H12" i="431"/>
  <c r="L12" i="431"/>
  <c r="P12" i="431"/>
  <c r="S12" i="431" l="1"/>
  <c r="R12" i="431"/>
  <c r="S11" i="431"/>
  <c r="R11" i="431"/>
  <c r="S10" i="431"/>
  <c r="R10" i="431"/>
  <c r="S9" i="431"/>
  <c r="R9" i="431"/>
  <c r="N8" i="431"/>
  <c r="E8" i="431"/>
  <c r="M8" i="431"/>
  <c r="C8" i="431"/>
  <c r="O8" i="431"/>
  <c r="P8" i="431"/>
  <c r="K8" i="431"/>
  <c r="H8" i="431"/>
  <c r="F8" i="431"/>
  <c r="J8" i="431"/>
  <c r="L8" i="431"/>
  <c r="G8" i="431"/>
  <c r="I8" i="431"/>
  <c r="D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C17" i="414"/>
  <c r="C14" i="414"/>
  <c r="D17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H3" i="387" s="1"/>
  <c r="L3" i="387"/>
  <c r="J3" i="387"/>
  <c r="I3" i="387"/>
  <c r="G3" i="387"/>
  <c r="F3" i="387"/>
  <c r="N3" i="220"/>
  <c r="L3" i="220" s="1"/>
  <c r="D18" i="414"/>
  <c r="C18" i="414"/>
  <c r="K3" i="387" l="1"/>
  <c r="I12" i="339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<sst xmlns="http://schemas.openxmlformats.org/spreadsheetml/2006/main" count="923" uniqueCount="484">
  <si>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</si>
  <si>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</si>
  <si>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</si>
  <si>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</si>
  <si>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</si>
  <si>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</si>
  <si>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</si>
  <si>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</si>
  <si>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</si>
  <si>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</si>
  <si>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</si>
  <si>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</si>
  <si>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</si>
  <si>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</si>
  <si>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</si>
  <si>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</si>
  <si>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</si>
  <si>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</si>
  <si>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</si>
  <si>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</si>
  <si>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</si>
  <si>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</si>
  <si>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</si>
  <si>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</si>
  <si>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</si>
  <si>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</si>
  <si>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</si>
  <si>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</si>
  <si>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</si>
  <si>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</si>
  <si>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</si>
  <si>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</si>
  <si>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</si>
  <si>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</si>
  <si>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</si>
  <si>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</si>
  <si>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</si>
  <si>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</si>
  <si>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</si>
  <si>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</si>
  <si>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</si>
  <si>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</si>
  <si>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</si>
  <si>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</si>
  <si>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</si>
  <si>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</si>
  <si>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</si>
  <si>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</si>
  <si>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</si>
  <si>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</si>
  <si>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</si>
  <si>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</si>
  <si>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</si>
  <si>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</si>
  <si>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</si>
  <si>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</si>
  <si>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</si>
  <si>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</si>
  <si>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</si>
  <si>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</si>
  <si>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</si>
  <si>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</si>
  <si>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</si>
  <si>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</si>
  <si>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</si>
  <si>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</si>
  <si>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</si>
  <si>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</si>
  <si>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</si>
  <si>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</si>
  <si>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</si>
  <si>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</si>
  <si>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</si>
  <si>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</si>
  <si>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</si>
  <si>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</si>
  <si>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</si>
  <si>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</si>
  <si>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</si>
  <si>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</si>
  <si>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</si>
  <si>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</si>
  <si>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</si>
  <si>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</si>
  <si>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</si>
  <si>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</si>
  <si>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</si>
  <si>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</si>
  <si>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</si>
  <si>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</si>
  <si>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</si>
  <si>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</si>
  <si>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</si>
  <si>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</si>
  <si>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</si>
  <si>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</si>
  <si>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</si>
  <si>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</si>
  <si>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</si>
  <si>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</si>
  <si>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</si>
  <si>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</si>
  <si>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</si>
  <si>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</si>
  <si>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</si>
  <si>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</si>
  <si>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</si>
  <si>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</si>
  <si>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</si>
  <si>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</si>
  <si>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</si>
  <si>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</si>
  <si>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</si>
  <si>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</si>
  <si>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</si>
  <si>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</si>
  <si>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</si>
  <si>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</si>
  <si>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</si>
  <si>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</si>
  <si>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</si>
  <si>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</si>
  <si>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</si>
  <si>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</si>
  <si>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</si>
  <si>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</si>
  <si>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</si>
  <si>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</si>
  <si>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</si>
  <si>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</si>
  <si>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</si>
  <si>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</si>
  <si>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</si>
  <si>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</si>
  <si>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</si>
  <si>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</si>
  <si>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</si>
  <si>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</si>
  <si>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</si>
  <si>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</si>
  <si>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</si>
  <si>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</si>
  <si>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</si>
  <si>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</si>
  <si>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</si>
  <si>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</si>
  <si>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</si>
  <si>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</si>
  <si>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</si>
  <si>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</si>
  <si>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</si>
  <si>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</si>
  <si>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</si>
  <si>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</si>
  <si>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</si>
  <si>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</si>
  <si>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</si>
  <si>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</si>
  <si>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</si>
  <si>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</si>
  <si>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</si>
  <si>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</si>
  <si>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</si>
  <si>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</si>
  <si>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</si>
  <si>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</si>
  <si>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</si>
  <si>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</si>
  <si>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</si>
  <si>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</si>
  <si>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</si>
  <si>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</si>
  <si>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</si>
  <si>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</si>
  <si>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</si>
  <si>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</si>
  <si>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</si>
  <si>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</si>
  <si>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</si>
  <si>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</si>
  <si>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</si>
  <si>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</si>
  <si>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</si>
  <si>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</si>
  <si>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</si>
  <si>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</si>
  <si>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</si>
  <si>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</si>
  <si>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</si>
  <si>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</si>
  <si>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</si>
  <si>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</si>
  <si>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</si>
  <si>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</si>
  <si>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</si>
  <si>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</si>
  <si>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</si>
  <si>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</si>
  <si>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</si>
  <si>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</si>
  <si>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</si>
  <si>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</si>
  <si>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</si>
  <si>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</si>
  <si>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centrální sterilizace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</si>
  <si>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</si>
  <si>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</si>
  <si>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</si>
  <si>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</si>
  <si>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</si>
  <si>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</si>
  <si>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</si>
  <si>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</si>
  <si>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</si>
  <si>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</si>
  <si>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</si>
  <si>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</si>
  <si>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50115040     Laboratorní materiál (Z505)</t>
  </si>
  <si>
    <t xml:space="preserve">                    50115060     ZPr - ostatní (Z503)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</si>
  <si>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</si>
  <si>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</si>
  <si>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</si>
  <si>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</si>
  <si>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</si>
  <si>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</si>
  <si>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</si>
  <si>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</si>
  <si>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</si>
  <si>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</si>
  <si>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</si>
  <si>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</si>
  <si>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</si>
  <si>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</si>
  <si>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</si>
  <si>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</si>
  <si>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</si>
  <si>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</si>
  <si>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</si>
  <si>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</si>
  <si>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</si>
  <si>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</si>
  <si>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</si>
  <si>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</si>
  <si>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</si>
  <si>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</si>
  <si>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</si>
  <si>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</si>
  <si>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</si>
  <si>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</si>
  <si>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</si>
  <si>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</si>
  <si>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</si>
  <si>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</si>
  <si>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</si>
  <si>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</si>
  <si>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</si>
  <si>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</si>
  <si>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</si>
  <si>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</si>
  <si>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</si>
  <si>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</si>
  <si>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</si>
  <si>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</si>
  <si>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</si>
  <si>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</si>
  <si>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</si>
  <si>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</si>
  <si>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</si>
  <si>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</si>
  <si>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</si>
  <si>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</si>
  <si>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</si>
  <si>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</si>
  <si>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</si>
  <si>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</si>
  <si>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</si>
  <si>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</si>
  <si>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</si>
  <si>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</si>
  <si>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</si>
  <si>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</si>
  <si>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</si>
  <si>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</si>
  <si>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</si>
  <si>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</si>
  <si>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</si>
  <si>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</si>
  <si>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</si>
  <si>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</si>
  <si>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</si>
  <si>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</si>
  <si>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</si>
  <si>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</si>
  <si>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</si>
  <si>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</si>
  <si>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</si>
  <si>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</si>
  <si>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</si>
  <si>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</si>
  <si>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</si>
  <si>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</si>
  <si>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</si>
  <si>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</si>
  <si>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</si>
  <si>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</si>
  <si>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</si>
  <si>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</si>
  <si>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</si>
  <si>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</si>
  <si>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</si>
  <si>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</si>
  <si>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</si>
  <si>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</si>
  <si>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</si>
  <si>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</si>
  <si>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</si>
  <si>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</si>
  <si>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</si>
  <si>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</si>
  <si>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</si>
  <si>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</si>
  <si>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</si>
  <si>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</si>
  <si>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</si>
  <si>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</si>
  <si>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</si>
  <si>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</si>
  <si>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</si>
  <si>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</si>
  <si>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</si>
  <si>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</si>
  <si>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</si>
  <si>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</si>
  <si>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</si>
  <si>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</si>
  <si>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</si>
  <si>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</si>
  <si>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</si>
  <si>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</si>
  <si>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</si>
  <si>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</si>
  <si>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</si>
  <si>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</si>
  <si>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</si>
  <si>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</si>
  <si>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</si>
  <si>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55828     DDNM software </t>
  </si>
  <si>
    <t xml:space="preserve">                    55828001     DDNM - software (sk.P_38)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</si>
  <si>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</si>
  <si>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</si>
  <si>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</si>
  <si>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</si>
  <si>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</si>
  <si>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</si>
  <si>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</si>
  <si>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</si>
  <si>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</si>
  <si>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</si>
  <si>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</si>
  <si>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</si>
  <si>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</si>
  <si>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</si>
  <si>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</si>
  <si>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</si>
  <si>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</si>
  <si>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</si>
  <si>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</si>
  <si>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</si>
  <si>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</si>
  <si>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</si>
  <si>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</si>
  <si>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</si>
  <si>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</si>
  <si>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</si>
  <si>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</si>
  <si>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</si>
  <si>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</si>
  <si>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</si>
  <si>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</si>
  <si>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</si>
  <si>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</si>
  <si>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</si>
  <si>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</si>
  <si>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</si>
  <si>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56</t>
  </si>
  <si>
    <t>COSS: Oddělení centrální sterilizace</t>
  </si>
  <si>
    <t>50113001 - léky - paušál (LEK)</t>
  </si>
  <si>
    <t>50113013 - léky - antibiotika (LEK)</t>
  </si>
  <si>
    <t>50113190 - léky - medicinální plyny (sklad SVM)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</si>
  <si>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</si>
  <si>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</si>
  <si>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</si>
  <si>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</si>
  <si>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</si>
  <si>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</si>
  <si>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</si>
  <si>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5696</t>
  </si>
  <si>
    <t>COSS: OCS - detašované pracoviště  DK</t>
  </si>
  <si>
    <t>COSS: OCS - detašované pracoviště  DK Celkem</t>
  </si>
  <si>
    <t>léky - paušál (LEK)</t>
  </si>
  <si>
    <t>O</t>
  </si>
  <si>
    <t>ECOLAV Výplach očí 100ml</t>
  </si>
  <si>
    <t>100 ml</t>
  </si>
  <si>
    <t>IR AC.BORICI AQ.OPHTAL.50 ML</t>
  </si>
  <si>
    <t>IR OČNI VODA 50 ml</t>
  </si>
  <si>
    <t>KL BENZINUM 900ml/ 600g</t>
  </si>
  <si>
    <t>KL SOL.FORMALDEHYDI 35%,</t>
  </si>
  <si>
    <t>KL SOL.FORMALDEHYDI 35%, 300g</t>
  </si>
  <si>
    <t>lahev DIN 500ml s gumovou zátkou</t>
  </si>
  <si>
    <t>SEPTONEX</t>
  </si>
  <si>
    <t>SPR 1X45ML</t>
  </si>
  <si>
    <t>BETADINE</t>
  </si>
  <si>
    <t>UNG 1X20GM</t>
  </si>
  <si>
    <t>P</t>
  </si>
  <si>
    <t>LEVOBUPIVACAINE KABI 5 MG/ML</t>
  </si>
  <si>
    <t>INJ+INF SOL 5X10ML</t>
  </si>
  <si>
    <t>léky - antibiotika (LEK)</t>
  </si>
  <si>
    <t>OPHTHALMO-FRAMYKOIN</t>
  </si>
  <si>
    <t>UNG OPH 1X5GM</t>
  </si>
  <si>
    <t>5696 - COSS: OCS - detašované pracoviště  DK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</si>
  <si>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</si>
  <si>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</si>
  <si>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</si>
  <si>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</si>
  <si>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</si>
  <si>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</si>
  <si>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56 - COSS: Oddělení centrální sterilizace</t>
  </si>
  <si>
    <t>5693 - COSS: oddělení centrální sterilizace</t>
  </si>
  <si>
    <t>50115040 - laboratorní materiál (Z505)</t>
  </si>
  <si>
    <t>50115060 - ZPr - ostatní (Z503)</t>
  </si>
  <si>
    <t>50115067 - ZPr - rukavice (Z532)</t>
  </si>
  <si>
    <t>50115040</t>
  </si>
  <si>
    <t>laboratorní materiál (Z505)</t>
  </si>
  <si>
    <t>ZF670</t>
  </si>
  <si>
    <t>KĂˇdinka nĂ­zkĂˇ s vĂ˝levkou skol 150 ml VTRB632417010150</t>
  </si>
  <si>
    <t>ZC043</t>
  </si>
  <si>
    <t>KĂˇdinka vysokĂˇ s vĂ˝levkou 400 ml VTRB632417012400</t>
  </si>
  <si>
    <t>ZC039</t>
  </si>
  <si>
    <t>KĂˇdinka vysokĂˇ sklo 250 ml (213-1064) VTRB632417012250</t>
  </si>
  <si>
    <t>50115060</t>
  </si>
  <si>
    <t>ZPr - ostatní (Z503)</t>
  </si>
  <si>
    <t>ZH683</t>
  </si>
  <si>
    <t>KĂˇdinka plastovĂˇ 1000 ml K001808</t>
  </si>
  <si>
    <t>ZR071</t>
  </si>
  <si>
    <t>Olej na ĂşdrĹľbu chirurgickĂ˝ch nĂˇstrojĹŻ Lubrinol 400 ml 253 380 002 004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</si>
  <si>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</si>
  <si>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</si>
  <si>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</si>
  <si>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</si>
  <si>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</si>
  <si>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</si>
  <si>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ZA935</t>
  </si>
  <si>
    <t>Rukavice vyĹˇetĹ™ovacĂ­ nitril L bal. Ăˇ 100 ks 92-600 COVID 19</t>
  </si>
  <si>
    <t>ZC884</t>
  </si>
  <si>
    <t>Rukavice vyĹˇetĹ™ovacĂ­ nitril nesterilnĂ­  L prodlouĹľenĂ© 30 cm bal.Ăˇ 100 ks 9018-L-D - povoleno pro COSS: oddÄ›lenĂ­ centrĂˇlnĂ­ sterilizace n. s. 5693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</si>
  <si>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</si>
  <si>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</si>
  <si>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ZC882</t>
  </si>
  <si>
    <t>Rukavice vyĹˇetĹ™ovacĂ­ nitril nesterilnĂ­ M prodlouĹľenĂ© 30 cm bal.Ăˇ 100 ks 9018-M-D - povoleno pro COSS: oddÄ›lenĂ­ centrĂˇlnĂ­ sterilizace n. s. 5693</t>
  </si>
  <si>
    <t>ZO468</t>
  </si>
  <si>
    <t>Rukavice vyĹˇetĹ™ovacĂ­ nitril nesterilnĂ­ SEMPERMED Safe+ Us-Hs cytostatickĂ©  prodlouĹľenĂ© 30cm vel. L bal. 100 ks 34438 - vyhrazeno pouze pro COVID-19</t>
  </si>
  <si>
    <t>ZO469</t>
  </si>
  <si>
    <t>Rukavice vyĹˇetĹ™ovacĂ­ nitril nesterilnĂ­ SEMPERMED Safe+ Us-Hs cytostatickĂ©  prodlouĹľenĂ© 30cm vel. XL bal. 90 ks 34439 - vyhrazeno pouze pro COVID-19</t>
  </si>
  <si>
    <t>ZO467</t>
  </si>
  <si>
    <t>Rukavice vyĹˇetĹ™ovacĂ­ nitril nesterilnĂ­ SEMPERMED Safe+ Us-Hs cytostatickĂ© prodlouĹľenĂ© 30 cm vel. M bal. Ăˇ 100 ks 34437 - vyhrazeno pouze pro COVID-19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</si>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</sst>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05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78" tableBorderDxfId="77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204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206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9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425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465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B2958854-FEF2-410A-8AEA-923388F6C89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204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95</v>
      </c>
      <c r="C3" s="203">
        <f>SUM(C6:C1048576)</f>
        <v>1</v>
      </c>
      <c r="D3" s="203">
        <f>SUM(D6:D1048576)</f>
        <v>0</v>
      </c>
      <c r="E3" s="204">
        <f>SUM(E6:E1048576)</f>
        <v>0</v>
      </c>
      <c r="F3" s="201">
        <f>IF(SUM($B3:$E3)=0,"",B3/SUM($B3:$E3))</f>
        <v>0.98958333333333337</v>
      </c>
      <c r="G3" s="199">
        <f t="shared" ref="G3:I3" si="0">IF(SUM($B3:$E3)=0,"",C3/SUM($B3:$E3))</f>
        <v>1.0416666666666666E-2</v>
      </c>
      <c r="H3" s="199">
        <f t="shared" si="0"/>
        <v>0</v>
      </c>
      <c r="I3" s="200">
        <f t="shared" si="0"/>
        <v>0</v>
      </c>
      <c r="J3" s="203">
        <f>SUM(J6:J1048576)</f>
        <v>31</v>
      </c>
      <c r="K3" s="203">
        <f>SUM(K6:K1048576)</f>
        <v>1</v>
      </c>
      <c r="L3" s="203">
        <f>SUM(L6:L1048576)</f>
        <v>0</v>
      </c>
      <c r="M3" s="204">
        <f>SUM(M6:M1048576)</f>
        <v>0</v>
      </c>
      <c r="N3" s="201">
        <f>IF(SUM($J3:$M3)=0,"",J3/SUM($J3:$M3))</f>
        <v>0.96875</v>
      </c>
      <c r="O3" s="199">
        <f t="shared" ref="O3:Q3" si="1">IF(SUM($J3:$M3)=0,"",K3/SUM($J3:$M3))</f>
        <v>3.125E-2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4" t="s">
        <v>138</v>
      </c>
      <c r="B5" s="425" t="s">
        <v>140</v>
      </c>
      <c r="C5" s="425" t="s">
        <v>141</v>
      </c>
      <c r="D5" s="425" t="s">
        <v>142</v>
      </c>
      <c r="E5" s="426" t="s">
        <v>143</v>
      </c>
      <c r="F5" s="427" t="s">
        <v>140</v>
      </c>
      <c r="G5" s="428" t="s">
        <v>141</v>
      </c>
      <c r="H5" s="428" t="s">
        <v>142</v>
      </c>
      <c r="I5" s="429" t="s">
        <v>143</v>
      </c>
      <c r="J5" s="425" t="s">
        <v>140</v>
      </c>
      <c r="K5" s="425" t="s">
        <v>141</v>
      </c>
      <c r="L5" s="425" t="s">
        <v>142</v>
      </c>
      <c r="M5" s="426" t="s">
        <v>143</v>
      </c>
      <c r="N5" s="427" t="s">
        <v>140</v>
      </c>
      <c r="O5" s="428" t="s">
        <v>141</v>
      </c>
      <c r="P5" s="428" t="s">
        <v>142</v>
      </c>
      <c r="Q5" s="429" t="s">
        <v>143</v>
      </c>
    </row>
    <row r="6" spans="1:17" ht="14.45" customHeight="1" x14ac:dyDescent="0.2">
      <c r="A6" s="434" t="s">
        <v>426</v>
      </c>
      <c r="B6" s="440"/>
      <c r="C6" s="388"/>
      <c r="D6" s="388"/>
      <c r="E6" s="389"/>
      <c r="F6" s="437"/>
      <c r="G6" s="409"/>
      <c r="H6" s="409"/>
      <c r="I6" s="443"/>
      <c r="J6" s="440"/>
      <c r="K6" s="388"/>
      <c r="L6" s="388"/>
      <c r="M6" s="389"/>
      <c r="N6" s="437"/>
      <c r="O6" s="409"/>
      <c r="P6" s="409"/>
      <c r="Q6" s="430"/>
    </row>
    <row r="7" spans="1:17" ht="14.45" customHeight="1" x14ac:dyDescent="0.2">
      <c r="A7" s="435" t="s">
        <v>427</v>
      </c>
      <c r="B7" s="441">
        <v>92</v>
      </c>
      <c r="C7" s="395">
        <v>1</v>
      </c>
      <c r="D7" s="395"/>
      <c r="E7" s="396"/>
      <c r="F7" s="438">
        <v>0.989247311827957</v>
      </c>
      <c r="G7" s="431">
        <v>1.0752688172043012E-2</v>
      </c>
      <c r="H7" s="431">
        <v>0</v>
      </c>
      <c r="I7" s="444">
        <v>0</v>
      </c>
      <c r="J7" s="441">
        <v>30</v>
      </c>
      <c r="K7" s="395">
        <v>1</v>
      </c>
      <c r="L7" s="395"/>
      <c r="M7" s="396"/>
      <c r="N7" s="438">
        <v>0.967741935483871</v>
      </c>
      <c r="O7" s="431">
        <v>3.2258064516129031E-2</v>
      </c>
      <c r="P7" s="431">
        <v>0</v>
      </c>
      <c r="Q7" s="432">
        <v>0</v>
      </c>
    </row>
    <row r="8" spans="1:17" ht="14.45" customHeight="1" thickBot="1" x14ac:dyDescent="0.25">
      <c r="A8" s="436" t="s">
        <v>419</v>
      </c>
      <c r="B8" s="442">
        <v>3</v>
      </c>
      <c r="C8" s="402"/>
      <c r="D8" s="402"/>
      <c r="E8" s="403"/>
      <c r="F8" s="439">
        <v>1</v>
      </c>
      <c r="G8" s="410">
        <v>0</v>
      </c>
      <c r="H8" s="410">
        <v>0</v>
      </c>
      <c r="I8" s="445">
        <v>0</v>
      </c>
      <c r="J8" s="442">
        <v>1</v>
      </c>
      <c r="K8" s="402"/>
      <c r="L8" s="402"/>
      <c r="M8" s="403"/>
      <c r="N8" s="439">
        <v>1</v>
      </c>
      <c r="O8" s="410">
        <v>0</v>
      </c>
      <c r="P8" s="410">
        <v>0</v>
      </c>
      <c r="Q8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BE176C1B-7770-4F33-A172-F89A861B835A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204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384</v>
      </c>
      <c r="B5" s="371" t="s">
        <v>385</v>
      </c>
      <c r="C5" s="372" t="s">
        <v>205</v>
      </c>
      <c r="D5" s="372" t="s">
        <v>205</v>
      </c>
      <c r="E5" s="372"/>
      <c r="F5" s="372" t="s">
        <v>205</v>
      </c>
      <c r="G5" s="372" t="s">
        <v>205</v>
      </c>
      <c r="H5" s="372" t="s">
        <v>205</v>
      </c>
      <c r="I5" s="373" t="s">
        <v>205</v>
      </c>
      <c r="J5" s="374" t="s">
        <v>55</v>
      </c>
    </row>
    <row r="6" spans="1:10" ht="14.45" customHeight="1" x14ac:dyDescent="0.2">
      <c r="A6" s="370" t="s">
        <v>384</v>
      </c>
      <c r="B6" s="371" t="s">
        <v>428</v>
      </c>
      <c r="C6" s="372">
        <v>0</v>
      </c>
      <c r="D6" s="372">
        <v>0.47504999999999997</v>
      </c>
      <c r="E6" s="372"/>
      <c r="F6" s="372">
        <v>0.97767999999999999</v>
      </c>
      <c r="G6" s="372">
        <v>0</v>
      </c>
      <c r="H6" s="372">
        <v>0.97767999999999999</v>
      </c>
      <c r="I6" s="373" t="s">
        <v>205</v>
      </c>
      <c r="J6" s="374" t="s">
        <v>1</v>
      </c>
    </row>
    <row r="7" spans="1:10" ht="14.45" customHeight="1" x14ac:dyDescent="0.2">
      <c r="A7" s="370" t="s">
        <v>384</v>
      </c>
      <c r="B7" s="371" t="s">
        <v>429</v>
      </c>
      <c r="C7" s="372">
        <v>0</v>
      </c>
      <c r="D7" s="372">
        <v>3.4714699999999996</v>
      </c>
      <c r="E7" s="372"/>
      <c r="F7" s="372">
        <v>3.04799</v>
      </c>
      <c r="G7" s="372">
        <v>0</v>
      </c>
      <c r="H7" s="372">
        <v>3.04799</v>
      </c>
      <c r="I7" s="373" t="s">
        <v>205</v>
      </c>
      <c r="J7" s="374" t="s">
        <v>1</v>
      </c>
    </row>
    <row r="8" spans="1:10" ht="14.45" customHeight="1" x14ac:dyDescent="0.2">
      <c r="A8" s="370" t="s">
        <v>384</v>
      </c>
      <c r="B8" s="371" t="s">
        <v>430</v>
      </c>
      <c r="C8" s="372">
        <v>24.941130000000001</v>
      </c>
      <c r="D8" s="372">
        <v>38.931750000000001</v>
      </c>
      <c r="E8" s="372"/>
      <c r="F8" s="372">
        <v>40.036630000000002</v>
      </c>
      <c r="G8" s="372">
        <v>0</v>
      </c>
      <c r="H8" s="372">
        <v>40.036630000000002</v>
      </c>
      <c r="I8" s="373" t="s">
        <v>205</v>
      </c>
      <c r="J8" s="374" t="s">
        <v>1</v>
      </c>
    </row>
    <row r="9" spans="1:10" ht="14.45" customHeight="1" x14ac:dyDescent="0.2">
      <c r="A9" s="370" t="s">
        <v>384</v>
      </c>
      <c r="B9" s="371" t="s">
        <v>389</v>
      </c>
      <c r="C9" s="372">
        <v>24.941130000000001</v>
      </c>
      <c r="D9" s="372">
        <v>42.878270000000001</v>
      </c>
      <c r="E9" s="372"/>
      <c r="F9" s="372">
        <v>44.0623</v>
      </c>
      <c r="G9" s="372">
        <v>0</v>
      </c>
      <c r="H9" s="372">
        <v>44.0623</v>
      </c>
      <c r="I9" s="373" t="s">
        <v>205</v>
      </c>
      <c r="J9" s="374" t="s">
        <v>390</v>
      </c>
    </row>
    <row r="11" spans="1:10" ht="14.45" customHeight="1" x14ac:dyDescent="0.2">
      <c r="A11" s="370" t="s">
        <v>384</v>
      </c>
      <c r="B11" s="371" t="s">
        <v>385</v>
      </c>
      <c r="C11" s="372" t="s">
        <v>205</v>
      </c>
      <c r="D11" s="372" t="s">
        <v>205</v>
      </c>
      <c r="E11" s="372"/>
      <c r="F11" s="372" t="s">
        <v>205</v>
      </c>
      <c r="G11" s="372" t="s">
        <v>205</v>
      </c>
      <c r="H11" s="372" t="s">
        <v>205</v>
      </c>
      <c r="I11" s="373" t="s">
        <v>205</v>
      </c>
      <c r="J11" s="374" t="s">
        <v>55</v>
      </c>
    </row>
    <row r="12" spans="1:10" ht="14.45" customHeight="1" x14ac:dyDescent="0.2">
      <c r="A12" s="370" t="s">
        <v>391</v>
      </c>
      <c r="B12" s="371" t="s">
        <v>392</v>
      </c>
      <c r="C12" s="372" t="s">
        <v>205</v>
      </c>
      <c r="D12" s="372" t="s">
        <v>205</v>
      </c>
      <c r="E12" s="372"/>
      <c r="F12" s="372" t="s">
        <v>205</v>
      </c>
      <c r="G12" s="372" t="s">
        <v>205</v>
      </c>
      <c r="H12" s="372" t="s">
        <v>205</v>
      </c>
      <c r="I12" s="373" t="s">
        <v>205</v>
      </c>
      <c r="J12" s="374" t="s">
        <v>0</v>
      </c>
    </row>
    <row r="13" spans="1:10" ht="14.45" customHeight="1" x14ac:dyDescent="0.2">
      <c r="A13" s="370" t="s">
        <v>391</v>
      </c>
      <c r="B13" s="371" t="s">
        <v>428</v>
      </c>
      <c r="C13" s="372">
        <v>0</v>
      </c>
      <c r="D13" s="372">
        <v>0.47504999999999997</v>
      </c>
      <c r="E13" s="372"/>
      <c r="F13" s="372">
        <v>0.97767999999999999</v>
      </c>
      <c r="G13" s="372">
        <v>0</v>
      </c>
      <c r="H13" s="372">
        <v>0.97767999999999999</v>
      </c>
      <c r="I13" s="373" t="s">
        <v>205</v>
      </c>
      <c r="J13" s="374" t="s">
        <v>1</v>
      </c>
    </row>
    <row r="14" spans="1:10" ht="14.45" customHeight="1" x14ac:dyDescent="0.2">
      <c r="A14" s="370" t="s">
        <v>391</v>
      </c>
      <c r="B14" s="371" t="s">
        <v>429</v>
      </c>
      <c r="C14" s="372">
        <v>0</v>
      </c>
      <c r="D14" s="372">
        <v>3.4714699999999996</v>
      </c>
      <c r="E14" s="372"/>
      <c r="F14" s="372">
        <v>3.04799</v>
      </c>
      <c r="G14" s="372">
        <v>0</v>
      </c>
      <c r="H14" s="372">
        <v>3.04799</v>
      </c>
      <c r="I14" s="373" t="s">
        <v>205</v>
      </c>
      <c r="J14" s="374" t="s">
        <v>1</v>
      </c>
    </row>
    <row r="15" spans="1:10" ht="14.45" customHeight="1" x14ac:dyDescent="0.2">
      <c r="A15" s="370" t="s">
        <v>391</v>
      </c>
      <c r="B15" s="371" t="s">
        <v>430</v>
      </c>
      <c r="C15" s="372">
        <v>24.941130000000001</v>
      </c>
      <c r="D15" s="372">
        <v>38.931750000000001</v>
      </c>
      <c r="E15" s="372"/>
      <c r="F15" s="372">
        <v>40.036630000000002</v>
      </c>
      <c r="G15" s="372">
        <v>0</v>
      </c>
      <c r="H15" s="372">
        <v>40.036630000000002</v>
      </c>
      <c r="I15" s="373" t="s">
        <v>205</v>
      </c>
      <c r="J15" s="374" t="s">
        <v>1</v>
      </c>
    </row>
    <row r="16" spans="1:10" ht="14.45" customHeight="1" x14ac:dyDescent="0.2">
      <c r="A16" s="370" t="s">
        <v>391</v>
      </c>
      <c r="B16" s="371" t="s">
        <v>393</v>
      </c>
      <c r="C16" s="372">
        <v>24.941130000000001</v>
      </c>
      <c r="D16" s="372">
        <v>42.878270000000001</v>
      </c>
      <c r="E16" s="372"/>
      <c r="F16" s="372">
        <v>44.0623</v>
      </c>
      <c r="G16" s="372">
        <v>0</v>
      </c>
      <c r="H16" s="372">
        <v>44.0623</v>
      </c>
      <c r="I16" s="373" t="s">
        <v>205</v>
      </c>
      <c r="J16" s="374" t="s">
        <v>394</v>
      </c>
    </row>
    <row r="17" spans="1:10" ht="14.45" customHeight="1" x14ac:dyDescent="0.2">
      <c r="A17" s="370" t="s">
        <v>205</v>
      </c>
      <c r="B17" s="371" t="s">
        <v>205</v>
      </c>
      <c r="C17" s="372" t="s">
        <v>205</v>
      </c>
      <c r="D17" s="372" t="s">
        <v>205</v>
      </c>
      <c r="E17" s="372"/>
      <c r="F17" s="372" t="s">
        <v>205</v>
      </c>
      <c r="G17" s="372" t="s">
        <v>205</v>
      </c>
      <c r="H17" s="372" t="s">
        <v>205</v>
      </c>
      <c r="I17" s="373" t="s">
        <v>205</v>
      </c>
      <c r="J17" s="374" t="s">
        <v>395</v>
      </c>
    </row>
    <row r="18" spans="1:10" ht="14.45" customHeight="1" x14ac:dyDescent="0.2">
      <c r="A18" s="370" t="s">
        <v>384</v>
      </c>
      <c r="B18" s="371" t="s">
        <v>389</v>
      </c>
      <c r="C18" s="372">
        <v>24.941130000000001</v>
      </c>
      <c r="D18" s="372">
        <v>42.878270000000001</v>
      </c>
      <c r="E18" s="372"/>
      <c r="F18" s="372">
        <v>44.0623</v>
      </c>
      <c r="G18" s="372">
        <v>0</v>
      </c>
      <c r="H18" s="372">
        <v>44.0623</v>
      </c>
      <c r="I18" s="373" t="s">
        <v>205</v>
      </c>
      <c r="J18" s="374" t="s">
        <v>390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509ACB70-2A86-463E-A516-B17FE1456343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465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204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2.2177521652058863</v>
      </c>
      <c r="J3" s="81">
        <f>SUBTOTAL(9,J5:J1048576)</f>
        <v>19868</v>
      </c>
      <c r="K3" s="82">
        <f>SUBTOTAL(9,K5:K1048576)</f>
        <v>44062.300018310547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3" t="s">
        <v>384</v>
      </c>
      <c r="B5" s="384" t="s">
        <v>385</v>
      </c>
      <c r="C5" s="385" t="s">
        <v>391</v>
      </c>
      <c r="D5" s="386" t="s">
        <v>392</v>
      </c>
      <c r="E5" s="385" t="s">
        <v>431</v>
      </c>
      <c r="F5" s="386" t="s">
        <v>432</v>
      </c>
      <c r="G5" s="385" t="s">
        <v>433</v>
      </c>
      <c r="H5" s="385" t="s">
        <v>434</v>
      </c>
      <c r="I5" s="388">
        <v>38.720001220703125</v>
      </c>
      <c r="J5" s="388">
        <v>12</v>
      </c>
      <c r="K5" s="389">
        <v>464.6400146484375</v>
      </c>
    </row>
    <row r="6" spans="1:11" ht="14.45" customHeight="1" x14ac:dyDescent="0.2">
      <c r="A6" s="390" t="s">
        <v>384</v>
      </c>
      <c r="B6" s="391" t="s">
        <v>385</v>
      </c>
      <c r="C6" s="392" t="s">
        <v>391</v>
      </c>
      <c r="D6" s="393" t="s">
        <v>392</v>
      </c>
      <c r="E6" s="392" t="s">
        <v>431</v>
      </c>
      <c r="F6" s="393" t="s">
        <v>432</v>
      </c>
      <c r="G6" s="392" t="s">
        <v>435</v>
      </c>
      <c r="H6" s="392" t="s">
        <v>436</v>
      </c>
      <c r="I6" s="395">
        <v>52.029998779296875</v>
      </c>
      <c r="J6" s="395">
        <v>2</v>
      </c>
      <c r="K6" s="396">
        <v>104.05999755859375</v>
      </c>
    </row>
    <row r="7" spans="1:11" ht="14.45" customHeight="1" x14ac:dyDescent="0.2">
      <c r="A7" s="390" t="s">
        <v>384</v>
      </c>
      <c r="B7" s="391" t="s">
        <v>385</v>
      </c>
      <c r="C7" s="392" t="s">
        <v>391</v>
      </c>
      <c r="D7" s="393" t="s">
        <v>392</v>
      </c>
      <c r="E7" s="392" t="s">
        <v>431</v>
      </c>
      <c r="F7" s="393" t="s">
        <v>432</v>
      </c>
      <c r="G7" s="392" t="s">
        <v>437</v>
      </c>
      <c r="H7" s="392" t="s">
        <v>438</v>
      </c>
      <c r="I7" s="395">
        <v>40.900001525878906</v>
      </c>
      <c r="J7" s="395">
        <v>10</v>
      </c>
      <c r="K7" s="396">
        <v>408.98001098632813</v>
      </c>
    </row>
    <row r="8" spans="1:11" ht="14.45" customHeight="1" x14ac:dyDescent="0.2">
      <c r="A8" s="390" t="s">
        <v>384</v>
      </c>
      <c r="B8" s="391" t="s">
        <v>385</v>
      </c>
      <c r="C8" s="392" t="s">
        <v>391</v>
      </c>
      <c r="D8" s="393" t="s">
        <v>392</v>
      </c>
      <c r="E8" s="392" t="s">
        <v>439</v>
      </c>
      <c r="F8" s="393" t="s">
        <v>440</v>
      </c>
      <c r="G8" s="392" t="s">
        <v>441</v>
      </c>
      <c r="H8" s="392" t="s">
        <v>442</v>
      </c>
      <c r="I8" s="395">
        <v>164.25999450683594</v>
      </c>
      <c r="J8" s="395">
        <v>4</v>
      </c>
      <c r="K8" s="396">
        <v>657.030029296875</v>
      </c>
    </row>
    <row r="9" spans="1:11" ht="14.45" customHeight="1" x14ac:dyDescent="0.2">
      <c r="A9" s="390" t="s">
        <v>384</v>
      </c>
      <c r="B9" s="391" t="s">
        <v>385</v>
      </c>
      <c r="C9" s="392" t="s">
        <v>391</v>
      </c>
      <c r="D9" s="393" t="s">
        <v>392</v>
      </c>
      <c r="E9" s="392" t="s">
        <v>439</v>
      </c>
      <c r="F9" s="393" t="s">
        <v>440</v>
      </c>
      <c r="G9" s="392" t="s">
        <v>443</v>
      </c>
      <c r="H9" s="392" t="s">
        <v>444</v>
      </c>
      <c r="I9" s="395">
        <v>239.10000610351563</v>
      </c>
      <c r="J9" s="395">
        <v>10</v>
      </c>
      <c r="K9" s="396">
        <v>2390.9599609375</v>
      </c>
    </row>
    <row r="10" spans="1:11" ht="14.45" customHeight="1" x14ac:dyDescent="0.2">
      <c r="A10" s="390" t="s">
        <v>384</v>
      </c>
      <c r="B10" s="391" t="s">
        <v>385</v>
      </c>
      <c r="C10" s="392" t="s">
        <v>391</v>
      </c>
      <c r="D10" s="393" t="s">
        <v>392</v>
      </c>
      <c r="E10" s="392" t="s">
        <v>445</v>
      </c>
      <c r="F10" s="393" t="s">
        <v>446</v>
      </c>
      <c r="G10" s="392" t="s">
        <v>447</v>
      </c>
      <c r="H10" s="392" t="s">
        <v>448</v>
      </c>
      <c r="I10" s="395">
        <v>0.78999999165534973</v>
      </c>
      <c r="J10" s="395">
        <v>2000</v>
      </c>
      <c r="K10" s="396">
        <v>1580</v>
      </c>
    </row>
    <row r="11" spans="1:11" ht="14.45" customHeight="1" x14ac:dyDescent="0.2">
      <c r="A11" s="390" t="s">
        <v>384</v>
      </c>
      <c r="B11" s="391" t="s">
        <v>385</v>
      </c>
      <c r="C11" s="392" t="s">
        <v>391</v>
      </c>
      <c r="D11" s="393" t="s">
        <v>392</v>
      </c>
      <c r="E11" s="392" t="s">
        <v>445</v>
      </c>
      <c r="F11" s="393" t="s">
        <v>446</v>
      </c>
      <c r="G11" s="392" t="s">
        <v>449</v>
      </c>
      <c r="H11" s="392" t="s">
        <v>450</v>
      </c>
      <c r="I11" s="395">
        <v>0.85000002384185791</v>
      </c>
      <c r="J11" s="395">
        <v>1000</v>
      </c>
      <c r="K11" s="396">
        <v>850</v>
      </c>
    </row>
    <row r="12" spans="1:11" ht="14.45" customHeight="1" x14ac:dyDescent="0.2">
      <c r="A12" s="390" t="s">
        <v>384</v>
      </c>
      <c r="B12" s="391" t="s">
        <v>385</v>
      </c>
      <c r="C12" s="392" t="s">
        <v>391</v>
      </c>
      <c r="D12" s="393" t="s">
        <v>392</v>
      </c>
      <c r="E12" s="392" t="s">
        <v>445</v>
      </c>
      <c r="F12" s="393" t="s">
        <v>446</v>
      </c>
      <c r="G12" s="392" t="s">
        <v>451</v>
      </c>
      <c r="H12" s="392" t="s">
        <v>452</v>
      </c>
      <c r="I12" s="395">
        <v>0.82999998331069946</v>
      </c>
      <c r="J12" s="395">
        <v>0</v>
      </c>
      <c r="K12" s="396">
        <v>0</v>
      </c>
    </row>
    <row r="13" spans="1:11" ht="14.45" customHeight="1" x14ac:dyDescent="0.2">
      <c r="A13" s="390" t="s">
        <v>384</v>
      </c>
      <c r="B13" s="391" t="s">
        <v>385</v>
      </c>
      <c r="C13" s="392" t="s">
        <v>391</v>
      </c>
      <c r="D13" s="393" t="s">
        <v>392</v>
      </c>
      <c r="E13" s="392" t="s">
        <v>445</v>
      </c>
      <c r="F13" s="393" t="s">
        <v>446</v>
      </c>
      <c r="G13" s="392" t="s">
        <v>453</v>
      </c>
      <c r="H13" s="392" t="s">
        <v>454</v>
      </c>
      <c r="I13" s="395">
        <v>2.9050000905990601</v>
      </c>
      <c r="J13" s="395">
        <v>5000</v>
      </c>
      <c r="K13" s="396">
        <v>14520</v>
      </c>
    </row>
    <row r="14" spans="1:11" ht="14.45" customHeight="1" x14ac:dyDescent="0.2">
      <c r="A14" s="390" t="s">
        <v>384</v>
      </c>
      <c r="B14" s="391" t="s">
        <v>385</v>
      </c>
      <c r="C14" s="392" t="s">
        <v>391</v>
      </c>
      <c r="D14" s="393" t="s">
        <v>392</v>
      </c>
      <c r="E14" s="392" t="s">
        <v>445</v>
      </c>
      <c r="F14" s="393" t="s">
        <v>446</v>
      </c>
      <c r="G14" s="392" t="s">
        <v>447</v>
      </c>
      <c r="H14" s="392" t="s">
        <v>455</v>
      </c>
      <c r="I14" s="395">
        <v>0.85000002384185791</v>
      </c>
      <c r="J14" s="395">
        <v>800</v>
      </c>
      <c r="K14" s="396">
        <v>680</v>
      </c>
    </row>
    <row r="15" spans="1:11" ht="14.45" customHeight="1" x14ac:dyDescent="0.2">
      <c r="A15" s="390" t="s">
        <v>384</v>
      </c>
      <c r="B15" s="391" t="s">
        <v>385</v>
      </c>
      <c r="C15" s="392" t="s">
        <v>391</v>
      </c>
      <c r="D15" s="393" t="s">
        <v>392</v>
      </c>
      <c r="E15" s="392" t="s">
        <v>445</v>
      </c>
      <c r="F15" s="393" t="s">
        <v>446</v>
      </c>
      <c r="G15" s="392" t="s">
        <v>449</v>
      </c>
      <c r="H15" s="392" t="s">
        <v>456</v>
      </c>
      <c r="I15" s="395">
        <v>0.86000001430511475</v>
      </c>
      <c r="J15" s="395">
        <v>600</v>
      </c>
      <c r="K15" s="396">
        <v>516</v>
      </c>
    </row>
    <row r="16" spans="1:11" ht="14.45" customHeight="1" x14ac:dyDescent="0.2">
      <c r="A16" s="390" t="s">
        <v>384</v>
      </c>
      <c r="B16" s="391" t="s">
        <v>385</v>
      </c>
      <c r="C16" s="392" t="s">
        <v>391</v>
      </c>
      <c r="D16" s="393" t="s">
        <v>392</v>
      </c>
      <c r="E16" s="392" t="s">
        <v>445</v>
      </c>
      <c r="F16" s="393" t="s">
        <v>446</v>
      </c>
      <c r="G16" s="392" t="s">
        <v>457</v>
      </c>
      <c r="H16" s="392" t="s">
        <v>458</v>
      </c>
      <c r="I16" s="395">
        <v>2.9050000905990601</v>
      </c>
      <c r="J16" s="395">
        <v>4400</v>
      </c>
      <c r="K16" s="396">
        <v>12774</v>
      </c>
    </row>
    <row r="17" spans="1:11" ht="14.45" customHeight="1" x14ac:dyDescent="0.2">
      <c r="A17" s="390" t="s">
        <v>384</v>
      </c>
      <c r="B17" s="391" t="s">
        <v>385</v>
      </c>
      <c r="C17" s="392" t="s">
        <v>391</v>
      </c>
      <c r="D17" s="393" t="s">
        <v>392</v>
      </c>
      <c r="E17" s="392" t="s">
        <v>445</v>
      </c>
      <c r="F17" s="393" t="s">
        <v>446</v>
      </c>
      <c r="G17" s="392" t="s">
        <v>459</v>
      </c>
      <c r="H17" s="392" t="s">
        <v>460</v>
      </c>
      <c r="I17" s="395">
        <v>1.5099999904632568</v>
      </c>
      <c r="J17" s="395">
        <v>500</v>
      </c>
      <c r="K17" s="396">
        <v>755</v>
      </c>
    </row>
    <row r="18" spans="1:11" ht="14.45" customHeight="1" x14ac:dyDescent="0.2">
      <c r="A18" s="390" t="s">
        <v>384</v>
      </c>
      <c r="B18" s="391" t="s">
        <v>385</v>
      </c>
      <c r="C18" s="392" t="s">
        <v>391</v>
      </c>
      <c r="D18" s="393" t="s">
        <v>392</v>
      </c>
      <c r="E18" s="392" t="s">
        <v>445</v>
      </c>
      <c r="F18" s="393" t="s">
        <v>446</v>
      </c>
      <c r="G18" s="392" t="s">
        <v>461</v>
      </c>
      <c r="H18" s="392" t="s">
        <v>462</v>
      </c>
      <c r="I18" s="395">
        <v>1.5099999904632568</v>
      </c>
      <c r="J18" s="395">
        <v>1530</v>
      </c>
      <c r="K18" s="396">
        <v>2314.1300048828125</v>
      </c>
    </row>
    <row r="19" spans="1:11" ht="14.45" customHeight="1" thickBot="1" x14ac:dyDescent="0.25">
      <c r="A19" s="397" t="s">
        <v>384</v>
      </c>
      <c r="B19" s="398" t="s">
        <v>385</v>
      </c>
      <c r="C19" s="399" t="s">
        <v>391</v>
      </c>
      <c r="D19" s="400" t="s">
        <v>392</v>
      </c>
      <c r="E19" s="399" t="s">
        <v>445</v>
      </c>
      <c r="F19" s="400" t="s">
        <v>446</v>
      </c>
      <c r="G19" s="399" t="s">
        <v>463</v>
      </c>
      <c r="H19" s="399" t="s">
        <v>464</v>
      </c>
      <c r="I19" s="402">
        <v>1.5099999904632568</v>
      </c>
      <c r="J19" s="402">
        <v>4000</v>
      </c>
      <c r="K19" s="403">
        <v>6047.5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E35AE93-C671-4212-9807-1E3FAEB33DDA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204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177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176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175</v>
      </c>
      <c r="J4" s="331" t="s">
        <v>124</v>
      </c>
      <c r="K4" s="350" t="s">
        <v>174</v>
      </c>
      <c r="L4" s="351"/>
      <c r="M4" s="351"/>
      <c r="N4" s="352"/>
      <c r="O4" s="339" t="s">
        <v>173</v>
      </c>
      <c r="P4" s="342" t="s">
        <v>172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171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170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34.25</v>
      </c>
      <c r="D6" s="249"/>
      <c r="E6" s="249"/>
      <c r="F6" s="248"/>
      <c r="G6" s="250">
        <f ca="1">SUM(Tabulka[05 h_vram])/2</f>
        <v>54692.06</v>
      </c>
      <c r="H6" s="249">
        <f ca="1">SUM(Tabulka[06 h_naduv])/2</f>
        <v>395.76</v>
      </c>
      <c r="I6" s="249">
        <f ca="1">SUM(Tabulka[07 h_nadzk])/2</f>
        <v>135.72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939217</v>
      </c>
      <c r="N6" s="249">
        <f ca="1">SUM(Tabulka[12 m_oc])/2</f>
        <v>939217</v>
      </c>
      <c r="O6" s="248">
        <f ca="1">SUM(Tabulka[13 m_sk])/2</f>
        <v>17587078</v>
      </c>
      <c r="P6" s="247">
        <f ca="1">SUM(Tabulka[14_vzsk])/2</f>
        <v>3510</v>
      </c>
      <c r="Q6" s="247">
        <f ca="1">SUM(Tabulka[15_vzpl])/2</f>
        <v>666.66666666666663</v>
      </c>
      <c r="R6" s="246">
        <f ca="1">IF(Q6=0,0,P6/Q6)</f>
        <v>5.2650000000000006</v>
      </c>
      <c r="S6" s="245">
        <f ca="1">Q6-P6</f>
        <v>-2843.3333333333335</v>
      </c>
    </row>
    <row r="7" spans="1:19" hidden="1" x14ac:dyDescent="0.25">
      <c r="A7" s="244" t="s">
        <v>169</v>
      </c>
      <c r="B7" s="243" t="s">
        <v>168</v>
      </c>
      <c r="C7" s="242" t="s">
        <v>167</v>
      </c>
      <c r="D7" s="241" t="s">
        <v>166</v>
      </c>
      <c r="E7" s="240" t="s">
        <v>165</v>
      </c>
      <c r="F7" s="239" t="s">
        <v>164</v>
      </c>
      <c r="G7" s="238" t="s">
        <v>163</v>
      </c>
      <c r="H7" s="236" t="s">
        <v>162</v>
      </c>
      <c r="I7" s="236" t="s">
        <v>161</v>
      </c>
      <c r="J7" s="235" t="s">
        <v>160</v>
      </c>
      <c r="K7" s="237" t="s">
        <v>159</v>
      </c>
      <c r="L7" s="236" t="s">
        <v>158</v>
      </c>
      <c r="M7" s="236" t="s">
        <v>157</v>
      </c>
      <c r="N7" s="235" t="s">
        <v>156</v>
      </c>
      <c r="O7" s="234" t="s">
        <v>155</v>
      </c>
      <c r="P7" s="233" t="s">
        <v>154</v>
      </c>
      <c r="Q7" s="232" t="s">
        <v>153</v>
      </c>
      <c r="R7" s="231" t="s">
        <v>152</v>
      </c>
      <c r="S7" s="230" t="s">
        <v>151</v>
      </c>
    </row>
    <row r="8" spans="1:19" x14ac:dyDescent="0.25">
      <c r="A8" s="227" t="s">
        <v>466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34.25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54692.06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395.76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135.72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939217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939217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17587078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666.66666666666663</v>
      </c>
      <c r="R8" s="229">
        <f ca="1">IF(Tabulka[[#This Row],[15_vzpl]]=0,"",Tabulka[[#This Row],[14_vzsk]]/Tabulka[[#This Row],[15_vzpl]])</f>
        <v>5.2650000000000006</v>
      </c>
      <c r="S8" s="228">
        <f ca="1">IF(Tabulka[[#This Row],[15_vzpl]]-Tabulka[[#This Row],[14_vzsk]]=0,"",Tabulka[[#This Row],[15_vzpl]]-Tabulka[[#This Row],[14_vzsk]])</f>
        <v>-2843.3333333333335</v>
      </c>
    </row>
    <row r="9" spans="1:19" x14ac:dyDescent="0.25">
      <c r="A9" s="227">
        <v>303</v>
      </c>
      <c r="B9" s="226" t="s">
        <v>480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14.583333333333334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23280.560000000005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270.51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135.72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428760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428760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8454962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666.66666666666663</v>
      </c>
      <c r="R9" s="229">
        <f ca="1">IF(Tabulka[[#This Row],[15_vzpl]]=0,"",Tabulka[[#This Row],[14_vzsk]]/Tabulka[[#This Row],[15_vzpl]])</f>
        <v>5.2650000000000006</v>
      </c>
      <c r="S9" s="228">
        <f ca="1">IF(Tabulka[[#This Row],[15_vzpl]]-Tabulka[[#This Row],[14_vzsk]]=0,"",Tabulka[[#This Row],[15_vzpl]]-Tabulka[[#This Row],[14_vzsk]])</f>
        <v>-2843.3333333333335</v>
      </c>
    </row>
    <row r="10" spans="1:19" x14ac:dyDescent="0.25">
      <c r="A10" s="227">
        <v>304</v>
      </c>
      <c r="B10" s="226" t="s">
        <v>481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6603.5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172039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172039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2546278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>
        <v>424</v>
      </c>
      <c r="B11" s="226" t="s">
        <v>482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5045.5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65580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65580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1597856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9" t="str">
        <f ca="1">IF(Tabulka[[#This Row],[15_vzpl]]=0,"",Tabulka[[#This Row],[14_vzsk]]/Tabulka[[#This Row],[15_vzpl]])</f>
        <v/>
      </c>
      <c r="S11" s="228" t="str">
        <f ca="1">IF(Tabulka[[#This Row],[15_vzpl]]-Tabulka[[#This Row],[14_vzsk]]=0,"",Tabulka[[#This Row],[15_vzpl]]-Tabulka[[#This Row],[14_vzsk]])</f>
        <v/>
      </c>
    </row>
    <row r="12" spans="1:19" x14ac:dyDescent="0.25">
      <c r="A12" s="227">
        <v>642</v>
      </c>
      <c r="B12" s="226" t="s">
        <v>483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11.916666666666666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19762.5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272838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272838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4987982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179</v>
      </c>
    </row>
    <row r="14" spans="1:19" x14ac:dyDescent="0.25">
      <c r="A14" s="90" t="s">
        <v>102</v>
      </c>
    </row>
    <row r="15" spans="1:19" x14ac:dyDescent="0.25">
      <c r="A15" s="91" t="s">
        <v>150</v>
      </c>
    </row>
    <row r="16" spans="1:19" x14ac:dyDescent="0.25">
      <c r="A16" s="219" t="s">
        <v>149</v>
      </c>
    </row>
    <row r="17" spans="1:1" x14ac:dyDescent="0.25">
      <c r="A17" s="186" t="s">
        <v>130</v>
      </c>
    </row>
    <row r="18" spans="1:1" x14ac:dyDescent="0.25">
      <c r="A18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8EF4E0E-5400-405D-82C1-EBA02AA54CB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479</v>
      </c>
    </row>
    <row r="2" spans="1:19" x14ac:dyDescent="0.25">
      <c r="A2" s="183" t="s">
        <v>204</v>
      </c>
    </row>
    <row r="3" spans="1:19" x14ac:dyDescent="0.25">
      <c r="A3" s="265" t="s">
        <v>107</v>
      </c>
      <c r="B3" s="264">
        <v>2020</v>
      </c>
      <c r="C3" t="s">
        <v>178</v>
      </c>
      <c r="D3" t="s">
        <v>169</v>
      </c>
      <c r="E3" t="s">
        <v>167</v>
      </c>
      <c r="F3" t="s">
        <v>166</v>
      </c>
      <c r="G3" t="s">
        <v>165</v>
      </c>
      <c r="H3" t="s">
        <v>164</v>
      </c>
      <c r="I3" t="s">
        <v>163</v>
      </c>
      <c r="J3" t="s">
        <v>162</v>
      </c>
      <c r="K3" t="s">
        <v>161</v>
      </c>
      <c r="L3" t="s">
        <v>160</v>
      </c>
      <c r="M3" t="s">
        <v>159</v>
      </c>
      <c r="N3" t="s">
        <v>158</v>
      </c>
      <c r="O3" t="s">
        <v>157</v>
      </c>
      <c r="P3" t="s">
        <v>156</v>
      </c>
      <c r="Q3" t="s">
        <v>155</v>
      </c>
      <c r="R3" t="s">
        <v>154</v>
      </c>
      <c r="S3" t="s">
        <v>153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466</v>
      </c>
      <c r="E4" s="256">
        <v>34.5</v>
      </c>
      <c r="F4" s="256"/>
      <c r="G4" s="256"/>
      <c r="H4" s="256"/>
      <c r="I4" s="256">
        <v>5494.88</v>
      </c>
      <c r="J4" s="256"/>
      <c r="K4" s="256">
        <v>10</v>
      </c>
      <c r="L4" s="256"/>
      <c r="M4" s="256"/>
      <c r="N4" s="256"/>
      <c r="O4" s="256">
        <v>9664</v>
      </c>
      <c r="P4" s="256">
        <v>9664</v>
      </c>
      <c r="Q4" s="256">
        <v>1249639</v>
      </c>
      <c r="R4" s="256">
        <v>3510</v>
      </c>
      <c r="S4" s="256">
        <v>666.66666666666663</v>
      </c>
    </row>
    <row r="5" spans="1:19" x14ac:dyDescent="0.25">
      <c r="A5" s="261" t="s">
        <v>109</v>
      </c>
      <c r="B5" s="260">
        <v>2</v>
      </c>
      <c r="C5">
        <v>1</v>
      </c>
      <c r="D5">
        <v>303</v>
      </c>
      <c r="E5">
        <v>14.5</v>
      </c>
      <c r="I5">
        <v>2299.88</v>
      </c>
      <c r="K5">
        <v>10</v>
      </c>
      <c r="O5">
        <v>1400</v>
      </c>
      <c r="P5">
        <v>1400</v>
      </c>
      <c r="Q5">
        <v>605426</v>
      </c>
      <c r="R5">
        <v>3510</v>
      </c>
      <c r="S5">
        <v>666.66666666666663</v>
      </c>
    </row>
    <row r="6" spans="1:19" x14ac:dyDescent="0.25">
      <c r="A6" s="263" t="s">
        <v>110</v>
      </c>
      <c r="B6" s="262">
        <v>3</v>
      </c>
      <c r="C6">
        <v>1</v>
      </c>
      <c r="D6">
        <v>304</v>
      </c>
      <c r="E6">
        <v>4</v>
      </c>
      <c r="I6">
        <v>707</v>
      </c>
      <c r="Q6">
        <v>188590</v>
      </c>
    </row>
    <row r="7" spans="1:19" x14ac:dyDescent="0.25">
      <c r="A7" s="261" t="s">
        <v>111</v>
      </c>
      <c r="B7" s="260">
        <v>4</v>
      </c>
      <c r="C7">
        <v>1</v>
      </c>
      <c r="D7">
        <v>424</v>
      </c>
      <c r="E7">
        <v>4</v>
      </c>
      <c r="I7">
        <v>493</v>
      </c>
      <c r="O7">
        <v>1400</v>
      </c>
      <c r="P7">
        <v>1400</v>
      </c>
      <c r="Q7">
        <v>107074</v>
      </c>
    </row>
    <row r="8" spans="1:19" x14ac:dyDescent="0.25">
      <c r="A8" s="263" t="s">
        <v>112</v>
      </c>
      <c r="B8" s="262">
        <v>5</v>
      </c>
      <c r="C8">
        <v>1</v>
      </c>
      <c r="D8">
        <v>642</v>
      </c>
      <c r="E8">
        <v>12</v>
      </c>
      <c r="I8">
        <v>1995</v>
      </c>
      <c r="O8">
        <v>6864</v>
      </c>
      <c r="P8">
        <v>6864</v>
      </c>
      <c r="Q8">
        <v>348549</v>
      </c>
    </row>
    <row r="9" spans="1:19" x14ac:dyDescent="0.25">
      <c r="A9" s="261" t="s">
        <v>113</v>
      </c>
      <c r="B9" s="260">
        <v>6</v>
      </c>
      <c r="C9" t="s">
        <v>467</v>
      </c>
      <c r="E9">
        <v>34.5</v>
      </c>
      <c r="I9">
        <v>5494.88</v>
      </c>
      <c r="K9">
        <v>10</v>
      </c>
      <c r="O9">
        <v>9664</v>
      </c>
      <c r="P9">
        <v>9664</v>
      </c>
      <c r="Q9">
        <v>1249639</v>
      </c>
      <c r="R9">
        <v>3510</v>
      </c>
      <c r="S9">
        <v>666.66666666666663</v>
      </c>
    </row>
    <row r="10" spans="1:19" x14ac:dyDescent="0.25">
      <c r="A10" s="263" t="s">
        <v>114</v>
      </c>
      <c r="B10" s="262">
        <v>7</v>
      </c>
      <c r="C10">
        <v>2</v>
      </c>
      <c r="D10" t="s">
        <v>466</v>
      </c>
      <c r="E10">
        <v>34.5</v>
      </c>
      <c r="I10">
        <v>4821.75</v>
      </c>
      <c r="J10">
        <v>10</v>
      </c>
      <c r="K10">
        <v>30</v>
      </c>
      <c r="O10">
        <v>9664</v>
      </c>
      <c r="P10">
        <v>9664</v>
      </c>
      <c r="Q10">
        <v>1246507</v>
      </c>
    </row>
    <row r="11" spans="1:19" x14ac:dyDescent="0.25">
      <c r="A11" s="261" t="s">
        <v>115</v>
      </c>
      <c r="B11" s="260">
        <v>8</v>
      </c>
      <c r="C11">
        <v>2</v>
      </c>
      <c r="D11">
        <v>303</v>
      </c>
      <c r="E11">
        <v>14.5</v>
      </c>
      <c r="I11">
        <v>1988.75</v>
      </c>
      <c r="J11">
        <v>10</v>
      </c>
      <c r="K11">
        <v>30</v>
      </c>
      <c r="O11">
        <v>4200</v>
      </c>
      <c r="P11">
        <v>4200</v>
      </c>
      <c r="Q11">
        <v>625035</v>
      </c>
    </row>
    <row r="12" spans="1:19" x14ac:dyDescent="0.25">
      <c r="A12" s="263" t="s">
        <v>116</v>
      </c>
      <c r="B12" s="262">
        <v>9</v>
      </c>
      <c r="C12">
        <v>2</v>
      </c>
      <c r="D12">
        <v>304</v>
      </c>
      <c r="E12">
        <v>4</v>
      </c>
      <c r="I12">
        <v>562.5</v>
      </c>
      <c r="O12">
        <v>1400</v>
      </c>
      <c r="P12">
        <v>1400</v>
      </c>
      <c r="Q12">
        <v>170805</v>
      </c>
    </row>
    <row r="13" spans="1:19" x14ac:dyDescent="0.25">
      <c r="A13" s="261" t="s">
        <v>117</v>
      </c>
      <c r="B13" s="260">
        <v>10</v>
      </c>
      <c r="C13">
        <v>2</v>
      </c>
      <c r="D13">
        <v>424</v>
      </c>
      <c r="E13">
        <v>4</v>
      </c>
      <c r="I13">
        <v>454</v>
      </c>
      <c r="O13">
        <v>1300</v>
      </c>
      <c r="P13">
        <v>1300</v>
      </c>
      <c r="Q13">
        <v>106875</v>
      </c>
    </row>
    <row r="14" spans="1:19" x14ac:dyDescent="0.25">
      <c r="A14" s="263" t="s">
        <v>118</v>
      </c>
      <c r="B14" s="262">
        <v>11</v>
      </c>
      <c r="C14">
        <v>2</v>
      </c>
      <c r="D14">
        <v>642</v>
      </c>
      <c r="E14">
        <v>12</v>
      </c>
      <c r="I14">
        <v>1816.5</v>
      </c>
      <c r="O14">
        <v>2764</v>
      </c>
      <c r="P14">
        <v>2764</v>
      </c>
      <c r="Q14">
        <v>343792</v>
      </c>
    </row>
    <row r="15" spans="1:19" x14ac:dyDescent="0.25">
      <c r="A15" s="261" t="s">
        <v>119</v>
      </c>
      <c r="B15" s="260">
        <v>12</v>
      </c>
      <c r="C15" t="s">
        <v>468</v>
      </c>
      <c r="E15">
        <v>34.5</v>
      </c>
      <c r="I15">
        <v>4821.75</v>
      </c>
      <c r="J15">
        <v>10</v>
      </c>
      <c r="K15">
        <v>30</v>
      </c>
      <c r="O15">
        <v>9664</v>
      </c>
      <c r="P15">
        <v>9664</v>
      </c>
      <c r="Q15">
        <v>1246507</v>
      </c>
    </row>
    <row r="16" spans="1:19" x14ac:dyDescent="0.25">
      <c r="A16" s="259" t="s">
        <v>107</v>
      </c>
      <c r="B16" s="258">
        <v>2020</v>
      </c>
      <c r="C16">
        <v>3</v>
      </c>
      <c r="D16" t="s">
        <v>466</v>
      </c>
      <c r="E16">
        <v>34.5</v>
      </c>
      <c r="I16">
        <v>4325.75</v>
      </c>
      <c r="Q16">
        <v>1210859</v>
      </c>
    </row>
    <row r="17" spans="3:17" x14ac:dyDescent="0.25">
      <c r="C17">
        <v>3</v>
      </c>
      <c r="D17">
        <v>303</v>
      </c>
      <c r="E17">
        <v>14.5</v>
      </c>
      <c r="I17">
        <v>1849</v>
      </c>
      <c r="Q17">
        <v>572346</v>
      </c>
    </row>
    <row r="18" spans="3:17" x14ac:dyDescent="0.25">
      <c r="C18">
        <v>3</v>
      </c>
      <c r="D18">
        <v>304</v>
      </c>
      <c r="E18">
        <v>4</v>
      </c>
      <c r="I18">
        <v>452.5</v>
      </c>
      <c r="Q18">
        <v>163513</v>
      </c>
    </row>
    <row r="19" spans="3:17" x14ac:dyDescent="0.25">
      <c r="C19">
        <v>3</v>
      </c>
      <c r="D19">
        <v>424</v>
      </c>
      <c r="E19">
        <v>4</v>
      </c>
      <c r="I19">
        <v>513.5</v>
      </c>
      <c r="Q19">
        <v>126853</v>
      </c>
    </row>
    <row r="20" spans="3:17" x14ac:dyDescent="0.25">
      <c r="C20">
        <v>3</v>
      </c>
      <c r="D20">
        <v>642</v>
      </c>
      <c r="E20">
        <v>12</v>
      </c>
      <c r="I20">
        <v>1510.75</v>
      </c>
      <c r="Q20">
        <v>348147</v>
      </c>
    </row>
    <row r="21" spans="3:17" x14ac:dyDescent="0.25">
      <c r="C21" t="s">
        <v>469</v>
      </c>
      <c r="E21">
        <v>34.5</v>
      </c>
      <c r="I21">
        <v>4325.75</v>
      </c>
      <c r="Q21">
        <v>1210859</v>
      </c>
    </row>
    <row r="22" spans="3:17" x14ac:dyDescent="0.25">
      <c r="C22">
        <v>4</v>
      </c>
      <c r="D22" t="s">
        <v>466</v>
      </c>
      <c r="E22">
        <v>34.5</v>
      </c>
      <c r="I22">
        <v>3042</v>
      </c>
      <c r="J22">
        <v>20</v>
      </c>
      <c r="O22">
        <v>10728</v>
      </c>
      <c r="P22">
        <v>10728</v>
      </c>
      <c r="Q22">
        <v>1167067</v>
      </c>
    </row>
    <row r="23" spans="3:17" x14ac:dyDescent="0.25">
      <c r="C23">
        <v>4</v>
      </c>
      <c r="D23">
        <v>303</v>
      </c>
      <c r="E23">
        <v>14.5</v>
      </c>
      <c r="I23">
        <v>1352.25</v>
      </c>
      <c r="J23">
        <v>20</v>
      </c>
      <c r="O23">
        <v>4128</v>
      </c>
      <c r="P23">
        <v>4128</v>
      </c>
      <c r="Q23">
        <v>542549</v>
      </c>
    </row>
    <row r="24" spans="3:17" x14ac:dyDescent="0.25">
      <c r="C24">
        <v>4</v>
      </c>
      <c r="D24">
        <v>304</v>
      </c>
      <c r="E24">
        <v>4</v>
      </c>
      <c r="I24">
        <v>301.5</v>
      </c>
      <c r="O24">
        <v>3000</v>
      </c>
      <c r="P24">
        <v>3000</v>
      </c>
      <c r="Q24">
        <v>157879</v>
      </c>
    </row>
    <row r="25" spans="3:17" x14ac:dyDescent="0.25">
      <c r="C25">
        <v>4</v>
      </c>
      <c r="D25">
        <v>424</v>
      </c>
      <c r="E25">
        <v>4</v>
      </c>
      <c r="I25">
        <v>323</v>
      </c>
      <c r="Q25">
        <v>126807</v>
      </c>
    </row>
    <row r="26" spans="3:17" x14ac:dyDescent="0.25">
      <c r="C26">
        <v>4</v>
      </c>
      <c r="D26">
        <v>642</v>
      </c>
      <c r="E26">
        <v>12</v>
      </c>
      <c r="I26">
        <v>1065.25</v>
      </c>
      <c r="O26">
        <v>3600</v>
      </c>
      <c r="P26">
        <v>3600</v>
      </c>
      <c r="Q26">
        <v>339832</v>
      </c>
    </row>
    <row r="27" spans="3:17" x14ac:dyDescent="0.25">
      <c r="C27" t="s">
        <v>470</v>
      </c>
      <c r="E27">
        <v>34.5</v>
      </c>
      <c r="I27">
        <v>3042</v>
      </c>
      <c r="J27">
        <v>20</v>
      </c>
      <c r="O27">
        <v>10728</v>
      </c>
      <c r="P27">
        <v>10728</v>
      </c>
      <c r="Q27">
        <v>1167067</v>
      </c>
    </row>
    <row r="28" spans="3:17" x14ac:dyDescent="0.25">
      <c r="C28">
        <v>5</v>
      </c>
      <c r="D28" t="s">
        <v>466</v>
      </c>
      <c r="E28">
        <v>34.5</v>
      </c>
      <c r="I28">
        <v>4519</v>
      </c>
      <c r="J28">
        <v>80</v>
      </c>
      <c r="O28">
        <v>9664</v>
      </c>
      <c r="P28">
        <v>9664</v>
      </c>
      <c r="Q28">
        <v>1166274</v>
      </c>
    </row>
    <row r="29" spans="3:17" x14ac:dyDescent="0.25">
      <c r="C29">
        <v>5</v>
      </c>
      <c r="D29">
        <v>303</v>
      </c>
      <c r="E29">
        <v>14.5</v>
      </c>
      <c r="I29">
        <v>1712.5</v>
      </c>
      <c r="J29">
        <v>80</v>
      </c>
      <c r="O29">
        <v>6000</v>
      </c>
      <c r="P29">
        <v>6000</v>
      </c>
      <c r="Q29">
        <v>539683</v>
      </c>
    </row>
    <row r="30" spans="3:17" x14ac:dyDescent="0.25">
      <c r="C30">
        <v>5</v>
      </c>
      <c r="D30">
        <v>304</v>
      </c>
      <c r="E30">
        <v>4</v>
      </c>
      <c r="I30">
        <v>537</v>
      </c>
      <c r="O30">
        <v>1500</v>
      </c>
      <c r="P30">
        <v>1500</v>
      </c>
      <c r="Q30">
        <v>161892</v>
      </c>
    </row>
    <row r="31" spans="3:17" x14ac:dyDescent="0.25">
      <c r="C31">
        <v>5</v>
      </c>
      <c r="D31">
        <v>424</v>
      </c>
      <c r="E31">
        <v>4</v>
      </c>
      <c r="I31">
        <v>465.5</v>
      </c>
      <c r="Q31">
        <v>112932</v>
      </c>
    </row>
    <row r="32" spans="3:17" x14ac:dyDescent="0.25">
      <c r="C32">
        <v>5</v>
      </c>
      <c r="D32">
        <v>642</v>
      </c>
      <c r="E32">
        <v>12</v>
      </c>
      <c r="I32">
        <v>1804</v>
      </c>
      <c r="O32">
        <v>2164</v>
      </c>
      <c r="P32">
        <v>2164</v>
      </c>
      <c r="Q32">
        <v>351767</v>
      </c>
    </row>
    <row r="33" spans="3:17" x14ac:dyDescent="0.25">
      <c r="C33" t="s">
        <v>471</v>
      </c>
      <c r="E33">
        <v>34.5</v>
      </c>
      <c r="I33">
        <v>4519</v>
      </c>
      <c r="J33">
        <v>80</v>
      </c>
      <c r="O33">
        <v>9664</v>
      </c>
      <c r="P33">
        <v>9664</v>
      </c>
      <c r="Q33">
        <v>1166274</v>
      </c>
    </row>
    <row r="34" spans="3:17" x14ac:dyDescent="0.25">
      <c r="C34">
        <v>6</v>
      </c>
      <c r="D34" t="s">
        <v>466</v>
      </c>
      <c r="E34">
        <v>34.5</v>
      </c>
      <c r="I34">
        <v>5007.5</v>
      </c>
      <c r="J34">
        <v>2</v>
      </c>
      <c r="O34">
        <v>10414</v>
      </c>
      <c r="P34">
        <v>10414</v>
      </c>
      <c r="Q34">
        <v>1237193</v>
      </c>
    </row>
    <row r="35" spans="3:17" x14ac:dyDescent="0.25">
      <c r="C35">
        <v>6</v>
      </c>
      <c r="D35">
        <v>303</v>
      </c>
      <c r="E35">
        <v>14.5</v>
      </c>
      <c r="I35">
        <v>2164.5</v>
      </c>
      <c r="O35">
        <v>3550</v>
      </c>
      <c r="P35">
        <v>3550</v>
      </c>
      <c r="Q35">
        <v>590035</v>
      </c>
    </row>
    <row r="36" spans="3:17" x14ac:dyDescent="0.25">
      <c r="C36">
        <v>6</v>
      </c>
      <c r="D36">
        <v>304</v>
      </c>
      <c r="E36">
        <v>4</v>
      </c>
      <c r="I36">
        <v>601</v>
      </c>
      <c r="Q36">
        <v>189918</v>
      </c>
    </row>
    <row r="37" spans="3:17" x14ac:dyDescent="0.25">
      <c r="C37">
        <v>6</v>
      </c>
      <c r="D37">
        <v>424</v>
      </c>
      <c r="E37">
        <v>4</v>
      </c>
      <c r="I37">
        <v>435.5</v>
      </c>
      <c r="O37">
        <v>2800</v>
      </c>
      <c r="P37">
        <v>2800</v>
      </c>
      <c r="Q37">
        <v>109449</v>
      </c>
    </row>
    <row r="38" spans="3:17" x14ac:dyDescent="0.25">
      <c r="C38">
        <v>6</v>
      </c>
      <c r="D38">
        <v>642</v>
      </c>
      <c r="E38">
        <v>12</v>
      </c>
      <c r="I38">
        <v>1806.5</v>
      </c>
      <c r="J38">
        <v>2</v>
      </c>
      <c r="O38">
        <v>4064</v>
      </c>
      <c r="P38">
        <v>4064</v>
      </c>
      <c r="Q38">
        <v>347791</v>
      </c>
    </row>
    <row r="39" spans="3:17" x14ac:dyDescent="0.25">
      <c r="C39" t="s">
        <v>472</v>
      </c>
      <c r="E39">
        <v>34.5</v>
      </c>
      <c r="I39">
        <v>5007.5</v>
      </c>
      <c r="J39">
        <v>2</v>
      </c>
      <c r="O39">
        <v>10414</v>
      </c>
      <c r="P39">
        <v>10414</v>
      </c>
      <c r="Q39">
        <v>1237193</v>
      </c>
    </row>
    <row r="40" spans="3:17" x14ac:dyDescent="0.25">
      <c r="C40">
        <v>7</v>
      </c>
      <c r="D40" t="s">
        <v>466</v>
      </c>
      <c r="E40">
        <v>33.5</v>
      </c>
      <c r="I40">
        <v>4360.25</v>
      </c>
      <c r="K40">
        <v>20</v>
      </c>
      <c r="O40">
        <v>357995</v>
      </c>
      <c r="P40">
        <v>357995</v>
      </c>
      <c r="Q40">
        <v>1645238</v>
      </c>
    </row>
    <row r="41" spans="3:17" x14ac:dyDescent="0.25">
      <c r="C41">
        <v>7</v>
      </c>
      <c r="D41">
        <v>303</v>
      </c>
      <c r="E41">
        <v>14.5</v>
      </c>
      <c r="I41">
        <v>1927.75</v>
      </c>
      <c r="K41">
        <v>20</v>
      </c>
      <c r="O41">
        <v>162536</v>
      </c>
      <c r="P41">
        <v>162536</v>
      </c>
      <c r="Q41">
        <v>823352</v>
      </c>
    </row>
    <row r="42" spans="3:17" x14ac:dyDescent="0.25">
      <c r="C42">
        <v>7</v>
      </c>
      <c r="D42">
        <v>304</v>
      </c>
      <c r="E42">
        <v>4</v>
      </c>
      <c r="I42">
        <v>510.5</v>
      </c>
      <c r="O42">
        <v>58144</v>
      </c>
      <c r="P42">
        <v>58144</v>
      </c>
      <c r="Q42">
        <v>250342</v>
      </c>
    </row>
    <row r="43" spans="3:17" x14ac:dyDescent="0.25">
      <c r="C43">
        <v>7</v>
      </c>
      <c r="D43">
        <v>424</v>
      </c>
      <c r="E43">
        <v>4</v>
      </c>
      <c r="I43">
        <v>435.5</v>
      </c>
      <c r="O43">
        <v>33316</v>
      </c>
      <c r="P43">
        <v>33316</v>
      </c>
      <c r="Q43">
        <v>140530</v>
      </c>
    </row>
    <row r="44" spans="3:17" x14ac:dyDescent="0.25">
      <c r="C44">
        <v>7</v>
      </c>
      <c r="D44">
        <v>642</v>
      </c>
      <c r="E44">
        <v>11</v>
      </c>
      <c r="I44">
        <v>1486.5</v>
      </c>
      <c r="O44">
        <v>103999</v>
      </c>
      <c r="P44">
        <v>103999</v>
      </c>
      <c r="Q44">
        <v>431014</v>
      </c>
    </row>
    <row r="45" spans="3:17" x14ac:dyDescent="0.25">
      <c r="C45" t="s">
        <v>473</v>
      </c>
      <c r="E45">
        <v>33.5</v>
      </c>
      <c r="I45">
        <v>4360.25</v>
      </c>
      <c r="K45">
        <v>20</v>
      </c>
      <c r="O45">
        <v>357995</v>
      </c>
      <c r="P45">
        <v>357995</v>
      </c>
      <c r="Q45">
        <v>1645238</v>
      </c>
    </row>
    <row r="46" spans="3:17" x14ac:dyDescent="0.25">
      <c r="C46">
        <v>8</v>
      </c>
      <c r="D46" t="s">
        <v>466</v>
      </c>
      <c r="E46">
        <v>34.5</v>
      </c>
      <c r="I46">
        <v>4343.38</v>
      </c>
      <c r="J46">
        <v>19.260000000000002</v>
      </c>
      <c r="K46">
        <v>17</v>
      </c>
      <c r="O46">
        <v>9664</v>
      </c>
      <c r="P46">
        <v>9664</v>
      </c>
      <c r="Q46">
        <v>1296481</v>
      </c>
    </row>
    <row r="47" spans="3:17" x14ac:dyDescent="0.25">
      <c r="C47">
        <v>8</v>
      </c>
      <c r="D47">
        <v>303</v>
      </c>
      <c r="E47">
        <v>14.5</v>
      </c>
      <c r="I47">
        <v>1808.88</v>
      </c>
      <c r="J47">
        <v>19.260000000000002</v>
      </c>
      <c r="K47">
        <v>17</v>
      </c>
      <c r="O47">
        <v>1600</v>
      </c>
      <c r="P47">
        <v>1600</v>
      </c>
      <c r="Q47">
        <v>639243</v>
      </c>
    </row>
    <row r="48" spans="3:17" x14ac:dyDescent="0.25">
      <c r="C48">
        <v>8</v>
      </c>
      <c r="D48">
        <v>304</v>
      </c>
      <c r="E48">
        <v>4</v>
      </c>
      <c r="I48">
        <v>587.5</v>
      </c>
      <c r="O48">
        <v>5000</v>
      </c>
      <c r="P48">
        <v>5000</v>
      </c>
      <c r="Q48">
        <v>195608</v>
      </c>
    </row>
    <row r="49" spans="3:17" x14ac:dyDescent="0.25">
      <c r="C49">
        <v>8</v>
      </c>
      <c r="D49">
        <v>424</v>
      </c>
      <c r="E49">
        <v>4</v>
      </c>
      <c r="I49">
        <v>370</v>
      </c>
      <c r="Q49">
        <v>111468</v>
      </c>
    </row>
    <row r="50" spans="3:17" x14ac:dyDescent="0.25">
      <c r="C50">
        <v>8</v>
      </c>
      <c r="D50">
        <v>642</v>
      </c>
      <c r="E50">
        <v>12</v>
      </c>
      <c r="I50">
        <v>1577</v>
      </c>
      <c r="O50">
        <v>3064</v>
      </c>
      <c r="P50">
        <v>3064</v>
      </c>
      <c r="Q50">
        <v>350162</v>
      </c>
    </row>
    <row r="51" spans="3:17" x14ac:dyDescent="0.25">
      <c r="C51" t="s">
        <v>474</v>
      </c>
      <c r="E51">
        <v>34.5</v>
      </c>
      <c r="I51">
        <v>4343.38</v>
      </c>
      <c r="J51">
        <v>19.260000000000002</v>
      </c>
      <c r="K51">
        <v>17</v>
      </c>
      <c r="O51">
        <v>9664</v>
      </c>
      <c r="P51">
        <v>9664</v>
      </c>
      <c r="Q51">
        <v>1296481</v>
      </c>
    </row>
    <row r="52" spans="3:17" x14ac:dyDescent="0.25">
      <c r="C52">
        <v>9</v>
      </c>
      <c r="D52" t="s">
        <v>466</v>
      </c>
      <c r="E52">
        <v>34.5</v>
      </c>
      <c r="I52">
        <v>4711.5</v>
      </c>
      <c r="O52">
        <v>11164</v>
      </c>
      <c r="P52">
        <v>11164</v>
      </c>
      <c r="Q52">
        <v>1270283</v>
      </c>
    </row>
    <row r="53" spans="3:17" x14ac:dyDescent="0.25">
      <c r="C53">
        <v>9</v>
      </c>
      <c r="D53">
        <v>303</v>
      </c>
      <c r="E53">
        <v>14.5</v>
      </c>
      <c r="I53">
        <v>2119.5</v>
      </c>
      <c r="O53">
        <v>4800</v>
      </c>
      <c r="P53">
        <v>4800</v>
      </c>
      <c r="Q53">
        <v>629720</v>
      </c>
    </row>
    <row r="54" spans="3:17" x14ac:dyDescent="0.25">
      <c r="C54">
        <v>9</v>
      </c>
      <c r="D54">
        <v>304</v>
      </c>
      <c r="E54">
        <v>4</v>
      </c>
      <c r="I54">
        <v>570.5</v>
      </c>
      <c r="O54">
        <v>3300</v>
      </c>
      <c r="P54">
        <v>3300</v>
      </c>
      <c r="Q54">
        <v>196396</v>
      </c>
    </row>
    <row r="55" spans="3:17" x14ac:dyDescent="0.25">
      <c r="C55">
        <v>9</v>
      </c>
      <c r="D55">
        <v>424</v>
      </c>
      <c r="E55">
        <v>4</v>
      </c>
      <c r="I55">
        <v>331</v>
      </c>
      <c r="Q55">
        <v>102006</v>
      </c>
    </row>
    <row r="56" spans="3:17" x14ac:dyDescent="0.25">
      <c r="C56">
        <v>9</v>
      </c>
      <c r="D56">
        <v>642</v>
      </c>
      <c r="E56">
        <v>12</v>
      </c>
      <c r="I56">
        <v>1690.5</v>
      </c>
      <c r="O56">
        <v>3064</v>
      </c>
      <c r="P56">
        <v>3064</v>
      </c>
      <c r="Q56">
        <v>342161</v>
      </c>
    </row>
    <row r="57" spans="3:17" x14ac:dyDescent="0.25">
      <c r="C57" t="s">
        <v>475</v>
      </c>
      <c r="E57">
        <v>34.5</v>
      </c>
      <c r="I57">
        <v>4711.5</v>
      </c>
      <c r="O57">
        <v>11164</v>
      </c>
      <c r="P57">
        <v>11164</v>
      </c>
      <c r="Q57">
        <v>1270283</v>
      </c>
    </row>
    <row r="58" spans="3:17" x14ac:dyDescent="0.25">
      <c r="C58">
        <v>10</v>
      </c>
      <c r="D58" t="s">
        <v>466</v>
      </c>
      <c r="E58">
        <v>33.5</v>
      </c>
      <c r="I58">
        <v>4969</v>
      </c>
      <c r="K58">
        <v>15</v>
      </c>
      <c r="O58">
        <v>9664</v>
      </c>
      <c r="P58">
        <v>9664</v>
      </c>
      <c r="Q58">
        <v>3044533</v>
      </c>
    </row>
    <row r="59" spans="3:17" x14ac:dyDescent="0.25">
      <c r="C59">
        <v>10</v>
      </c>
      <c r="D59">
        <v>303</v>
      </c>
      <c r="E59">
        <v>14.5</v>
      </c>
      <c r="I59">
        <v>2124.25</v>
      </c>
      <c r="K59">
        <v>15</v>
      </c>
      <c r="O59">
        <v>4664</v>
      </c>
      <c r="P59">
        <v>4664</v>
      </c>
      <c r="Q59">
        <v>1386478</v>
      </c>
    </row>
    <row r="60" spans="3:17" x14ac:dyDescent="0.25">
      <c r="C60">
        <v>10</v>
      </c>
      <c r="D60">
        <v>304</v>
      </c>
      <c r="E60">
        <v>4</v>
      </c>
      <c r="I60">
        <v>619.5</v>
      </c>
      <c r="O60">
        <v>3500</v>
      </c>
      <c r="P60">
        <v>3500</v>
      </c>
      <c r="Q60">
        <v>387710</v>
      </c>
    </row>
    <row r="61" spans="3:17" x14ac:dyDescent="0.25">
      <c r="C61">
        <v>10</v>
      </c>
      <c r="D61">
        <v>424</v>
      </c>
      <c r="E61">
        <v>3</v>
      </c>
      <c r="I61">
        <v>380.5</v>
      </c>
      <c r="Q61">
        <v>305763</v>
      </c>
    </row>
    <row r="62" spans="3:17" x14ac:dyDescent="0.25">
      <c r="C62">
        <v>10</v>
      </c>
      <c r="D62">
        <v>642</v>
      </c>
      <c r="E62">
        <v>12</v>
      </c>
      <c r="I62">
        <v>1844.75</v>
      </c>
      <c r="O62">
        <v>1500</v>
      </c>
      <c r="P62">
        <v>1500</v>
      </c>
      <c r="Q62">
        <v>964582</v>
      </c>
    </row>
    <row r="63" spans="3:17" x14ac:dyDescent="0.25">
      <c r="C63" t="s">
        <v>476</v>
      </c>
      <c r="E63">
        <v>33.5</v>
      </c>
      <c r="I63">
        <v>4969</v>
      </c>
      <c r="K63">
        <v>15</v>
      </c>
      <c r="O63">
        <v>9664</v>
      </c>
      <c r="P63">
        <v>9664</v>
      </c>
      <c r="Q63">
        <v>3044533</v>
      </c>
    </row>
    <row r="64" spans="3:17" x14ac:dyDescent="0.25">
      <c r="C64">
        <v>11</v>
      </c>
      <c r="D64" t="s">
        <v>466</v>
      </c>
      <c r="E64">
        <v>33</v>
      </c>
      <c r="I64">
        <v>4370.88</v>
      </c>
      <c r="J64">
        <v>20</v>
      </c>
      <c r="O64">
        <v>472408</v>
      </c>
      <c r="P64">
        <v>472408</v>
      </c>
      <c r="Q64">
        <v>1644104</v>
      </c>
    </row>
    <row r="65" spans="3:17" x14ac:dyDescent="0.25">
      <c r="C65">
        <v>11</v>
      </c>
      <c r="D65">
        <v>303</v>
      </c>
      <c r="E65">
        <v>15</v>
      </c>
      <c r="I65">
        <v>1937.38</v>
      </c>
      <c r="J65">
        <v>20</v>
      </c>
      <c r="O65">
        <v>232082</v>
      </c>
      <c r="P65">
        <v>232082</v>
      </c>
      <c r="Q65">
        <v>836780</v>
      </c>
    </row>
    <row r="66" spans="3:17" x14ac:dyDescent="0.25">
      <c r="C66">
        <v>11</v>
      </c>
      <c r="D66">
        <v>304</v>
      </c>
      <c r="E66">
        <v>4</v>
      </c>
      <c r="I66">
        <v>573.5</v>
      </c>
      <c r="O66">
        <v>81195</v>
      </c>
      <c r="P66">
        <v>81195</v>
      </c>
      <c r="Q66">
        <v>259324</v>
      </c>
    </row>
    <row r="67" spans="3:17" x14ac:dyDescent="0.25">
      <c r="C67">
        <v>11</v>
      </c>
      <c r="D67">
        <v>424</v>
      </c>
      <c r="E67">
        <v>2</v>
      </c>
      <c r="I67">
        <v>245.5</v>
      </c>
      <c r="O67">
        <v>26764</v>
      </c>
      <c r="P67">
        <v>26764</v>
      </c>
      <c r="Q67">
        <v>96388</v>
      </c>
    </row>
    <row r="68" spans="3:17" x14ac:dyDescent="0.25">
      <c r="C68">
        <v>11</v>
      </c>
      <c r="D68">
        <v>642</v>
      </c>
      <c r="E68">
        <v>12</v>
      </c>
      <c r="I68">
        <v>1614.5</v>
      </c>
      <c r="O68">
        <v>132367</v>
      </c>
      <c r="P68">
        <v>132367</v>
      </c>
      <c r="Q68">
        <v>451612</v>
      </c>
    </row>
    <row r="69" spans="3:17" x14ac:dyDescent="0.25">
      <c r="C69" t="s">
        <v>477</v>
      </c>
      <c r="E69">
        <v>33</v>
      </c>
      <c r="I69">
        <v>4370.88</v>
      </c>
      <c r="J69">
        <v>20</v>
      </c>
      <c r="O69">
        <v>472408</v>
      </c>
      <c r="P69">
        <v>472408</v>
      </c>
      <c r="Q69">
        <v>1644104</v>
      </c>
    </row>
    <row r="70" spans="3:17" x14ac:dyDescent="0.25">
      <c r="C70">
        <v>12</v>
      </c>
      <c r="D70" t="s">
        <v>466</v>
      </c>
      <c r="E70">
        <v>35</v>
      </c>
      <c r="I70">
        <v>4726.17</v>
      </c>
      <c r="J70">
        <v>244.5</v>
      </c>
      <c r="K70">
        <v>43.72</v>
      </c>
      <c r="O70">
        <v>28188</v>
      </c>
      <c r="P70">
        <v>28188</v>
      </c>
      <c r="Q70">
        <v>1408900</v>
      </c>
    </row>
    <row r="71" spans="3:17" x14ac:dyDescent="0.25">
      <c r="C71">
        <v>12</v>
      </c>
      <c r="D71">
        <v>303</v>
      </c>
      <c r="E71">
        <v>15</v>
      </c>
      <c r="I71">
        <v>1995.92</v>
      </c>
      <c r="J71">
        <v>121.25</v>
      </c>
      <c r="K71">
        <v>43.72</v>
      </c>
      <c r="O71">
        <v>3800</v>
      </c>
      <c r="P71">
        <v>3800</v>
      </c>
      <c r="Q71">
        <v>664315</v>
      </c>
    </row>
    <row r="72" spans="3:17" x14ac:dyDescent="0.25">
      <c r="C72">
        <v>12</v>
      </c>
      <c r="D72">
        <v>304</v>
      </c>
      <c r="E72">
        <v>4</v>
      </c>
      <c r="I72">
        <v>580.5</v>
      </c>
      <c r="J72">
        <v>20.5</v>
      </c>
      <c r="O72">
        <v>15000</v>
      </c>
      <c r="P72">
        <v>15000</v>
      </c>
      <c r="Q72">
        <v>224301</v>
      </c>
    </row>
    <row r="73" spans="3:17" x14ac:dyDescent="0.25">
      <c r="C73">
        <v>12</v>
      </c>
      <c r="D73">
        <v>424</v>
      </c>
      <c r="E73">
        <v>4</v>
      </c>
      <c r="I73">
        <v>598.5</v>
      </c>
      <c r="J73">
        <v>23</v>
      </c>
      <c r="Q73">
        <v>151711</v>
      </c>
    </row>
    <row r="74" spans="3:17" x14ac:dyDescent="0.25">
      <c r="C74">
        <v>12</v>
      </c>
      <c r="D74">
        <v>642</v>
      </c>
      <c r="E74">
        <v>12</v>
      </c>
      <c r="I74">
        <v>1551.25</v>
      </c>
      <c r="J74">
        <v>79.75</v>
      </c>
      <c r="O74">
        <v>9388</v>
      </c>
      <c r="P74">
        <v>9388</v>
      </c>
      <c r="Q74">
        <v>368573</v>
      </c>
    </row>
    <row r="75" spans="3:17" x14ac:dyDescent="0.25">
      <c r="C75" t="s">
        <v>478</v>
      </c>
      <c r="E75">
        <v>35</v>
      </c>
      <c r="I75">
        <v>4726.17</v>
      </c>
      <c r="J75">
        <v>244.5</v>
      </c>
      <c r="K75">
        <v>43.72</v>
      </c>
      <c r="O75">
        <v>28188</v>
      </c>
      <c r="P75">
        <v>28188</v>
      </c>
      <c r="Q75">
        <v>1408900</v>
      </c>
    </row>
  </sheetData>
  <hyperlinks>
    <hyperlink ref="A2" location="Obsah!A1" display="Zpět na Obsah  KL 01  1.-4.měsíc" xr:uid="{5CA209E8-DFAE-4C6C-9F26-02CD016C69F9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204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39891.700049999992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56.164069999999995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1.0416666666666666E-2</v>
      </c>
      <c r="E9" s="139">
        <f>IF(C9=0,0,D9/C9)</f>
        <v>3.4722222222222224E-2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44.0623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23823.019430000004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8D91B0F-6445-448C-967C-5001938EAAD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204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202</v>
      </c>
      <c r="J4" s="212" t="s">
        <v>203</v>
      </c>
    </row>
    <row r="5" spans="1:10" ht="14.45" customHeight="1" x14ac:dyDescent="0.2">
      <c r="A5" s="89" t="str">
        <f>HYPERLINK("#'Léky Žádanky'!A1","Léky (Kč)")</f>
        <v>Léky (Kč)</v>
      </c>
      <c r="B5" s="27">
        <v>37.228910000000006</v>
      </c>
      <c r="C5" s="29">
        <v>71.655239999999992</v>
      </c>
      <c r="D5" s="8"/>
      <c r="E5" s="94">
        <v>56.164069999999995</v>
      </c>
      <c r="F5" s="28">
        <v>0</v>
      </c>
      <c r="G5" s="93">
        <f>E5-F5</f>
        <v>56.164069999999995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24.941130000000001</v>
      </c>
      <c r="C6" s="31">
        <v>42.878269999999993</v>
      </c>
      <c r="D6" s="8"/>
      <c r="E6" s="95">
        <v>44.0623</v>
      </c>
      <c r="F6" s="30">
        <v>0</v>
      </c>
      <c r="G6" s="96">
        <f>E6-F6</f>
        <v>44.0623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15928.052879999999</v>
      </c>
      <c r="C7" s="31">
        <v>19358.94975</v>
      </c>
      <c r="D7" s="8"/>
      <c r="E7" s="95">
        <v>23823.019430000004</v>
      </c>
      <c r="F7" s="30">
        <v>0</v>
      </c>
      <c r="G7" s="96">
        <f>E7-F7</f>
        <v>23823.019430000004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13691.15964</v>
      </c>
      <c r="C8" s="33">
        <v>14334.735019999995</v>
      </c>
      <c r="D8" s="8"/>
      <c r="E8" s="97">
        <v>15968.454249999988</v>
      </c>
      <c r="F8" s="32">
        <v>0</v>
      </c>
      <c r="G8" s="98">
        <f>E8-F8</f>
        <v>15968.454249999988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29681.382559999998</v>
      </c>
      <c r="C9" s="35">
        <v>33808.218279999994</v>
      </c>
      <c r="D9" s="8"/>
      <c r="E9" s="3">
        <v>39891.700049999992</v>
      </c>
      <c r="F9" s="34">
        <v>0</v>
      </c>
      <c r="G9" s="34">
        <f>E9-F9</f>
        <v>39891.700049999992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8113FC97-B45C-4F31-A65A-5BEDD7ACC1C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206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182</v>
      </c>
      <c r="E4" s="210" t="s">
        <v>183</v>
      </c>
      <c r="F4" s="210" t="s">
        <v>184</v>
      </c>
      <c r="G4" s="210" t="s">
        <v>185</v>
      </c>
      <c r="H4" s="210" t="s">
        <v>186</v>
      </c>
      <c r="I4" s="210" t="s">
        <v>187</v>
      </c>
      <c r="J4" s="210" t="s">
        <v>188</v>
      </c>
      <c r="K4" s="210" t="s">
        <v>189</v>
      </c>
      <c r="L4" s="210" t="s">
        <v>190</v>
      </c>
      <c r="M4" s="210" t="s">
        <v>191</v>
      </c>
      <c r="N4" s="210" t="s">
        <v>192</v>
      </c>
      <c r="O4" s="210" t="s">
        <v>193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205</v>
      </c>
    </row>
    <row r="7" spans="1:17" ht="14.45" customHeight="1" x14ac:dyDescent="0.2">
      <c r="A7" s="15" t="s">
        <v>22</v>
      </c>
      <c r="B7" s="51">
        <v>50</v>
      </c>
      <c r="C7" s="52">
        <v>4.166666666666667</v>
      </c>
      <c r="D7" s="52">
        <v>0</v>
      </c>
      <c r="E7" s="52">
        <v>0.22344</v>
      </c>
      <c r="F7" s="52">
        <v>0</v>
      </c>
      <c r="G7" s="52">
        <v>6.04962</v>
      </c>
      <c r="H7" s="52">
        <v>0.70738999999999996</v>
      </c>
      <c r="I7" s="52">
        <v>1.2777499999999999</v>
      </c>
      <c r="J7" s="52">
        <v>0.49548000000000003</v>
      </c>
      <c r="K7" s="52">
        <v>4.4452199999999999</v>
      </c>
      <c r="L7" s="52">
        <v>4.4222200000000003</v>
      </c>
      <c r="M7" s="52">
        <v>0.99575000000000002</v>
      </c>
      <c r="N7" s="52">
        <v>0.45304</v>
      </c>
      <c r="O7" s="52">
        <v>37.094160000000002</v>
      </c>
      <c r="P7" s="53">
        <v>56.164070000000009</v>
      </c>
      <c r="Q7" s="78">
        <v>1.1232814000000002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205</v>
      </c>
    </row>
    <row r="9" spans="1:17" ht="14.45" customHeight="1" x14ac:dyDescent="0.2">
      <c r="A9" s="15" t="s">
        <v>24</v>
      </c>
      <c r="B9" s="51">
        <v>47.000000299999996</v>
      </c>
      <c r="C9" s="52">
        <v>3.9166666916666664</v>
      </c>
      <c r="D9" s="52">
        <v>6.1710000000000003</v>
      </c>
      <c r="E9" s="52">
        <v>0</v>
      </c>
      <c r="F9" s="52">
        <v>0.68062999999999996</v>
      </c>
      <c r="G9" s="52">
        <v>0.755</v>
      </c>
      <c r="H9" s="52">
        <v>1.51</v>
      </c>
      <c r="I9" s="52">
        <v>0.78</v>
      </c>
      <c r="J9" s="52">
        <v>1.65</v>
      </c>
      <c r="K9" s="52">
        <v>1.196</v>
      </c>
      <c r="L9" s="52">
        <v>13.990959999999999</v>
      </c>
      <c r="M9" s="52">
        <v>5.82</v>
      </c>
      <c r="N9" s="52">
        <v>5.8</v>
      </c>
      <c r="O9" s="52">
        <v>5.70871</v>
      </c>
      <c r="P9" s="53">
        <v>44.062299999999993</v>
      </c>
      <c r="Q9" s="78">
        <v>0.93749573869683567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205</v>
      </c>
    </row>
    <row r="11" spans="1:17" ht="14.45" customHeight="1" x14ac:dyDescent="0.2">
      <c r="A11" s="15" t="s">
        <v>26</v>
      </c>
      <c r="B11" s="51">
        <v>2692.4785778999999</v>
      </c>
      <c r="C11" s="52">
        <v>224.37321482499999</v>
      </c>
      <c r="D11" s="52">
        <v>135.69335999999998</v>
      </c>
      <c r="E11" s="52">
        <v>78.737780000000001</v>
      </c>
      <c r="F11" s="52">
        <v>88.747119999999995</v>
      </c>
      <c r="G11" s="52">
        <v>89.4636</v>
      </c>
      <c r="H11" s="52">
        <v>189.09979999999999</v>
      </c>
      <c r="I11" s="52">
        <v>151.41788</v>
      </c>
      <c r="J11" s="52">
        <v>159.09683999999999</v>
      </c>
      <c r="K11" s="52">
        <v>276.82188000000002</v>
      </c>
      <c r="L11" s="52">
        <v>206.08617000000001</v>
      </c>
      <c r="M11" s="52">
        <v>351.23621000000003</v>
      </c>
      <c r="N11" s="52">
        <v>397.02940999999998</v>
      </c>
      <c r="O11" s="52">
        <v>557.09689000000003</v>
      </c>
      <c r="P11" s="53">
        <v>2680.5269399999997</v>
      </c>
      <c r="Q11" s="78">
        <v>0.99556110195338232</v>
      </c>
    </row>
    <row r="12" spans="1:17" ht="14.45" customHeight="1" x14ac:dyDescent="0.2">
      <c r="A12" s="15" t="s">
        <v>27</v>
      </c>
      <c r="B12" s="51">
        <v>77.208256699999993</v>
      </c>
      <c r="C12" s="52">
        <v>6.4340213916666658</v>
      </c>
      <c r="D12" s="52">
        <v>15.004</v>
      </c>
      <c r="E12" s="52">
        <v>0</v>
      </c>
      <c r="F12" s="52">
        <v>1.84E-2</v>
      </c>
      <c r="G12" s="52">
        <v>0</v>
      </c>
      <c r="H12" s="52">
        <v>0.60499999999999998</v>
      </c>
      <c r="I12" s="52">
        <v>37.666719999999998</v>
      </c>
      <c r="J12" s="52">
        <v>1.76979</v>
      </c>
      <c r="K12" s="52">
        <v>9.5879999999999993E-2</v>
      </c>
      <c r="L12" s="52">
        <v>7.2309099999999997</v>
      </c>
      <c r="M12" s="52">
        <v>37.360019999999999</v>
      </c>
      <c r="N12" s="52">
        <v>13.083549999999999</v>
      </c>
      <c r="O12" s="52">
        <v>9.2542999999999989</v>
      </c>
      <c r="P12" s="53">
        <v>122.08857</v>
      </c>
      <c r="Q12" s="78">
        <v>1.5812890384818132</v>
      </c>
    </row>
    <row r="13" spans="1:17" ht="14.45" customHeight="1" x14ac:dyDescent="0.2">
      <c r="A13" s="15" t="s">
        <v>28</v>
      </c>
      <c r="B13" s="51">
        <v>180.00000009999999</v>
      </c>
      <c r="C13" s="52">
        <v>15.000000008333332</v>
      </c>
      <c r="D13" s="52">
        <v>41.286760000000001</v>
      </c>
      <c r="E13" s="52">
        <v>0.62436000000000003</v>
      </c>
      <c r="F13" s="52">
        <v>10.34441</v>
      </c>
      <c r="G13" s="52">
        <v>2.1275399999999998</v>
      </c>
      <c r="H13" s="52">
        <v>3.4338299999999999</v>
      </c>
      <c r="I13" s="52">
        <v>16.20795</v>
      </c>
      <c r="J13" s="52">
        <v>10.29992</v>
      </c>
      <c r="K13" s="52">
        <v>6.2267600000000005</v>
      </c>
      <c r="L13" s="52">
        <v>36.06812</v>
      </c>
      <c r="M13" s="52">
        <v>25.362680000000001</v>
      </c>
      <c r="N13" s="52">
        <v>46.811210000000003</v>
      </c>
      <c r="O13" s="52">
        <v>53.70194</v>
      </c>
      <c r="P13" s="53">
        <v>252.49548000000001</v>
      </c>
      <c r="Q13" s="78">
        <v>1.4027526658873597</v>
      </c>
    </row>
    <row r="14" spans="1:17" ht="14.45" customHeight="1" x14ac:dyDescent="0.2">
      <c r="A14" s="15" t="s">
        <v>29</v>
      </c>
      <c r="B14" s="51">
        <v>6329.4395904000003</v>
      </c>
      <c r="C14" s="52">
        <v>527.45329920000006</v>
      </c>
      <c r="D14" s="52">
        <v>839.92</v>
      </c>
      <c r="E14" s="52">
        <v>619.95600000000002</v>
      </c>
      <c r="F14" s="52">
        <v>617.23400000000004</v>
      </c>
      <c r="G14" s="52">
        <v>480.803</v>
      </c>
      <c r="H14" s="52">
        <v>438.16199999999998</v>
      </c>
      <c r="I14" s="52">
        <v>330.67700000000002</v>
      </c>
      <c r="J14" s="52">
        <v>320.25200000000001</v>
      </c>
      <c r="K14" s="52">
        <v>302.13200000000001</v>
      </c>
      <c r="L14" s="52">
        <v>347.73599999999999</v>
      </c>
      <c r="M14" s="52">
        <v>528.39</v>
      </c>
      <c r="N14" s="52">
        <v>649.02099999999996</v>
      </c>
      <c r="O14" s="52">
        <v>678.048</v>
      </c>
      <c r="P14" s="53">
        <v>6152.3310000000001</v>
      </c>
      <c r="Q14" s="78">
        <v>0.97201828252399702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205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205</v>
      </c>
    </row>
    <row r="17" spans="1:17" ht="14.45" customHeight="1" x14ac:dyDescent="0.2">
      <c r="A17" s="15" t="s">
        <v>32</v>
      </c>
      <c r="B17" s="51">
        <v>584.98225049999996</v>
      </c>
      <c r="C17" s="52">
        <v>48.748520874999997</v>
      </c>
      <c r="D17" s="52">
        <v>23.99944</v>
      </c>
      <c r="E17" s="52">
        <v>9.3635699999999993</v>
      </c>
      <c r="F17" s="52">
        <v>44.679389999999998</v>
      </c>
      <c r="G17" s="52">
        <v>542.91261999999995</v>
      </c>
      <c r="H17" s="52">
        <v>243.22019</v>
      </c>
      <c r="I17" s="52">
        <v>84.692160000000001</v>
      </c>
      <c r="J17" s="52">
        <v>38.471209999999999</v>
      </c>
      <c r="K17" s="52">
        <v>27.522849999999998</v>
      </c>
      <c r="L17" s="52">
        <v>55.024830000000001</v>
      </c>
      <c r="M17" s="52">
        <v>140.4599</v>
      </c>
      <c r="N17" s="52">
        <v>169.03846999999999</v>
      </c>
      <c r="O17" s="52">
        <v>640.09769999999992</v>
      </c>
      <c r="P17" s="53">
        <v>2019.4823299999998</v>
      </c>
      <c r="Q17" s="78">
        <v>3.4522112906398346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0.52600000000000002</v>
      </c>
      <c r="E18" s="52">
        <v>2.7</v>
      </c>
      <c r="F18" s="52">
        <v>0.79100000000000004</v>
      </c>
      <c r="G18" s="52">
        <v>0</v>
      </c>
      <c r="H18" s="52">
        <v>0.79100000000000004</v>
      </c>
      <c r="I18" s="52">
        <v>0</v>
      </c>
      <c r="J18" s="52">
        <v>0</v>
      </c>
      <c r="K18" s="52">
        <v>0</v>
      </c>
      <c r="L18" s="52">
        <v>1.5209999999999999</v>
      </c>
      <c r="M18" s="52">
        <v>0.76400000000000001</v>
      </c>
      <c r="N18" s="52">
        <v>0.114</v>
      </c>
      <c r="O18" s="52">
        <v>2.7</v>
      </c>
      <c r="P18" s="53">
        <v>9.907</v>
      </c>
      <c r="Q18" s="78" t="s">
        <v>205</v>
      </c>
    </row>
    <row r="19" spans="1:17" ht="14.45" customHeight="1" x14ac:dyDescent="0.2">
      <c r="A19" s="15" t="s">
        <v>34</v>
      </c>
      <c r="B19" s="51">
        <v>1585.5000275</v>
      </c>
      <c r="C19" s="52">
        <v>132.12500229166668</v>
      </c>
      <c r="D19" s="52">
        <v>70.717479999999995</v>
      </c>
      <c r="E19" s="52">
        <v>80.843210000000013</v>
      </c>
      <c r="F19" s="52">
        <v>147.97145</v>
      </c>
      <c r="G19" s="52">
        <v>92.570189999999997</v>
      </c>
      <c r="H19" s="52">
        <v>119.93754</v>
      </c>
      <c r="I19" s="52">
        <v>127.01457000000001</v>
      </c>
      <c r="J19" s="52">
        <v>172.32348999999999</v>
      </c>
      <c r="K19" s="52">
        <v>193.06730999999999</v>
      </c>
      <c r="L19" s="52">
        <v>158.3595</v>
      </c>
      <c r="M19" s="52">
        <v>102.92153999999999</v>
      </c>
      <c r="N19" s="52">
        <v>211.61624</v>
      </c>
      <c r="O19" s="52">
        <v>179.34339000000003</v>
      </c>
      <c r="P19" s="53">
        <v>1656.6859100000001</v>
      </c>
      <c r="Q19" s="78">
        <v>1.0448980645003489</v>
      </c>
    </row>
    <row r="20" spans="1:17" ht="14.45" customHeight="1" x14ac:dyDescent="0.2">
      <c r="A20" s="15" t="s">
        <v>35</v>
      </c>
      <c r="B20" s="51">
        <v>22179.781248400101</v>
      </c>
      <c r="C20" s="52">
        <v>1848.3151040333416</v>
      </c>
      <c r="D20" s="52">
        <v>1694.6486299999999</v>
      </c>
      <c r="E20" s="52">
        <v>1692.75866</v>
      </c>
      <c r="F20" s="52">
        <v>1640.8538600000002</v>
      </c>
      <c r="G20" s="52">
        <v>1582.46949</v>
      </c>
      <c r="H20" s="52">
        <v>1583.80511</v>
      </c>
      <c r="I20" s="52">
        <v>1681.1110100000001</v>
      </c>
      <c r="J20" s="52">
        <v>2239.7997099999998</v>
      </c>
      <c r="K20" s="52">
        <v>1760.6219699999999</v>
      </c>
      <c r="L20" s="52">
        <v>1718.08905</v>
      </c>
      <c r="M20" s="52">
        <v>4094.44236</v>
      </c>
      <c r="N20" s="52">
        <v>2224.7391600000001</v>
      </c>
      <c r="O20" s="52">
        <v>1909.6804199999999</v>
      </c>
      <c r="P20" s="53">
        <v>23823.01943</v>
      </c>
      <c r="Q20" s="78">
        <v>1.074087213178373</v>
      </c>
    </row>
    <row r="21" spans="1:17" ht="14.45" customHeight="1" x14ac:dyDescent="0.2">
      <c r="A21" s="16" t="s">
        <v>36</v>
      </c>
      <c r="B21" s="51">
        <v>2781.6557591000001</v>
      </c>
      <c r="C21" s="52">
        <v>231.80464659166668</v>
      </c>
      <c r="D21" s="52">
        <v>253.80833999999999</v>
      </c>
      <c r="E21" s="52">
        <v>253.01334</v>
      </c>
      <c r="F21" s="52">
        <v>253.01233999999999</v>
      </c>
      <c r="G21" s="52">
        <v>252.89935999999997</v>
      </c>
      <c r="H21" s="52">
        <v>252.63058999999998</v>
      </c>
      <c r="I21" s="52">
        <v>252.63048999999998</v>
      </c>
      <c r="J21" s="52">
        <v>251.27744000000001</v>
      </c>
      <c r="K21" s="52">
        <v>226.33744000000002</v>
      </c>
      <c r="L21" s="52">
        <v>225.09488000000002</v>
      </c>
      <c r="M21" s="52">
        <v>230.17292999999998</v>
      </c>
      <c r="N21" s="52">
        <v>231.24695</v>
      </c>
      <c r="O21" s="52">
        <v>231.31261999999998</v>
      </c>
      <c r="P21" s="53">
        <v>2913.4367200000006</v>
      </c>
      <c r="Q21" s="78">
        <v>1.0473750069428569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9.7985799999999994</v>
      </c>
      <c r="J22" s="52">
        <v>20.690999999999999</v>
      </c>
      <c r="K22" s="52">
        <v>21.469000000000001</v>
      </c>
      <c r="L22" s="52">
        <v>20.240880000000001</v>
      </c>
      <c r="M22" s="52">
        <v>0</v>
      </c>
      <c r="N22" s="52">
        <v>10.13133</v>
      </c>
      <c r="O22" s="52">
        <v>71.03201</v>
      </c>
      <c r="P22" s="53">
        <v>153.36279999999999</v>
      </c>
      <c r="Q22" s="78" t="s">
        <v>205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205</v>
      </c>
    </row>
    <row r="24" spans="1:17" ht="14.45" customHeight="1" x14ac:dyDescent="0.2">
      <c r="A24" s="16" t="s">
        <v>39</v>
      </c>
      <c r="B24" s="51">
        <v>7.1527415999953519</v>
      </c>
      <c r="C24" s="52">
        <v>0.59606179999961262</v>
      </c>
      <c r="D24" s="52">
        <v>0</v>
      </c>
      <c r="E24" s="52">
        <v>0</v>
      </c>
      <c r="F24" s="52">
        <v>0</v>
      </c>
      <c r="G24" s="52">
        <v>0</v>
      </c>
      <c r="H24" s="52">
        <v>3.510000000000673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4.6274999999995998</v>
      </c>
      <c r="P24" s="53">
        <v>8.1375000000002728</v>
      </c>
      <c r="Q24" s="78">
        <v>1.1376756571222371</v>
      </c>
    </row>
    <row r="25" spans="1:17" ht="14.45" customHeight="1" x14ac:dyDescent="0.2">
      <c r="A25" s="17" t="s">
        <v>40</v>
      </c>
      <c r="B25" s="54">
        <v>36515.198452500095</v>
      </c>
      <c r="C25" s="55">
        <v>3042.9332043750078</v>
      </c>
      <c r="D25" s="55">
        <v>3081.7750099999998</v>
      </c>
      <c r="E25" s="55">
        <v>2738.2203599999998</v>
      </c>
      <c r="F25" s="55">
        <v>2804.3326000000002</v>
      </c>
      <c r="G25" s="55">
        <v>3050.05042</v>
      </c>
      <c r="H25" s="55">
        <v>2837.4124500000003</v>
      </c>
      <c r="I25" s="55">
        <v>2693.2741099999998</v>
      </c>
      <c r="J25" s="55">
        <v>3216.1268799999998</v>
      </c>
      <c r="K25" s="55">
        <v>2819.93631</v>
      </c>
      <c r="L25" s="55">
        <v>2793.8645200000001</v>
      </c>
      <c r="M25" s="55">
        <v>5517.9253899999994</v>
      </c>
      <c r="N25" s="55">
        <v>3959.0843599999998</v>
      </c>
      <c r="O25" s="55">
        <v>4379.6976399999994</v>
      </c>
      <c r="P25" s="56">
        <v>39891.700049999999</v>
      </c>
      <c r="Q25" s="79">
        <v>1.0924683896184255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281.67009999999999</v>
      </c>
      <c r="E26" s="52">
        <v>179.62038000000001</v>
      </c>
      <c r="F26" s="52">
        <v>214.75835999999998</v>
      </c>
      <c r="G26" s="52">
        <v>222.79472000000001</v>
      </c>
      <c r="H26" s="52">
        <v>128.11636000000001</v>
      </c>
      <c r="I26" s="52">
        <v>360.86384000000004</v>
      </c>
      <c r="J26" s="52">
        <v>223.58366000000001</v>
      </c>
      <c r="K26" s="52">
        <v>267.30034000000001</v>
      </c>
      <c r="L26" s="52">
        <v>244.19067000000001</v>
      </c>
      <c r="M26" s="52">
        <v>364.64161999999999</v>
      </c>
      <c r="N26" s="52">
        <v>237.7371</v>
      </c>
      <c r="O26" s="52">
        <v>353.79021</v>
      </c>
      <c r="P26" s="53">
        <v>3079.06736</v>
      </c>
      <c r="Q26" s="78" t="s">
        <v>205</v>
      </c>
    </row>
    <row r="27" spans="1:17" ht="14.45" customHeight="1" x14ac:dyDescent="0.2">
      <c r="A27" s="18" t="s">
        <v>42</v>
      </c>
      <c r="B27" s="54">
        <v>36515.198452500095</v>
      </c>
      <c r="C27" s="55">
        <v>3042.9332043750078</v>
      </c>
      <c r="D27" s="55">
        <v>3363.4451099999997</v>
      </c>
      <c r="E27" s="55">
        <v>2917.8407399999996</v>
      </c>
      <c r="F27" s="55">
        <v>3019.09096</v>
      </c>
      <c r="G27" s="55">
        <v>3272.8451399999999</v>
      </c>
      <c r="H27" s="55">
        <v>2965.5288100000002</v>
      </c>
      <c r="I27" s="55">
        <v>3054.1379499999998</v>
      </c>
      <c r="J27" s="55">
        <v>3439.71054</v>
      </c>
      <c r="K27" s="55">
        <v>3087.2366499999998</v>
      </c>
      <c r="L27" s="55">
        <v>3038.05519</v>
      </c>
      <c r="M27" s="55">
        <v>5882.5670099999998</v>
      </c>
      <c r="N27" s="55">
        <v>4196.8214600000001</v>
      </c>
      <c r="O27" s="55">
        <v>4733.4878499999995</v>
      </c>
      <c r="P27" s="56">
        <v>42970.767409999993</v>
      </c>
      <c r="Q27" s="79">
        <v>1.1767912877674065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205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205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205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205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D21C1A1-A597-49F9-81B5-A8608A2969F5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198</v>
      </c>
      <c r="G4" s="294" t="s">
        <v>51</v>
      </c>
      <c r="H4" s="117" t="s">
        <v>89</v>
      </c>
      <c r="I4" s="292" t="s">
        <v>52</v>
      </c>
      <c r="J4" s="294" t="s">
        <v>200</v>
      </c>
      <c r="K4" s="295" t="s">
        <v>201</v>
      </c>
    </row>
    <row r="5" spans="1:13" ht="39" thickBot="1" x14ac:dyDescent="0.25">
      <c r="A5" s="68"/>
      <c r="B5" s="24" t="s">
        <v>194</v>
      </c>
      <c r="C5" s="25" t="s">
        <v>195</v>
      </c>
      <c r="D5" s="26" t="s">
        <v>196</v>
      </c>
      <c r="E5" s="26" t="s">
        <v>197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-32635.391383999999</v>
      </c>
      <c r="C6" s="366">
        <v>-36553.481490000006</v>
      </c>
      <c r="D6" s="366">
        <v>-3918.0901060000069</v>
      </c>
      <c r="E6" s="367">
        <v>1.1200564767217993</v>
      </c>
      <c r="F6" s="365">
        <v>-36504.062324800099</v>
      </c>
      <c r="G6" s="366">
        <v>-36504.062324800099</v>
      </c>
      <c r="H6" s="366">
        <v>-4528.00911</v>
      </c>
      <c r="I6" s="366">
        <v>-40363.551020000006</v>
      </c>
      <c r="J6" s="366">
        <v>-3859.4886951999069</v>
      </c>
      <c r="K6" s="368">
        <v>1.1057276491821528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207</v>
      </c>
      <c r="B7" s="365">
        <v>32664.674993999997</v>
      </c>
      <c r="C7" s="366">
        <v>33808.218280000096</v>
      </c>
      <c r="D7" s="366">
        <v>1143.5432860000983</v>
      </c>
      <c r="E7" s="367">
        <v>1.0350085615794478</v>
      </c>
      <c r="F7" s="365">
        <v>36515.198452500095</v>
      </c>
      <c r="G7" s="366">
        <v>36515.198452500095</v>
      </c>
      <c r="H7" s="366">
        <v>4379.6976399999994</v>
      </c>
      <c r="I7" s="366">
        <v>39891.700049999999</v>
      </c>
      <c r="J7" s="366">
        <v>3376.5015974999042</v>
      </c>
      <c r="K7" s="368">
        <v>1.0924683896184255</v>
      </c>
      <c r="L7" s="124"/>
      <c r="M7" s="364" t="str">
        <f t="shared" si="0"/>
        <v/>
      </c>
    </row>
    <row r="8" spans="1:13" ht="14.45" customHeight="1" x14ac:dyDescent="0.2">
      <c r="A8" s="369" t="s">
        <v>208</v>
      </c>
      <c r="B8" s="365">
        <v>9621.2077369999897</v>
      </c>
      <c r="C8" s="366">
        <v>9325.7955500000007</v>
      </c>
      <c r="D8" s="366">
        <v>-295.41218699998899</v>
      </c>
      <c r="E8" s="367">
        <v>0.96929572720232082</v>
      </c>
      <c r="F8" s="365">
        <v>9376.1264253999998</v>
      </c>
      <c r="G8" s="366">
        <v>9376.1264253999998</v>
      </c>
      <c r="H8" s="366">
        <v>1340.904</v>
      </c>
      <c r="I8" s="366">
        <v>9307.6683599999997</v>
      </c>
      <c r="J8" s="366">
        <v>-68.458065400000123</v>
      </c>
      <c r="K8" s="368">
        <v>0.99269868362540992</v>
      </c>
      <c r="L8" s="124"/>
      <c r="M8" s="364" t="str">
        <f t="shared" si="0"/>
        <v/>
      </c>
    </row>
    <row r="9" spans="1:13" ht="14.45" customHeight="1" x14ac:dyDescent="0.2">
      <c r="A9" s="369" t="s">
        <v>209</v>
      </c>
      <c r="B9" s="365">
        <v>3244.5214270000001</v>
      </c>
      <c r="C9" s="366">
        <v>3154.17605</v>
      </c>
      <c r="D9" s="366">
        <v>-90.345377000000099</v>
      </c>
      <c r="E9" s="367">
        <v>0.97215448286204209</v>
      </c>
      <c r="F9" s="365">
        <v>3046.686835</v>
      </c>
      <c r="G9" s="366">
        <v>3046.686835</v>
      </c>
      <c r="H9" s="366">
        <v>662.85599999999999</v>
      </c>
      <c r="I9" s="366">
        <v>3155.33736</v>
      </c>
      <c r="J9" s="366">
        <v>108.65052500000002</v>
      </c>
      <c r="K9" s="368">
        <v>1.035661861846723</v>
      </c>
      <c r="L9" s="124"/>
      <c r="M9" s="364" t="str">
        <f t="shared" si="0"/>
        <v/>
      </c>
    </row>
    <row r="10" spans="1:13" ht="14.45" customHeight="1" x14ac:dyDescent="0.2">
      <c r="A10" s="369" t="s">
        <v>210</v>
      </c>
      <c r="B10" s="365">
        <v>0</v>
      </c>
      <c r="C10" s="366">
        <v>3.2000000000000003E-4</v>
      </c>
      <c r="D10" s="366">
        <v>3.2000000000000003E-4</v>
      </c>
      <c r="E10" s="367">
        <v>0</v>
      </c>
      <c r="F10" s="365">
        <v>0</v>
      </c>
      <c r="G10" s="366">
        <v>0</v>
      </c>
      <c r="H10" s="366">
        <v>0</v>
      </c>
      <c r="I10" s="366">
        <v>0</v>
      </c>
      <c r="J10" s="366">
        <v>0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211</v>
      </c>
      <c r="B11" s="365">
        <v>0</v>
      </c>
      <c r="C11" s="366">
        <v>3.2000000000000003E-4</v>
      </c>
      <c r="D11" s="366">
        <v>3.2000000000000003E-4</v>
      </c>
      <c r="E11" s="367">
        <v>0</v>
      </c>
      <c r="F11" s="365">
        <v>0</v>
      </c>
      <c r="G11" s="366">
        <v>0</v>
      </c>
      <c r="H11" s="366">
        <v>0</v>
      </c>
      <c r="I11" s="366">
        <v>0</v>
      </c>
      <c r="J11" s="366">
        <v>0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212</v>
      </c>
      <c r="B12" s="365">
        <v>70.000001999999995</v>
      </c>
      <c r="C12" s="366">
        <v>71.655240000000006</v>
      </c>
      <c r="D12" s="366">
        <v>1.6552380000000113</v>
      </c>
      <c r="E12" s="367">
        <v>1.0236462564672499</v>
      </c>
      <c r="F12" s="365">
        <v>50</v>
      </c>
      <c r="G12" s="366">
        <v>50</v>
      </c>
      <c r="H12" s="366">
        <v>37.094160000000002</v>
      </c>
      <c r="I12" s="366">
        <v>56.164070000000002</v>
      </c>
      <c r="J12" s="366">
        <v>6.1640700000000024</v>
      </c>
      <c r="K12" s="368">
        <v>1.1232814</v>
      </c>
      <c r="L12" s="124"/>
      <c r="M12" s="364" t="str">
        <f t="shared" si="0"/>
        <v>X</v>
      </c>
    </row>
    <row r="13" spans="1:13" ht="14.45" customHeight="1" x14ac:dyDescent="0.2">
      <c r="A13" s="369" t="s">
        <v>213</v>
      </c>
      <c r="B13" s="365">
        <v>70.000001999999995</v>
      </c>
      <c r="C13" s="366">
        <v>71.655240000000006</v>
      </c>
      <c r="D13" s="366">
        <v>1.6552380000000113</v>
      </c>
      <c r="E13" s="367">
        <v>1.0236462564672499</v>
      </c>
      <c r="F13" s="365">
        <v>50</v>
      </c>
      <c r="G13" s="366">
        <v>50</v>
      </c>
      <c r="H13" s="366">
        <v>37.094160000000002</v>
      </c>
      <c r="I13" s="366">
        <v>50.605080000000001</v>
      </c>
      <c r="J13" s="366">
        <v>0.60508000000000095</v>
      </c>
      <c r="K13" s="368">
        <v>1.0121016</v>
      </c>
      <c r="L13" s="124"/>
      <c r="M13" s="364" t="str">
        <f t="shared" si="0"/>
        <v/>
      </c>
    </row>
    <row r="14" spans="1:13" ht="14.45" customHeight="1" x14ac:dyDescent="0.2">
      <c r="A14" s="369" t="s">
        <v>214</v>
      </c>
      <c r="B14" s="365">
        <v>0</v>
      </c>
      <c r="C14" s="366">
        <v>0</v>
      </c>
      <c r="D14" s="366">
        <v>0</v>
      </c>
      <c r="E14" s="367">
        <v>0</v>
      </c>
      <c r="F14" s="365">
        <v>0</v>
      </c>
      <c r="G14" s="366">
        <v>0</v>
      </c>
      <c r="H14" s="366">
        <v>0</v>
      </c>
      <c r="I14" s="366">
        <v>0.23499</v>
      </c>
      <c r="J14" s="366">
        <v>0.23499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215</v>
      </c>
      <c r="B15" s="365">
        <v>0</v>
      </c>
      <c r="C15" s="366">
        <v>0</v>
      </c>
      <c r="D15" s="366">
        <v>0</v>
      </c>
      <c r="E15" s="367">
        <v>0</v>
      </c>
      <c r="F15" s="365">
        <v>0</v>
      </c>
      <c r="G15" s="366">
        <v>0</v>
      </c>
      <c r="H15" s="366">
        <v>0</v>
      </c>
      <c r="I15" s="366">
        <v>5.3239999999999998</v>
      </c>
      <c r="J15" s="366">
        <v>5.3239999999999998</v>
      </c>
      <c r="K15" s="368">
        <v>0</v>
      </c>
      <c r="L15" s="124"/>
      <c r="M15" s="364" t="str">
        <f t="shared" si="0"/>
        <v/>
      </c>
    </row>
    <row r="16" spans="1:13" ht="14.45" customHeight="1" x14ac:dyDescent="0.2">
      <c r="A16" s="369" t="s">
        <v>216</v>
      </c>
      <c r="B16" s="365">
        <v>30.878576000000002</v>
      </c>
      <c r="C16" s="366">
        <v>42.878269999999993</v>
      </c>
      <c r="D16" s="366">
        <v>11.999693999999991</v>
      </c>
      <c r="E16" s="367">
        <v>1.3886090472565831</v>
      </c>
      <c r="F16" s="365">
        <v>47.000000299999996</v>
      </c>
      <c r="G16" s="366">
        <v>47.000000299999996</v>
      </c>
      <c r="H16" s="366">
        <v>5.70871</v>
      </c>
      <c r="I16" s="366">
        <v>44.0623</v>
      </c>
      <c r="J16" s="366">
        <v>-2.9377002999999959</v>
      </c>
      <c r="K16" s="368">
        <v>0.93749573869683578</v>
      </c>
      <c r="L16" s="124"/>
      <c r="M16" s="364" t="str">
        <f t="shared" si="0"/>
        <v>X</v>
      </c>
    </row>
    <row r="17" spans="1:13" ht="14.45" customHeight="1" x14ac:dyDescent="0.2">
      <c r="A17" s="369" t="s">
        <v>217</v>
      </c>
      <c r="B17" s="365">
        <v>0</v>
      </c>
      <c r="C17" s="366">
        <v>0.47505000000000003</v>
      </c>
      <c r="D17" s="366">
        <v>0.47505000000000003</v>
      </c>
      <c r="E17" s="367">
        <v>0</v>
      </c>
      <c r="F17" s="365">
        <v>1</v>
      </c>
      <c r="G17" s="366">
        <v>1</v>
      </c>
      <c r="H17" s="366">
        <v>0.97767999999999999</v>
      </c>
      <c r="I17" s="366">
        <v>0.97767999999999999</v>
      </c>
      <c r="J17" s="366">
        <v>-2.2320000000000007E-2</v>
      </c>
      <c r="K17" s="368">
        <v>0.97767999999999999</v>
      </c>
      <c r="L17" s="124"/>
      <c r="M17" s="364" t="str">
        <f t="shared" si="0"/>
        <v/>
      </c>
    </row>
    <row r="18" spans="1:13" ht="14.45" customHeight="1" x14ac:dyDescent="0.2">
      <c r="A18" s="369" t="s">
        <v>218</v>
      </c>
      <c r="B18" s="365">
        <v>0</v>
      </c>
      <c r="C18" s="366">
        <v>3.4714699999999996</v>
      </c>
      <c r="D18" s="366">
        <v>3.4714699999999996</v>
      </c>
      <c r="E18" s="367">
        <v>0</v>
      </c>
      <c r="F18" s="365">
        <v>6</v>
      </c>
      <c r="G18" s="366">
        <v>6</v>
      </c>
      <c r="H18" s="366">
        <v>0.65703</v>
      </c>
      <c r="I18" s="366">
        <v>3.04799</v>
      </c>
      <c r="J18" s="366">
        <v>-2.95201</v>
      </c>
      <c r="K18" s="368">
        <v>0.50799833333333333</v>
      </c>
      <c r="L18" s="124"/>
      <c r="M18" s="364" t="str">
        <f t="shared" si="0"/>
        <v/>
      </c>
    </row>
    <row r="19" spans="1:13" ht="14.45" customHeight="1" x14ac:dyDescent="0.2">
      <c r="A19" s="369" t="s">
        <v>219</v>
      </c>
      <c r="B19" s="365">
        <v>30.878576000000002</v>
      </c>
      <c r="C19" s="366">
        <v>38.931750000000001</v>
      </c>
      <c r="D19" s="366">
        <v>8.0531739999999985</v>
      </c>
      <c r="E19" s="367">
        <v>1.2608013400617955</v>
      </c>
      <c r="F19" s="365">
        <v>40.000000299999996</v>
      </c>
      <c r="G19" s="366">
        <v>40.000000299999996</v>
      </c>
      <c r="H19" s="366">
        <v>4.0739999999999998</v>
      </c>
      <c r="I19" s="366">
        <v>40.036629999999995</v>
      </c>
      <c r="J19" s="366">
        <v>3.6629699999998877E-2</v>
      </c>
      <c r="K19" s="368">
        <v>1.0009157424931319</v>
      </c>
      <c r="L19" s="124"/>
      <c r="M19" s="364" t="str">
        <f t="shared" si="0"/>
        <v/>
      </c>
    </row>
    <row r="20" spans="1:13" ht="14.45" customHeight="1" x14ac:dyDescent="0.2">
      <c r="A20" s="369" t="s">
        <v>220</v>
      </c>
      <c r="B20" s="365">
        <v>2945.4320809999999</v>
      </c>
      <c r="C20" s="366">
        <v>2717.7835</v>
      </c>
      <c r="D20" s="366">
        <v>-227.64858099999992</v>
      </c>
      <c r="E20" s="367">
        <v>0.92271131204535828</v>
      </c>
      <c r="F20" s="365">
        <v>2692.4785778999999</v>
      </c>
      <c r="G20" s="366">
        <v>2692.4785778999999</v>
      </c>
      <c r="H20" s="366">
        <v>557.09689000000003</v>
      </c>
      <c r="I20" s="366">
        <v>2680.5269399999997</v>
      </c>
      <c r="J20" s="366">
        <v>-11.951637900000151</v>
      </c>
      <c r="K20" s="368">
        <v>0.99556110195338232</v>
      </c>
      <c r="L20" s="124"/>
      <c r="M20" s="364" t="str">
        <f t="shared" si="0"/>
        <v>X</v>
      </c>
    </row>
    <row r="21" spans="1:13" ht="14.45" customHeight="1" x14ac:dyDescent="0.2">
      <c r="A21" s="369" t="s">
        <v>221</v>
      </c>
      <c r="B21" s="365">
        <v>0</v>
      </c>
      <c r="C21" s="366">
        <v>5.2598700000000003</v>
      </c>
      <c r="D21" s="366">
        <v>5.2598700000000003</v>
      </c>
      <c r="E21" s="367">
        <v>0</v>
      </c>
      <c r="F21" s="365">
        <v>0</v>
      </c>
      <c r="G21" s="366">
        <v>0</v>
      </c>
      <c r="H21" s="366">
        <v>9.7211400000000001</v>
      </c>
      <c r="I21" s="366">
        <v>25.451139999999999</v>
      </c>
      <c r="J21" s="366">
        <v>25.451139999999999</v>
      </c>
      <c r="K21" s="368">
        <v>0</v>
      </c>
      <c r="L21" s="124"/>
      <c r="M21" s="364" t="str">
        <f t="shared" si="0"/>
        <v/>
      </c>
    </row>
    <row r="22" spans="1:13" ht="14.45" customHeight="1" x14ac:dyDescent="0.2">
      <c r="A22" s="369" t="s">
        <v>222</v>
      </c>
      <c r="B22" s="365">
        <v>25.000001000000001</v>
      </c>
      <c r="C22" s="366">
        <v>10.59526</v>
      </c>
      <c r="D22" s="366">
        <v>-14.404741000000001</v>
      </c>
      <c r="E22" s="367">
        <v>0.42381038304758467</v>
      </c>
      <c r="F22" s="365">
        <v>10</v>
      </c>
      <c r="G22" s="366">
        <v>10</v>
      </c>
      <c r="H22" s="366">
        <v>4.5806199999999997</v>
      </c>
      <c r="I22" s="366">
        <v>9.8371899999999997</v>
      </c>
      <c r="J22" s="366">
        <v>-0.16281000000000034</v>
      </c>
      <c r="K22" s="368">
        <v>0.98371900000000001</v>
      </c>
      <c r="L22" s="124"/>
      <c r="M22" s="364" t="str">
        <f t="shared" si="0"/>
        <v/>
      </c>
    </row>
    <row r="23" spans="1:13" ht="14.45" customHeight="1" x14ac:dyDescent="0.2">
      <c r="A23" s="369" t="s">
        <v>223</v>
      </c>
      <c r="B23" s="365">
        <v>230</v>
      </c>
      <c r="C23" s="366">
        <v>229.43813</v>
      </c>
      <c r="D23" s="366">
        <v>-0.56186999999999898</v>
      </c>
      <c r="E23" s="367">
        <v>0.99755708695652179</v>
      </c>
      <c r="F23" s="365">
        <v>209.99999990000001</v>
      </c>
      <c r="G23" s="366">
        <v>209.99999989999998</v>
      </c>
      <c r="H23" s="366">
        <v>37.29278</v>
      </c>
      <c r="I23" s="366">
        <v>241.28249</v>
      </c>
      <c r="J23" s="366">
        <v>31.282490100000018</v>
      </c>
      <c r="K23" s="368">
        <v>1.148964238642364</v>
      </c>
      <c r="L23" s="124"/>
      <c r="M23" s="364" t="str">
        <f t="shared" si="0"/>
        <v/>
      </c>
    </row>
    <row r="24" spans="1:13" ht="14.45" customHeight="1" x14ac:dyDescent="0.2">
      <c r="A24" s="369" t="s">
        <v>224</v>
      </c>
      <c r="B24" s="365">
        <v>49.999999000000003</v>
      </c>
      <c r="C24" s="366">
        <v>64.481920000000002</v>
      </c>
      <c r="D24" s="366">
        <v>14.481921</v>
      </c>
      <c r="E24" s="367">
        <v>1.2896384257927684</v>
      </c>
      <c r="F24" s="365">
        <v>60</v>
      </c>
      <c r="G24" s="366">
        <v>60</v>
      </c>
      <c r="H24" s="366">
        <v>21.777090000000001</v>
      </c>
      <c r="I24" s="366">
        <v>59.550040000000003</v>
      </c>
      <c r="J24" s="366">
        <v>-0.44995999999999725</v>
      </c>
      <c r="K24" s="368">
        <v>0.9925006666666667</v>
      </c>
      <c r="L24" s="124"/>
      <c r="M24" s="364" t="str">
        <f t="shared" si="0"/>
        <v/>
      </c>
    </row>
    <row r="25" spans="1:13" ht="14.45" customHeight="1" x14ac:dyDescent="0.2">
      <c r="A25" s="369" t="s">
        <v>225</v>
      </c>
      <c r="B25" s="365">
        <v>8.7482039999999994</v>
      </c>
      <c r="C25" s="366">
        <v>8.8294599999999992</v>
      </c>
      <c r="D25" s="366">
        <v>8.1255999999999773E-2</v>
      </c>
      <c r="E25" s="367">
        <v>1.0092883064912523</v>
      </c>
      <c r="F25" s="365">
        <v>7.9034413000000008</v>
      </c>
      <c r="G25" s="366">
        <v>7.9034413000000008</v>
      </c>
      <c r="H25" s="366">
        <v>0.21199999999999999</v>
      </c>
      <c r="I25" s="366">
        <v>4.8544999999999998</v>
      </c>
      <c r="J25" s="366">
        <v>-3.048941300000001</v>
      </c>
      <c r="K25" s="368">
        <v>0.61422610932784427</v>
      </c>
      <c r="L25" s="124"/>
      <c r="M25" s="364" t="str">
        <f t="shared" si="0"/>
        <v/>
      </c>
    </row>
    <row r="26" spans="1:13" ht="14.45" customHeight="1" x14ac:dyDescent="0.2">
      <c r="A26" s="369" t="s">
        <v>226</v>
      </c>
      <c r="B26" s="365">
        <v>0</v>
      </c>
      <c r="C26" s="366">
        <v>21.728960000000001</v>
      </c>
      <c r="D26" s="366">
        <v>21.728960000000001</v>
      </c>
      <c r="E26" s="367">
        <v>0</v>
      </c>
      <c r="F26" s="365">
        <v>0</v>
      </c>
      <c r="G26" s="366">
        <v>0</v>
      </c>
      <c r="H26" s="366">
        <v>2.0282999999999998</v>
      </c>
      <c r="I26" s="366">
        <v>18.804669999999998</v>
      </c>
      <c r="J26" s="366">
        <v>18.804669999999998</v>
      </c>
      <c r="K26" s="368">
        <v>0</v>
      </c>
      <c r="L26" s="124"/>
      <c r="M26" s="364" t="str">
        <f t="shared" si="0"/>
        <v/>
      </c>
    </row>
    <row r="27" spans="1:13" ht="14.45" customHeight="1" x14ac:dyDescent="0.2">
      <c r="A27" s="369" t="s">
        <v>227</v>
      </c>
      <c r="B27" s="365">
        <v>0</v>
      </c>
      <c r="C27" s="366">
        <v>1.2250000000000001</v>
      </c>
      <c r="D27" s="366">
        <v>1.2250000000000001</v>
      </c>
      <c r="E27" s="367">
        <v>0</v>
      </c>
      <c r="F27" s="365">
        <v>0</v>
      </c>
      <c r="G27" s="366">
        <v>0</v>
      </c>
      <c r="H27" s="366">
        <v>0</v>
      </c>
      <c r="I27" s="366">
        <v>0</v>
      </c>
      <c r="J27" s="366">
        <v>0</v>
      </c>
      <c r="K27" s="368">
        <v>0</v>
      </c>
      <c r="L27" s="124"/>
      <c r="M27" s="364" t="str">
        <f t="shared" si="0"/>
        <v/>
      </c>
    </row>
    <row r="28" spans="1:13" ht="14.45" customHeight="1" x14ac:dyDescent="0.2">
      <c r="A28" s="369" t="s">
        <v>228</v>
      </c>
      <c r="B28" s="365">
        <v>2499.9999980000002</v>
      </c>
      <c r="C28" s="366">
        <v>2267.1363999999999</v>
      </c>
      <c r="D28" s="366">
        <v>-232.86359800000037</v>
      </c>
      <c r="E28" s="367">
        <v>0.90685456072548354</v>
      </c>
      <c r="F28" s="365">
        <v>2300</v>
      </c>
      <c r="G28" s="366">
        <v>2300</v>
      </c>
      <c r="H28" s="366">
        <v>469.74165999999997</v>
      </c>
      <c r="I28" s="366">
        <v>2216.7133100000001</v>
      </c>
      <c r="J28" s="366">
        <v>-83.286689999999908</v>
      </c>
      <c r="K28" s="368">
        <v>0.963788395652174</v>
      </c>
      <c r="L28" s="124"/>
      <c r="M28" s="364" t="str">
        <f t="shared" si="0"/>
        <v/>
      </c>
    </row>
    <row r="29" spans="1:13" ht="14.45" customHeight="1" x14ac:dyDescent="0.2">
      <c r="A29" s="369" t="s">
        <v>229</v>
      </c>
      <c r="B29" s="365">
        <v>21.683878</v>
      </c>
      <c r="C29" s="366">
        <v>4.87751</v>
      </c>
      <c r="D29" s="366">
        <v>-16.806367999999999</v>
      </c>
      <c r="E29" s="367">
        <v>0.22493716299270822</v>
      </c>
      <c r="F29" s="365">
        <v>4.5751365999999996</v>
      </c>
      <c r="G29" s="366">
        <v>4.5751365999999996</v>
      </c>
      <c r="H29" s="366">
        <v>0</v>
      </c>
      <c r="I29" s="366">
        <v>-8.6212499999999999</v>
      </c>
      <c r="J29" s="366">
        <v>-13.1963866</v>
      </c>
      <c r="K29" s="368">
        <v>-1.8843699661339075</v>
      </c>
      <c r="L29" s="124"/>
      <c r="M29" s="364" t="str">
        <f t="shared" si="0"/>
        <v/>
      </c>
    </row>
    <row r="30" spans="1:13" ht="14.45" customHeight="1" x14ac:dyDescent="0.2">
      <c r="A30" s="369" t="s">
        <v>230</v>
      </c>
      <c r="B30" s="365">
        <v>0</v>
      </c>
      <c r="C30" s="366">
        <v>1.452</v>
      </c>
      <c r="D30" s="366">
        <v>1.452</v>
      </c>
      <c r="E30" s="367">
        <v>0</v>
      </c>
      <c r="F30" s="365">
        <v>0</v>
      </c>
      <c r="G30" s="366">
        <v>0</v>
      </c>
      <c r="H30" s="366">
        <v>0</v>
      </c>
      <c r="I30" s="366">
        <v>8.1711299999999998</v>
      </c>
      <c r="J30" s="366">
        <v>8.1711299999999998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231</v>
      </c>
      <c r="B31" s="365">
        <v>0</v>
      </c>
      <c r="C31" s="366">
        <v>1.7489000000000001</v>
      </c>
      <c r="D31" s="366">
        <v>1.7489000000000001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232</v>
      </c>
      <c r="B32" s="365">
        <v>110.000001</v>
      </c>
      <c r="C32" s="366">
        <v>101.01008999999999</v>
      </c>
      <c r="D32" s="366">
        <v>-8.9899110000000064</v>
      </c>
      <c r="E32" s="367">
        <v>0.9182735371066042</v>
      </c>
      <c r="F32" s="365">
        <v>100.00000010000001</v>
      </c>
      <c r="G32" s="366">
        <v>100.00000010000002</v>
      </c>
      <c r="H32" s="366">
        <v>11.7433</v>
      </c>
      <c r="I32" s="366">
        <v>104.48372000000001</v>
      </c>
      <c r="J32" s="366">
        <v>4.4837198999999828</v>
      </c>
      <c r="K32" s="368">
        <v>1.0448371989551628</v>
      </c>
      <c r="L32" s="124"/>
      <c r="M32" s="364" t="str">
        <f t="shared" si="0"/>
        <v/>
      </c>
    </row>
    <row r="33" spans="1:13" ht="14.45" customHeight="1" x14ac:dyDescent="0.2">
      <c r="A33" s="369" t="s">
        <v>233</v>
      </c>
      <c r="B33" s="365">
        <v>28.210771000000001</v>
      </c>
      <c r="C33" s="366">
        <v>140.94484</v>
      </c>
      <c r="D33" s="366">
        <v>112.73406900000001</v>
      </c>
      <c r="E33" s="367">
        <v>4.9961356958305041</v>
      </c>
      <c r="F33" s="365">
        <v>77.208256699999993</v>
      </c>
      <c r="G33" s="366">
        <v>77.208256699999993</v>
      </c>
      <c r="H33" s="366">
        <v>9.2542999999999989</v>
      </c>
      <c r="I33" s="366">
        <v>122.08857</v>
      </c>
      <c r="J33" s="366">
        <v>44.880313300000012</v>
      </c>
      <c r="K33" s="368">
        <v>1.5812890384818132</v>
      </c>
      <c r="L33" s="124"/>
      <c r="M33" s="364" t="str">
        <f t="shared" si="0"/>
        <v>X</v>
      </c>
    </row>
    <row r="34" spans="1:13" ht="14.45" customHeight="1" x14ac:dyDescent="0.2">
      <c r="A34" s="369" t="s">
        <v>234</v>
      </c>
      <c r="B34" s="365">
        <v>0</v>
      </c>
      <c r="C34" s="366">
        <v>48.836559999999999</v>
      </c>
      <c r="D34" s="366">
        <v>48.836559999999999</v>
      </c>
      <c r="E34" s="367">
        <v>0</v>
      </c>
      <c r="F34" s="365">
        <v>0</v>
      </c>
      <c r="G34" s="366">
        <v>0</v>
      </c>
      <c r="H34" s="366">
        <v>0</v>
      </c>
      <c r="I34" s="366">
        <v>0.34176000000000001</v>
      </c>
      <c r="J34" s="366">
        <v>0.34176000000000001</v>
      </c>
      <c r="K34" s="368">
        <v>0</v>
      </c>
      <c r="L34" s="124"/>
      <c r="M34" s="364" t="str">
        <f t="shared" si="0"/>
        <v/>
      </c>
    </row>
    <row r="35" spans="1:13" ht="14.45" customHeight="1" x14ac:dyDescent="0.2">
      <c r="A35" s="369" t="s">
        <v>235</v>
      </c>
      <c r="B35" s="365">
        <v>8.1571339999999992</v>
      </c>
      <c r="C35" s="366">
        <v>22.37097</v>
      </c>
      <c r="D35" s="366">
        <v>14.213836000000001</v>
      </c>
      <c r="E35" s="367">
        <v>2.7425036783752725</v>
      </c>
      <c r="F35" s="365">
        <v>21.106195400000001</v>
      </c>
      <c r="G35" s="366">
        <v>21.106195400000001</v>
      </c>
      <c r="H35" s="366">
        <v>0</v>
      </c>
      <c r="I35" s="366">
        <v>34.411679999999997</v>
      </c>
      <c r="J35" s="366">
        <v>13.305484599999996</v>
      </c>
      <c r="K35" s="368">
        <v>1.6304065866840214</v>
      </c>
      <c r="L35" s="124"/>
      <c r="M35" s="364" t="str">
        <f t="shared" si="0"/>
        <v/>
      </c>
    </row>
    <row r="36" spans="1:13" ht="14.45" customHeight="1" x14ac:dyDescent="0.2">
      <c r="A36" s="369" t="s">
        <v>236</v>
      </c>
      <c r="B36" s="365">
        <v>5.3211189999999995</v>
      </c>
      <c r="C36" s="366">
        <v>18.626759999999997</v>
      </c>
      <c r="D36" s="366">
        <v>13.305640999999998</v>
      </c>
      <c r="E36" s="367">
        <v>3.5005343800805808</v>
      </c>
      <c r="F36" s="365">
        <v>1.6825352</v>
      </c>
      <c r="G36" s="366">
        <v>1.6825352</v>
      </c>
      <c r="H36" s="366">
        <v>0</v>
      </c>
      <c r="I36" s="366">
        <v>0</v>
      </c>
      <c r="J36" s="366">
        <v>-1.6825352</v>
      </c>
      <c r="K36" s="368">
        <v>0</v>
      </c>
      <c r="L36" s="124"/>
      <c r="M36" s="364" t="str">
        <f t="shared" si="0"/>
        <v/>
      </c>
    </row>
    <row r="37" spans="1:13" ht="14.45" customHeight="1" x14ac:dyDescent="0.2">
      <c r="A37" s="369" t="s">
        <v>237</v>
      </c>
      <c r="B37" s="365">
        <v>0</v>
      </c>
      <c r="C37" s="366">
        <v>48.4</v>
      </c>
      <c r="D37" s="366">
        <v>48.4</v>
      </c>
      <c r="E37" s="367">
        <v>0</v>
      </c>
      <c r="F37" s="365">
        <v>48.713769200000002</v>
      </c>
      <c r="G37" s="366">
        <v>48.713769200000002</v>
      </c>
      <c r="H37" s="366">
        <v>8.2642999999999986</v>
      </c>
      <c r="I37" s="366">
        <v>60.160199999999996</v>
      </c>
      <c r="J37" s="366">
        <v>11.446430799999995</v>
      </c>
      <c r="K37" s="368">
        <v>1.2349732116397183</v>
      </c>
      <c r="L37" s="124"/>
      <c r="M37" s="364" t="str">
        <f t="shared" si="0"/>
        <v/>
      </c>
    </row>
    <row r="38" spans="1:13" ht="14.45" customHeight="1" x14ac:dyDescent="0.2">
      <c r="A38" s="369" t="s">
        <v>238</v>
      </c>
      <c r="B38" s="365">
        <v>0</v>
      </c>
      <c r="C38" s="366">
        <v>0.27891000000000005</v>
      </c>
      <c r="D38" s="366">
        <v>0.27891000000000005</v>
      </c>
      <c r="E38" s="367">
        <v>0</v>
      </c>
      <c r="F38" s="365">
        <v>1.2997569</v>
      </c>
      <c r="G38" s="366">
        <v>1.2997569</v>
      </c>
      <c r="H38" s="366">
        <v>0</v>
      </c>
      <c r="I38" s="366">
        <v>0</v>
      </c>
      <c r="J38" s="366">
        <v>-1.2997569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239</v>
      </c>
      <c r="B39" s="365">
        <v>2.3165749999999998</v>
      </c>
      <c r="C39" s="366">
        <v>2.4316399999999998</v>
      </c>
      <c r="D39" s="366">
        <v>0.11506499999999997</v>
      </c>
      <c r="E39" s="367">
        <v>1.049670310695747</v>
      </c>
      <c r="F39" s="365">
        <v>4.4059999999999997</v>
      </c>
      <c r="G39" s="366">
        <v>4.4059999999999997</v>
      </c>
      <c r="H39" s="366">
        <v>0.99</v>
      </c>
      <c r="I39" s="366">
        <v>4.11233</v>
      </c>
      <c r="J39" s="366">
        <v>-0.29366999999999965</v>
      </c>
      <c r="K39" s="368">
        <v>0.93334770767135733</v>
      </c>
      <c r="L39" s="124"/>
      <c r="M39" s="364" t="str">
        <f t="shared" si="0"/>
        <v/>
      </c>
    </row>
    <row r="40" spans="1:13" ht="14.45" customHeight="1" x14ac:dyDescent="0.2">
      <c r="A40" s="369" t="s">
        <v>240</v>
      </c>
      <c r="B40" s="365">
        <v>12.415942999999999</v>
      </c>
      <c r="C40" s="366">
        <v>0</v>
      </c>
      <c r="D40" s="366">
        <v>-12.415942999999999</v>
      </c>
      <c r="E40" s="367">
        <v>0</v>
      </c>
      <c r="F40" s="365">
        <v>0</v>
      </c>
      <c r="G40" s="366">
        <v>0</v>
      </c>
      <c r="H40" s="366">
        <v>0</v>
      </c>
      <c r="I40" s="366">
        <v>23.0626</v>
      </c>
      <c r="J40" s="366">
        <v>23.0626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241</v>
      </c>
      <c r="B41" s="365">
        <v>169.99999700000001</v>
      </c>
      <c r="C41" s="366">
        <v>180.91388000000001</v>
      </c>
      <c r="D41" s="366">
        <v>10.913882999999998</v>
      </c>
      <c r="E41" s="367">
        <v>1.064199312897635</v>
      </c>
      <c r="F41" s="365">
        <v>180.00000009999999</v>
      </c>
      <c r="G41" s="366">
        <v>180.00000009999999</v>
      </c>
      <c r="H41" s="366">
        <v>53.70194</v>
      </c>
      <c r="I41" s="366">
        <v>252.49548000000001</v>
      </c>
      <c r="J41" s="366">
        <v>72.495479900000021</v>
      </c>
      <c r="K41" s="368">
        <v>1.4027526658873597</v>
      </c>
      <c r="L41" s="124"/>
      <c r="M41" s="364" t="str">
        <f t="shared" si="0"/>
        <v>X</v>
      </c>
    </row>
    <row r="42" spans="1:13" ht="14.45" customHeight="1" x14ac:dyDescent="0.2">
      <c r="A42" s="369" t="s">
        <v>242</v>
      </c>
      <c r="B42" s="365">
        <v>0</v>
      </c>
      <c r="C42" s="366">
        <v>6.7007399999999997</v>
      </c>
      <c r="D42" s="366">
        <v>6.7007399999999997</v>
      </c>
      <c r="E42" s="367">
        <v>0</v>
      </c>
      <c r="F42" s="365">
        <v>0</v>
      </c>
      <c r="G42" s="366">
        <v>0</v>
      </c>
      <c r="H42" s="366">
        <v>0.31218000000000001</v>
      </c>
      <c r="I42" s="366">
        <v>9.1484699999999997</v>
      </c>
      <c r="J42" s="366">
        <v>9.1484699999999997</v>
      </c>
      <c r="K42" s="368">
        <v>0</v>
      </c>
      <c r="L42" s="124"/>
      <c r="M42" s="364" t="str">
        <f t="shared" si="0"/>
        <v/>
      </c>
    </row>
    <row r="43" spans="1:13" ht="14.45" customHeight="1" x14ac:dyDescent="0.2">
      <c r="A43" s="369" t="s">
        <v>243</v>
      </c>
      <c r="B43" s="365">
        <v>160.000001</v>
      </c>
      <c r="C43" s="366">
        <v>174.21314000000001</v>
      </c>
      <c r="D43" s="366">
        <v>14.213139000000012</v>
      </c>
      <c r="E43" s="367">
        <v>1.0888321181947993</v>
      </c>
      <c r="F43" s="365">
        <v>180.00000009999999</v>
      </c>
      <c r="G43" s="366">
        <v>180.00000009999999</v>
      </c>
      <c r="H43" s="366">
        <v>46.63796</v>
      </c>
      <c r="I43" s="366">
        <v>233.66380999999998</v>
      </c>
      <c r="J43" s="366">
        <v>53.66380989999999</v>
      </c>
      <c r="K43" s="368">
        <v>1.2981322770565931</v>
      </c>
      <c r="L43" s="124"/>
      <c r="M43" s="364" t="str">
        <f t="shared" si="0"/>
        <v/>
      </c>
    </row>
    <row r="44" spans="1:13" ht="14.45" customHeight="1" x14ac:dyDescent="0.2">
      <c r="A44" s="369" t="s">
        <v>244</v>
      </c>
      <c r="B44" s="365">
        <v>9.9999959999999994</v>
      </c>
      <c r="C44" s="366">
        <v>0</v>
      </c>
      <c r="D44" s="366">
        <v>-9.9999959999999994</v>
      </c>
      <c r="E44" s="367">
        <v>0</v>
      </c>
      <c r="F44" s="365">
        <v>0</v>
      </c>
      <c r="G44" s="366">
        <v>0</v>
      </c>
      <c r="H44" s="366">
        <v>6.7518000000000002</v>
      </c>
      <c r="I44" s="366">
        <v>6.7518000000000002</v>
      </c>
      <c r="J44" s="366">
        <v>6.7518000000000002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245</v>
      </c>
      <c r="B45" s="365">
        <v>0</v>
      </c>
      <c r="C45" s="366">
        <v>0</v>
      </c>
      <c r="D45" s="366">
        <v>0</v>
      </c>
      <c r="E45" s="367">
        <v>0</v>
      </c>
      <c r="F45" s="365">
        <v>0</v>
      </c>
      <c r="G45" s="366">
        <v>0</v>
      </c>
      <c r="H45" s="366">
        <v>0</v>
      </c>
      <c r="I45" s="366">
        <v>1.2862</v>
      </c>
      <c r="J45" s="366">
        <v>1.2862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246</v>
      </c>
      <c r="B46" s="365">
        <v>0</v>
      </c>
      <c r="C46" s="366">
        <v>0</v>
      </c>
      <c r="D46" s="366">
        <v>0</v>
      </c>
      <c r="E46" s="367">
        <v>0</v>
      </c>
      <c r="F46" s="365">
        <v>0</v>
      </c>
      <c r="G46" s="366">
        <v>0</v>
      </c>
      <c r="H46" s="366">
        <v>0</v>
      </c>
      <c r="I46" s="366">
        <v>1.6452</v>
      </c>
      <c r="J46" s="366">
        <v>1.6452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247</v>
      </c>
      <c r="B47" s="365">
        <v>6376.6863099999991</v>
      </c>
      <c r="C47" s="366">
        <v>6171.6194999999998</v>
      </c>
      <c r="D47" s="366">
        <v>-205.06680999999935</v>
      </c>
      <c r="E47" s="367">
        <v>0.96784116388500863</v>
      </c>
      <c r="F47" s="365">
        <v>6329.4395904000003</v>
      </c>
      <c r="G47" s="366">
        <v>6329.4395904000012</v>
      </c>
      <c r="H47" s="366">
        <v>678.048</v>
      </c>
      <c r="I47" s="366">
        <v>6152.3310000000001</v>
      </c>
      <c r="J47" s="366">
        <v>-177.10859040000105</v>
      </c>
      <c r="K47" s="368">
        <v>0.97201828252399713</v>
      </c>
      <c r="L47" s="124"/>
      <c r="M47" s="364" t="str">
        <f t="shared" si="0"/>
        <v/>
      </c>
    </row>
    <row r="48" spans="1:13" ht="14.45" customHeight="1" x14ac:dyDescent="0.2">
      <c r="A48" s="369" t="s">
        <v>248</v>
      </c>
      <c r="B48" s="365">
        <v>6376.6863099999991</v>
      </c>
      <c r="C48" s="366">
        <v>6171.6194999999998</v>
      </c>
      <c r="D48" s="366">
        <v>-205.06680999999935</v>
      </c>
      <c r="E48" s="367">
        <v>0.96784116388500863</v>
      </c>
      <c r="F48" s="365">
        <v>6329.4395904000003</v>
      </c>
      <c r="G48" s="366">
        <v>6329.4395904000012</v>
      </c>
      <c r="H48" s="366">
        <v>678.048</v>
      </c>
      <c r="I48" s="366">
        <v>6152.3310000000001</v>
      </c>
      <c r="J48" s="366">
        <v>-177.10859040000105</v>
      </c>
      <c r="K48" s="368">
        <v>0.97201828252399713</v>
      </c>
      <c r="L48" s="124"/>
      <c r="M48" s="364" t="str">
        <f t="shared" si="0"/>
        <v>X</v>
      </c>
    </row>
    <row r="49" spans="1:13" ht="14.45" customHeight="1" x14ac:dyDescent="0.2">
      <c r="A49" s="369" t="s">
        <v>249</v>
      </c>
      <c r="B49" s="365">
        <v>473.71590800000001</v>
      </c>
      <c r="C49" s="366">
        <v>503.83</v>
      </c>
      <c r="D49" s="366">
        <v>30.114091999999971</v>
      </c>
      <c r="E49" s="367">
        <v>1.0635699403195891</v>
      </c>
      <c r="F49" s="365">
        <v>458.47241369999995</v>
      </c>
      <c r="G49" s="366">
        <v>458.47241369999995</v>
      </c>
      <c r="H49" s="366">
        <v>37.267000000000003</v>
      </c>
      <c r="I49" s="366">
        <v>443.71100000000001</v>
      </c>
      <c r="J49" s="366">
        <v>-14.761413699999935</v>
      </c>
      <c r="K49" s="368">
        <v>0.96780304930263694</v>
      </c>
      <c r="L49" s="124"/>
      <c r="M49" s="364" t="str">
        <f t="shared" si="0"/>
        <v/>
      </c>
    </row>
    <row r="50" spans="1:13" ht="14.45" customHeight="1" x14ac:dyDescent="0.2">
      <c r="A50" s="369" t="s">
        <v>250</v>
      </c>
      <c r="B50" s="365">
        <v>1544.421595</v>
      </c>
      <c r="C50" s="366">
        <v>1471.309</v>
      </c>
      <c r="D50" s="366">
        <v>-73.112595000000056</v>
      </c>
      <c r="E50" s="367">
        <v>0.95266020933875895</v>
      </c>
      <c r="F50" s="365">
        <v>1602.0939799999999</v>
      </c>
      <c r="G50" s="366">
        <v>1602.0939799999996</v>
      </c>
      <c r="H50" s="366">
        <v>84.655000000000001</v>
      </c>
      <c r="I50" s="366">
        <v>1416.9490000000001</v>
      </c>
      <c r="J50" s="366">
        <v>-185.14497999999958</v>
      </c>
      <c r="K50" s="368">
        <v>0.88443563092347444</v>
      </c>
      <c r="L50" s="124"/>
      <c r="M50" s="364" t="str">
        <f t="shared" si="0"/>
        <v/>
      </c>
    </row>
    <row r="51" spans="1:13" ht="14.45" customHeight="1" x14ac:dyDescent="0.2">
      <c r="A51" s="369" t="s">
        <v>251</v>
      </c>
      <c r="B51" s="365">
        <v>4358.5488070000001</v>
      </c>
      <c r="C51" s="366">
        <v>4196.4804999999997</v>
      </c>
      <c r="D51" s="366">
        <v>-162.06830700000046</v>
      </c>
      <c r="E51" s="367">
        <v>0.96281599353901637</v>
      </c>
      <c r="F51" s="365">
        <v>4268.8731967000003</v>
      </c>
      <c r="G51" s="366">
        <v>4268.8731967000003</v>
      </c>
      <c r="H51" s="366">
        <v>556.12599999999998</v>
      </c>
      <c r="I51" s="366">
        <v>4291.6710000000003</v>
      </c>
      <c r="J51" s="366">
        <v>22.797803299999941</v>
      </c>
      <c r="K51" s="368">
        <v>1.0053404732934264</v>
      </c>
      <c r="L51" s="124"/>
      <c r="M51" s="364" t="str">
        <f t="shared" si="0"/>
        <v/>
      </c>
    </row>
    <row r="52" spans="1:13" ht="14.45" customHeight="1" x14ac:dyDescent="0.2">
      <c r="A52" s="369" t="s">
        <v>252</v>
      </c>
      <c r="B52" s="365">
        <v>2246.0162850000002</v>
      </c>
      <c r="C52" s="366">
        <v>2366.92616</v>
      </c>
      <c r="D52" s="366">
        <v>120.90987499999983</v>
      </c>
      <c r="E52" s="367">
        <v>1.0538330357653662</v>
      </c>
      <c r="F52" s="365">
        <v>2170.482278</v>
      </c>
      <c r="G52" s="366">
        <v>2170.482278</v>
      </c>
      <c r="H52" s="366">
        <v>822.14108999999996</v>
      </c>
      <c r="I52" s="366">
        <v>3686.0752400000001</v>
      </c>
      <c r="J52" s="366">
        <v>1515.5929620000002</v>
      </c>
      <c r="K52" s="368">
        <v>1.698274746291202</v>
      </c>
      <c r="L52" s="124"/>
      <c r="M52" s="364" t="str">
        <f t="shared" si="0"/>
        <v/>
      </c>
    </row>
    <row r="53" spans="1:13" ht="14.45" customHeight="1" x14ac:dyDescent="0.2">
      <c r="A53" s="369" t="s">
        <v>253</v>
      </c>
      <c r="B53" s="365">
        <v>556.835733</v>
      </c>
      <c r="C53" s="366">
        <v>708.06209000000001</v>
      </c>
      <c r="D53" s="366">
        <v>151.22635700000001</v>
      </c>
      <c r="E53" s="367">
        <v>1.2715816317772122</v>
      </c>
      <c r="F53" s="365">
        <v>584.98225049999996</v>
      </c>
      <c r="G53" s="366">
        <v>584.98225049999996</v>
      </c>
      <c r="H53" s="366">
        <v>640.09769999999992</v>
      </c>
      <c r="I53" s="366">
        <v>2019.48233</v>
      </c>
      <c r="J53" s="366">
        <v>1434.5000795000001</v>
      </c>
      <c r="K53" s="368">
        <v>3.452211290639835</v>
      </c>
      <c r="L53" s="124"/>
      <c r="M53" s="364" t="str">
        <f t="shared" si="0"/>
        <v/>
      </c>
    </row>
    <row r="54" spans="1:13" ht="14.45" customHeight="1" x14ac:dyDescent="0.2">
      <c r="A54" s="369" t="s">
        <v>254</v>
      </c>
      <c r="B54" s="365">
        <v>556.835733</v>
      </c>
      <c r="C54" s="366">
        <v>708.06209000000001</v>
      </c>
      <c r="D54" s="366">
        <v>151.22635700000001</v>
      </c>
      <c r="E54" s="367">
        <v>1.2715816317772122</v>
      </c>
      <c r="F54" s="365">
        <v>584.98225049999996</v>
      </c>
      <c r="G54" s="366">
        <v>584.98225049999996</v>
      </c>
      <c r="H54" s="366">
        <v>640.09769999999992</v>
      </c>
      <c r="I54" s="366">
        <v>2019.48233</v>
      </c>
      <c r="J54" s="366">
        <v>1434.5000795000001</v>
      </c>
      <c r="K54" s="368">
        <v>3.452211290639835</v>
      </c>
      <c r="L54" s="124"/>
      <c r="M54" s="364" t="str">
        <f t="shared" si="0"/>
        <v>X</v>
      </c>
    </row>
    <row r="55" spans="1:13" ht="14.45" customHeight="1" x14ac:dyDescent="0.2">
      <c r="A55" s="369" t="s">
        <v>255</v>
      </c>
      <c r="B55" s="365">
        <v>315.22139299999998</v>
      </c>
      <c r="C55" s="366">
        <v>528.88893000000007</v>
      </c>
      <c r="D55" s="366">
        <v>213.6675370000001</v>
      </c>
      <c r="E55" s="367">
        <v>1.6778332364009321</v>
      </c>
      <c r="F55" s="365">
        <v>541.46098699999993</v>
      </c>
      <c r="G55" s="366">
        <v>541.46098699999993</v>
      </c>
      <c r="H55" s="366">
        <v>51.821599999999997</v>
      </c>
      <c r="I55" s="366">
        <v>838.84055000000001</v>
      </c>
      <c r="J55" s="366">
        <v>297.37956300000008</v>
      </c>
      <c r="K55" s="368">
        <v>1.5492169706402137</v>
      </c>
      <c r="L55" s="124"/>
      <c r="M55" s="364" t="str">
        <f t="shared" si="0"/>
        <v/>
      </c>
    </row>
    <row r="56" spans="1:13" ht="14.45" customHeight="1" x14ac:dyDescent="0.2">
      <c r="A56" s="369" t="s">
        <v>256</v>
      </c>
      <c r="B56" s="365">
        <v>6.4845829999999998</v>
      </c>
      <c r="C56" s="366">
        <v>11.0655</v>
      </c>
      <c r="D56" s="366">
        <v>4.5809170000000003</v>
      </c>
      <c r="E56" s="367">
        <v>1.7064320095833456</v>
      </c>
      <c r="F56" s="365">
        <v>0.47237240000000003</v>
      </c>
      <c r="G56" s="366">
        <v>0.47237240000000003</v>
      </c>
      <c r="H56" s="366">
        <v>0</v>
      </c>
      <c r="I56" s="366">
        <v>0.1331</v>
      </c>
      <c r="J56" s="366">
        <v>-0.33927240000000003</v>
      </c>
      <c r="K56" s="368">
        <v>0.28176921428940382</v>
      </c>
      <c r="L56" s="124"/>
      <c r="M56" s="364" t="str">
        <f t="shared" si="0"/>
        <v/>
      </c>
    </row>
    <row r="57" spans="1:13" ht="14.45" customHeight="1" x14ac:dyDescent="0.2">
      <c r="A57" s="369" t="s">
        <v>257</v>
      </c>
      <c r="B57" s="365">
        <v>70.218193999999997</v>
      </c>
      <c r="C57" s="366">
        <v>148.97764000000001</v>
      </c>
      <c r="D57" s="366">
        <v>78.759446000000011</v>
      </c>
      <c r="E57" s="367">
        <v>2.1216387308394746</v>
      </c>
      <c r="F57" s="365">
        <v>26.000000100000001</v>
      </c>
      <c r="G57" s="366">
        <v>26.000000100000001</v>
      </c>
      <c r="H57" s="366">
        <v>0</v>
      </c>
      <c r="I57" s="366">
        <v>44.509650000000001</v>
      </c>
      <c r="J57" s="366">
        <v>18.509649899999999</v>
      </c>
      <c r="K57" s="368">
        <v>1.7119096088003476</v>
      </c>
      <c r="L57" s="124"/>
      <c r="M57" s="364" t="str">
        <f t="shared" si="0"/>
        <v/>
      </c>
    </row>
    <row r="58" spans="1:13" ht="14.45" customHeight="1" x14ac:dyDescent="0.2">
      <c r="A58" s="369" t="s">
        <v>258</v>
      </c>
      <c r="B58" s="365">
        <v>33.932633000000003</v>
      </c>
      <c r="C58" s="366">
        <v>19.130020000000002</v>
      </c>
      <c r="D58" s="366">
        <v>-14.802613000000001</v>
      </c>
      <c r="E58" s="367">
        <v>0.56376468044787442</v>
      </c>
      <c r="F58" s="365">
        <v>17.048891000000001</v>
      </c>
      <c r="G58" s="366">
        <v>17.048891000000001</v>
      </c>
      <c r="H58" s="366">
        <v>0</v>
      </c>
      <c r="I58" s="366">
        <v>18.156929999999999</v>
      </c>
      <c r="J58" s="366">
        <v>1.108038999999998</v>
      </c>
      <c r="K58" s="368">
        <v>1.0649918519626878</v>
      </c>
      <c r="L58" s="124"/>
      <c r="M58" s="364" t="str">
        <f t="shared" si="0"/>
        <v/>
      </c>
    </row>
    <row r="59" spans="1:13" ht="14.45" customHeight="1" x14ac:dyDescent="0.2">
      <c r="A59" s="369" t="s">
        <v>259</v>
      </c>
      <c r="B59" s="365">
        <v>3.2918249999999998</v>
      </c>
      <c r="C59" s="366">
        <v>0</v>
      </c>
      <c r="D59" s="366">
        <v>-3.2918249999999998</v>
      </c>
      <c r="E59" s="367">
        <v>0</v>
      </c>
      <c r="F59" s="365">
        <v>0</v>
      </c>
      <c r="G59" s="366">
        <v>0</v>
      </c>
      <c r="H59" s="366">
        <v>0</v>
      </c>
      <c r="I59" s="366">
        <v>0</v>
      </c>
      <c r="J59" s="366">
        <v>0</v>
      </c>
      <c r="K59" s="368">
        <v>0</v>
      </c>
      <c r="L59" s="124"/>
      <c r="M59" s="364" t="str">
        <f t="shared" si="0"/>
        <v/>
      </c>
    </row>
    <row r="60" spans="1:13" ht="14.45" customHeight="1" x14ac:dyDescent="0.2">
      <c r="A60" s="369" t="s">
        <v>260</v>
      </c>
      <c r="B60" s="365">
        <v>96.416793999999996</v>
      </c>
      <c r="C60" s="366">
        <v>0</v>
      </c>
      <c r="D60" s="366">
        <v>-96.416793999999996</v>
      </c>
      <c r="E60" s="367">
        <v>0</v>
      </c>
      <c r="F60" s="365">
        <v>0</v>
      </c>
      <c r="G60" s="366">
        <v>0</v>
      </c>
      <c r="H60" s="366">
        <v>588.27609999999993</v>
      </c>
      <c r="I60" s="366">
        <v>1117.8421000000001</v>
      </c>
      <c r="J60" s="366">
        <v>1117.8421000000001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261</v>
      </c>
      <c r="B61" s="365">
        <v>31.270311000000003</v>
      </c>
      <c r="C61" s="366">
        <v>0</v>
      </c>
      <c r="D61" s="366">
        <v>-31.270311000000003</v>
      </c>
      <c r="E61" s="367">
        <v>0</v>
      </c>
      <c r="F61" s="365">
        <v>0</v>
      </c>
      <c r="G61" s="366">
        <v>0</v>
      </c>
      <c r="H61" s="366">
        <v>0</v>
      </c>
      <c r="I61" s="366">
        <v>0</v>
      </c>
      <c r="J61" s="366">
        <v>0</v>
      </c>
      <c r="K61" s="368">
        <v>0</v>
      </c>
      <c r="L61" s="124"/>
      <c r="M61" s="364" t="str">
        <f t="shared" si="0"/>
        <v/>
      </c>
    </row>
    <row r="62" spans="1:13" ht="14.45" customHeight="1" x14ac:dyDescent="0.2">
      <c r="A62" s="369" t="s">
        <v>262</v>
      </c>
      <c r="B62" s="365">
        <v>0</v>
      </c>
      <c r="C62" s="366">
        <v>6.7460000000000004</v>
      </c>
      <c r="D62" s="366">
        <v>6.7460000000000004</v>
      </c>
      <c r="E62" s="367">
        <v>0</v>
      </c>
      <c r="F62" s="365">
        <v>0</v>
      </c>
      <c r="G62" s="366">
        <v>0</v>
      </c>
      <c r="H62" s="366">
        <v>2.7</v>
      </c>
      <c r="I62" s="366">
        <v>9.907</v>
      </c>
      <c r="J62" s="366">
        <v>9.907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263</v>
      </c>
      <c r="B63" s="365">
        <v>0</v>
      </c>
      <c r="C63" s="366">
        <v>6.7460000000000004</v>
      </c>
      <c r="D63" s="366">
        <v>6.7460000000000004</v>
      </c>
      <c r="E63" s="367">
        <v>0</v>
      </c>
      <c r="F63" s="365">
        <v>0</v>
      </c>
      <c r="G63" s="366">
        <v>0</v>
      </c>
      <c r="H63" s="366">
        <v>2.7</v>
      </c>
      <c r="I63" s="366">
        <v>9.907</v>
      </c>
      <c r="J63" s="366">
        <v>9.907</v>
      </c>
      <c r="K63" s="368">
        <v>0</v>
      </c>
      <c r="L63" s="124"/>
      <c r="M63" s="364" t="str">
        <f t="shared" si="0"/>
        <v>X</v>
      </c>
    </row>
    <row r="64" spans="1:13" ht="14.45" customHeight="1" x14ac:dyDescent="0.2">
      <c r="A64" s="369" t="s">
        <v>264</v>
      </c>
      <c r="B64" s="365">
        <v>0</v>
      </c>
      <c r="C64" s="366">
        <v>6.7460000000000004</v>
      </c>
      <c r="D64" s="366">
        <v>6.7460000000000004</v>
      </c>
      <c r="E64" s="367">
        <v>0</v>
      </c>
      <c r="F64" s="365">
        <v>0</v>
      </c>
      <c r="G64" s="366">
        <v>0</v>
      </c>
      <c r="H64" s="366">
        <v>0</v>
      </c>
      <c r="I64" s="366">
        <v>4.5069999999999997</v>
      </c>
      <c r="J64" s="366">
        <v>4.5069999999999997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265</v>
      </c>
      <c r="B65" s="365">
        <v>0</v>
      </c>
      <c r="C65" s="366">
        <v>0</v>
      </c>
      <c r="D65" s="366">
        <v>0</v>
      </c>
      <c r="E65" s="367">
        <v>0</v>
      </c>
      <c r="F65" s="365">
        <v>0</v>
      </c>
      <c r="G65" s="366">
        <v>0</v>
      </c>
      <c r="H65" s="366">
        <v>2.7</v>
      </c>
      <c r="I65" s="366">
        <v>5.4</v>
      </c>
      <c r="J65" s="366">
        <v>5.4</v>
      </c>
      <c r="K65" s="368">
        <v>0</v>
      </c>
      <c r="L65" s="124"/>
      <c r="M65" s="364" t="str">
        <f t="shared" si="0"/>
        <v/>
      </c>
    </row>
    <row r="66" spans="1:13" ht="14.45" customHeight="1" x14ac:dyDescent="0.2">
      <c r="A66" s="369" t="s">
        <v>266</v>
      </c>
      <c r="B66" s="365">
        <v>1689.1805519999998</v>
      </c>
      <c r="C66" s="366">
        <v>1652.11807</v>
      </c>
      <c r="D66" s="366">
        <v>-37.062481999999818</v>
      </c>
      <c r="E66" s="367">
        <v>0.9780588984664087</v>
      </c>
      <c r="F66" s="365">
        <v>1585.5000275</v>
      </c>
      <c r="G66" s="366">
        <v>1585.5000275000002</v>
      </c>
      <c r="H66" s="366">
        <v>179.34339000000003</v>
      </c>
      <c r="I66" s="366">
        <v>1656.6859099999999</v>
      </c>
      <c r="J66" s="366">
        <v>71.185882499999707</v>
      </c>
      <c r="K66" s="368">
        <v>1.0448980645003489</v>
      </c>
      <c r="L66" s="124"/>
      <c r="M66" s="364" t="str">
        <f t="shared" si="0"/>
        <v/>
      </c>
    </row>
    <row r="67" spans="1:13" ht="14.45" customHeight="1" x14ac:dyDescent="0.2">
      <c r="A67" s="369" t="s">
        <v>267</v>
      </c>
      <c r="B67" s="365">
        <v>0.74732699999999996</v>
      </c>
      <c r="C67" s="366">
        <v>1.0051399999999999</v>
      </c>
      <c r="D67" s="366">
        <v>0.25781299999999996</v>
      </c>
      <c r="E67" s="367">
        <v>1.3449801760139803</v>
      </c>
      <c r="F67" s="365">
        <v>1.0859159</v>
      </c>
      <c r="G67" s="366">
        <v>1.0859159</v>
      </c>
      <c r="H67" s="366">
        <v>0.10005</v>
      </c>
      <c r="I67" s="366">
        <v>0.97341999999999995</v>
      </c>
      <c r="J67" s="366">
        <v>-0.11249590000000009</v>
      </c>
      <c r="K67" s="368">
        <v>0.8964045926576818</v>
      </c>
      <c r="L67" s="124"/>
      <c r="M67" s="364" t="str">
        <f t="shared" si="0"/>
        <v>X</v>
      </c>
    </row>
    <row r="68" spans="1:13" ht="14.45" customHeight="1" x14ac:dyDescent="0.2">
      <c r="A68" s="369" t="s">
        <v>268</v>
      </c>
      <c r="B68" s="365">
        <v>0.109081</v>
      </c>
      <c r="C68" s="366">
        <v>3.9899999999999998E-2</v>
      </c>
      <c r="D68" s="366">
        <v>-6.9180999999999993E-2</v>
      </c>
      <c r="E68" s="367">
        <v>0.36578322530963231</v>
      </c>
      <c r="F68" s="365">
        <v>4.0445500000000002E-2</v>
      </c>
      <c r="G68" s="366">
        <v>4.0445500000000002E-2</v>
      </c>
      <c r="H68" s="366">
        <v>0</v>
      </c>
      <c r="I68" s="366">
        <v>0</v>
      </c>
      <c r="J68" s="366">
        <v>-4.0445500000000002E-2</v>
      </c>
      <c r="K68" s="368">
        <v>0</v>
      </c>
      <c r="L68" s="124"/>
      <c r="M68" s="364" t="str">
        <f t="shared" si="0"/>
        <v/>
      </c>
    </row>
    <row r="69" spans="1:13" ht="14.45" customHeight="1" x14ac:dyDescent="0.2">
      <c r="A69" s="369" t="s">
        <v>269</v>
      </c>
      <c r="B69" s="365">
        <v>0.63824599999999998</v>
      </c>
      <c r="C69" s="366">
        <v>0.96523999999999999</v>
      </c>
      <c r="D69" s="366">
        <v>0.32699400000000001</v>
      </c>
      <c r="E69" s="367">
        <v>1.5123322355330078</v>
      </c>
      <c r="F69" s="365">
        <v>1.0454703999999999</v>
      </c>
      <c r="G69" s="366">
        <v>1.0454703999999999</v>
      </c>
      <c r="H69" s="366">
        <v>0.10005</v>
      </c>
      <c r="I69" s="366">
        <v>0.97341999999999995</v>
      </c>
      <c r="J69" s="366">
        <v>-7.2050399999999959E-2</v>
      </c>
      <c r="K69" s="368">
        <v>0.93108327122413037</v>
      </c>
      <c r="L69" s="124"/>
      <c r="M69" s="364" t="str">
        <f t="shared" si="0"/>
        <v/>
      </c>
    </row>
    <row r="70" spans="1:13" ht="14.45" customHeight="1" x14ac:dyDescent="0.2">
      <c r="A70" s="369" t="s">
        <v>270</v>
      </c>
      <c r="B70" s="365">
        <v>2.0000040000000001</v>
      </c>
      <c r="C70" s="366">
        <v>1.62</v>
      </c>
      <c r="D70" s="366">
        <v>-0.38000400000000001</v>
      </c>
      <c r="E70" s="367">
        <v>0.80999838000323998</v>
      </c>
      <c r="F70" s="365">
        <v>1.62</v>
      </c>
      <c r="G70" s="366">
        <v>1.62</v>
      </c>
      <c r="H70" s="366">
        <v>0</v>
      </c>
      <c r="I70" s="366">
        <v>1.62</v>
      </c>
      <c r="J70" s="366">
        <v>0</v>
      </c>
      <c r="K70" s="368">
        <v>1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69" t="s">
        <v>271</v>
      </c>
      <c r="B71" s="365">
        <v>2.0000040000000001</v>
      </c>
      <c r="C71" s="366">
        <v>1.62</v>
      </c>
      <c r="D71" s="366">
        <v>-0.38000400000000001</v>
      </c>
      <c r="E71" s="367">
        <v>0.80999838000323998</v>
      </c>
      <c r="F71" s="365">
        <v>1.62</v>
      </c>
      <c r="G71" s="366">
        <v>1.62</v>
      </c>
      <c r="H71" s="366">
        <v>0</v>
      </c>
      <c r="I71" s="366">
        <v>1.62</v>
      </c>
      <c r="J71" s="366">
        <v>0</v>
      </c>
      <c r="K71" s="368">
        <v>1</v>
      </c>
      <c r="L71" s="124"/>
      <c r="M71" s="364" t="str">
        <f t="shared" si="1"/>
        <v/>
      </c>
    </row>
    <row r="72" spans="1:13" ht="14.45" customHeight="1" x14ac:dyDescent="0.2">
      <c r="A72" s="369" t="s">
        <v>272</v>
      </c>
      <c r="B72" s="365">
        <v>512.26966200000004</v>
      </c>
      <c r="C72" s="366">
        <v>573.67529000000002</v>
      </c>
      <c r="D72" s="366">
        <v>61.405627999999979</v>
      </c>
      <c r="E72" s="367">
        <v>1.1198697337653385</v>
      </c>
      <c r="F72" s="365">
        <v>747.23852290000002</v>
      </c>
      <c r="G72" s="366">
        <v>747.23852290000002</v>
      </c>
      <c r="H72" s="366">
        <v>67.837740000000011</v>
      </c>
      <c r="I72" s="366">
        <v>758.90379000000007</v>
      </c>
      <c r="J72" s="366">
        <v>11.665267100000051</v>
      </c>
      <c r="K72" s="368">
        <v>1.0156111693154251</v>
      </c>
      <c r="L72" s="124"/>
      <c r="M72" s="364" t="str">
        <f t="shared" si="1"/>
        <v>X</v>
      </c>
    </row>
    <row r="73" spans="1:13" ht="14.45" customHeight="1" x14ac:dyDescent="0.2">
      <c r="A73" s="369" t="s">
        <v>273</v>
      </c>
      <c r="B73" s="365">
        <v>503.83846199999999</v>
      </c>
      <c r="C73" s="366">
        <v>461.25978000000003</v>
      </c>
      <c r="D73" s="366">
        <v>-42.578681999999958</v>
      </c>
      <c r="E73" s="367">
        <v>0.91549140208355118</v>
      </c>
      <c r="F73" s="365">
        <v>550.54552330000001</v>
      </c>
      <c r="G73" s="366">
        <v>550.54552330000001</v>
      </c>
      <c r="H73" s="366">
        <v>46.445779999999999</v>
      </c>
      <c r="I73" s="366">
        <v>491.8655</v>
      </c>
      <c r="J73" s="366">
        <v>-58.680023300000016</v>
      </c>
      <c r="K73" s="368">
        <v>0.89341476623355554</v>
      </c>
      <c r="L73" s="124"/>
      <c r="M73" s="364" t="str">
        <f t="shared" si="1"/>
        <v/>
      </c>
    </row>
    <row r="74" spans="1:13" ht="14.45" customHeight="1" x14ac:dyDescent="0.2">
      <c r="A74" s="369" t="s">
        <v>274</v>
      </c>
      <c r="B74" s="365">
        <v>0</v>
      </c>
      <c r="C74" s="366">
        <v>0</v>
      </c>
      <c r="D74" s="366">
        <v>0</v>
      </c>
      <c r="E74" s="367">
        <v>0</v>
      </c>
      <c r="F74" s="365">
        <v>0</v>
      </c>
      <c r="G74" s="366">
        <v>0</v>
      </c>
      <c r="H74" s="366">
        <v>3.9407299999999998</v>
      </c>
      <c r="I74" s="366">
        <v>20.731180000000002</v>
      </c>
      <c r="J74" s="366">
        <v>20.731180000000002</v>
      </c>
      <c r="K74" s="368">
        <v>0</v>
      </c>
      <c r="L74" s="124"/>
      <c r="M74" s="364" t="str">
        <f t="shared" si="1"/>
        <v/>
      </c>
    </row>
    <row r="75" spans="1:13" ht="14.45" customHeight="1" x14ac:dyDescent="0.2">
      <c r="A75" s="369" t="s">
        <v>275</v>
      </c>
      <c r="B75" s="365">
        <v>8.4312000000000005</v>
      </c>
      <c r="C75" s="366">
        <v>0</v>
      </c>
      <c r="D75" s="366">
        <v>-8.4312000000000005</v>
      </c>
      <c r="E75" s="367">
        <v>0</v>
      </c>
      <c r="F75" s="365">
        <v>0</v>
      </c>
      <c r="G75" s="366">
        <v>0</v>
      </c>
      <c r="H75" s="366">
        <v>0</v>
      </c>
      <c r="I75" s="366">
        <v>0</v>
      </c>
      <c r="J75" s="366">
        <v>0</v>
      </c>
      <c r="K75" s="368">
        <v>0</v>
      </c>
      <c r="L75" s="124"/>
      <c r="M75" s="364" t="str">
        <f t="shared" si="1"/>
        <v/>
      </c>
    </row>
    <row r="76" spans="1:13" ht="14.45" customHeight="1" x14ac:dyDescent="0.2">
      <c r="A76" s="369" t="s">
        <v>276</v>
      </c>
      <c r="B76" s="365">
        <v>0</v>
      </c>
      <c r="C76" s="366">
        <v>112.41551</v>
      </c>
      <c r="D76" s="366">
        <v>112.41551</v>
      </c>
      <c r="E76" s="367">
        <v>0</v>
      </c>
      <c r="F76" s="365">
        <v>196.69299960000001</v>
      </c>
      <c r="G76" s="366">
        <v>196.69299960000001</v>
      </c>
      <c r="H76" s="366">
        <v>17.451229999999999</v>
      </c>
      <c r="I76" s="366">
        <v>246.30710999999999</v>
      </c>
      <c r="J76" s="366">
        <v>49.614110399999987</v>
      </c>
      <c r="K76" s="368">
        <v>1.2522413634491139</v>
      </c>
      <c r="L76" s="124"/>
      <c r="M76" s="364" t="str">
        <f t="shared" si="1"/>
        <v/>
      </c>
    </row>
    <row r="77" spans="1:13" ht="14.45" customHeight="1" x14ac:dyDescent="0.2">
      <c r="A77" s="369" t="s">
        <v>277</v>
      </c>
      <c r="B77" s="365">
        <v>1144.163595</v>
      </c>
      <c r="C77" s="366">
        <v>1039.4620400000001</v>
      </c>
      <c r="D77" s="366">
        <v>-104.70155499999987</v>
      </c>
      <c r="E77" s="367">
        <v>0.90849074777632666</v>
      </c>
      <c r="F77" s="365">
        <v>754.80436959999997</v>
      </c>
      <c r="G77" s="366">
        <v>754.80436959999997</v>
      </c>
      <c r="H77" s="366">
        <v>29.070599999999999</v>
      </c>
      <c r="I77" s="366">
        <v>804.47169999999994</v>
      </c>
      <c r="J77" s="366">
        <v>49.667330399999969</v>
      </c>
      <c r="K77" s="368">
        <v>1.0658015936318979</v>
      </c>
      <c r="L77" s="124"/>
      <c r="M77" s="364" t="str">
        <f t="shared" si="1"/>
        <v>X</v>
      </c>
    </row>
    <row r="78" spans="1:13" ht="14.45" customHeight="1" x14ac:dyDescent="0.2">
      <c r="A78" s="369" t="s">
        <v>278</v>
      </c>
      <c r="B78" s="365">
        <v>3.6799780000000002</v>
      </c>
      <c r="C78" s="366">
        <v>32.533999999999999</v>
      </c>
      <c r="D78" s="366">
        <v>28.854022000000001</v>
      </c>
      <c r="E78" s="367">
        <v>8.8408137222559482</v>
      </c>
      <c r="F78" s="365">
        <v>27.6203696</v>
      </c>
      <c r="G78" s="366">
        <v>27.620369599999997</v>
      </c>
      <c r="H78" s="366">
        <v>0</v>
      </c>
      <c r="I78" s="366">
        <v>3.86</v>
      </c>
      <c r="J78" s="366">
        <v>-23.760369599999997</v>
      </c>
      <c r="K78" s="368">
        <v>0.13975193148754966</v>
      </c>
      <c r="L78" s="124"/>
      <c r="M78" s="364" t="str">
        <f t="shared" si="1"/>
        <v/>
      </c>
    </row>
    <row r="79" spans="1:13" ht="14.45" customHeight="1" x14ac:dyDescent="0.2">
      <c r="A79" s="369" t="s">
        <v>279</v>
      </c>
      <c r="B79" s="365">
        <v>995.17264</v>
      </c>
      <c r="C79" s="366">
        <v>823.98218000000008</v>
      </c>
      <c r="D79" s="366">
        <v>-171.19045999999992</v>
      </c>
      <c r="E79" s="367">
        <v>0.82797913334916451</v>
      </c>
      <c r="F79" s="365">
        <v>689</v>
      </c>
      <c r="G79" s="366">
        <v>689</v>
      </c>
      <c r="H79" s="366">
        <v>9.1819799999999994</v>
      </c>
      <c r="I79" s="366">
        <v>648.84311000000002</v>
      </c>
      <c r="J79" s="366">
        <v>-40.156889999999976</v>
      </c>
      <c r="K79" s="368">
        <v>0.94171714078374458</v>
      </c>
      <c r="L79" s="124"/>
      <c r="M79" s="364" t="str">
        <f t="shared" si="1"/>
        <v/>
      </c>
    </row>
    <row r="80" spans="1:13" ht="14.45" customHeight="1" x14ac:dyDescent="0.2">
      <c r="A80" s="369" t="s">
        <v>280</v>
      </c>
      <c r="B80" s="365">
        <v>3</v>
      </c>
      <c r="C80" s="366">
        <v>3.08</v>
      </c>
      <c r="D80" s="366">
        <v>8.0000000000000071E-2</v>
      </c>
      <c r="E80" s="367">
        <v>1.0266666666666666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281</v>
      </c>
      <c r="B81" s="365">
        <v>0</v>
      </c>
      <c r="C81" s="366">
        <v>0</v>
      </c>
      <c r="D81" s="366">
        <v>0</v>
      </c>
      <c r="E81" s="367">
        <v>0</v>
      </c>
      <c r="F81" s="365">
        <v>0</v>
      </c>
      <c r="G81" s="366">
        <v>0</v>
      </c>
      <c r="H81" s="366">
        <v>0</v>
      </c>
      <c r="I81" s="366">
        <v>22.99</v>
      </c>
      <c r="J81" s="366">
        <v>22.99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282</v>
      </c>
      <c r="B82" s="365">
        <v>142.31097700000001</v>
      </c>
      <c r="C82" s="366">
        <v>133.03855999999999</v>
      </c>
      <c r="D82" s="366">
        <v>-9.2724170000000186</v>
      </c>
      <c r="E82" s="367">
        <v>0.93484397904175709</v>
      </c>
      <c r="F82" s="365">
        <v>0</v>
      </c>
      <c r="G82" s="366">
        <v>0</v>
      </c>
      <c r="H82" s="366">
        <v>0</v>
      </c>
      <c r="I82" s="366">
        <v>1.1979000000000002</v>
      </c>
      <c r="J82" s="366">
        <v>1.1979000000000002</v>
      </c>
      <c r="K82" s="368">
        <v>0</v>
      </c>
      <c r="L82" s="124"/>
      <c r="M82" s="364" t="str">
        <f t="shared" si="1"/>
        <v/>
      </c>
    </row>
    <row r="83" spans="1:13" ht="14.45" customHeight="1" x14ac:dyDescent="0.2">
      <c r="A83" s="369" t="s">
        <v>283</v>
      </c>
      <c r="B83" s="365">
        <v>0</v>
      </c>
      <c r="C83" s="366">
        <v>7.1757799999999996</v>
      </c>
      <c r="D83" s="366">
        <v>7.1757799999999996</v>
      </c>
      <c r="E83" s="367">
        <v>0</v>
      </c>
      <c r="F83" s="365">
        <v>23.184000000000001</v>
      </c>
      <c r="G83" s="366">
        <v>23.184000000000001</v>
      </c>
      <c r="H83" s="366">
        <v>0</v>
      </c>
      <c r="I83" s="366">
        <v>92.893389999999997</v>
      </c>
      <c r="J83" s="366">
        <v>69.709389999999999</v>
      </c>
      <c r="K83" s="368">
        <v>4.006788733609385</v>
      </c>
      <c r="L83" s="124"/>
      <c r="M83" s="364" t="str">
        <f t="shared" si="1"/>
        <v/>
      </c>
    </row>
    <row r="84" spans="1:13" ht="14.45" customHeight="1" x14ac:dyDescent="0.2">
      <c r="A84" s="369" t="s">
        <v>284</v>
      </c>
      <c r="B84" s="365">
        <v>0</v>
      </c>
      <c r="C84" s="366">
        <v>39.651519999999998</v>
      </c>
      <c r="D84" s="366">
        <v>39.651519999999998</v>
      </c>
      <c r="E84" s="367">
        <v>0</v>
      </c>
      <c r="F84" s="365">
        <v>15</v>
      </c>
      <c r="G84" s="366">
        <v>15</v>
      </c>
      <c r="H84" s="366">
        <v>19.88862</v>
      </c>
      <c r="I84" s="366">
        <v>34.6873</v>
      </c>
      <c r="J84" s="366">
        <v>19.6873</v>
      </c>
      <c r="K84" s="368">
        <v>2.3124866666666666</v>
      </c>
      <c r="L84" s="124"/>
      <c r="M84" s="364" t="str">
        <f t="shared" si="1"/>
        <v/>
      </c>
    </row>
    <row r="85" spans="1:13" ht="14.45" customHeight="1" x14ac:dyDescent="0.2">
      <c r="A85" s="369" t="s">
        <v>285</v>
      </c>
      <c r="B85" s="365">
        <v>29.999963999999903</v>
      </c>
      <c r="C85" s="366">
        <v>36.355599999999995</v>
      </c>
      <c r="D85" s="366">
        <v>6.3556360000000929</v>
      </c>
      <c r="E85" s="367">
        <v>1.2118547875590822</v>
      </c>
      <c r="F85" s="365">
        <v>80.7512191</v>
      </c>
      <c r="G85" s="366">
        <v>80.7512191</v>
      </c>
      <c r="H85" s="366">
        <v>82.334999999999994</v>
      </c>
      <c r="I85" s="366">
        <v>90.716999999999999</v>
      </c>
      <c r="J85" s="366">
        <v>9.9657808999999986</v>
      </c>
      <c r="K85" s="368">
        <v>1.1234133801454893</v>
      </c>
      <c r="L85" s="124"/>
      <c r="M85" s="364" t="str">
        <f t="shared" si="1"/>
        <v>X</v>
      </c>
    </row>
    <row r="86" spans="1:13" ht="14.45" customHeight="1" x14ac:dyDescent="0.2">
      <c r="A86" s="369" t="s">
        <v>286</v>
      </c>
      <c r="B86" s="365">
        <v>0</v>
      </c>
      <c r="C86" s="366">
        <v>2.286</v>
      </c>
      <c r="D86" s="366">
        <v>2.286</v>
      </c>
      <c r="E86" s="367">
        <v>0</v>
      </c>
      <c r="F86" s="365">
        <v>0</v>
      </c>
      <c r="G86" s="366">
        <v>0</v>
      </c>
      <c r="H86" s="366">
        <v>0</v>
      </c>
      <c r="I86" s="366">
        <v>0</v>
      </c>
      <c r="J86" s="366">
        <v>0</v>
      </c>
      <c r="K86" s="368">
        <v>0</v>
      </c>
      <c r="L86" s="124"/>
      <c r="M86" s="364" t="str">
        <f t="shared" si="1"/>
        <v/>
      </c>
    </row>
    <row r="87" spans="1:13" ht="14.45" customHeight="1" x14ac:dyDescent="0.2">
      <c r="A87" s="369" t="s">
        <v>287</v>
      </c>
      <c r="B87" s="365">
        <v>0</v>
      </c>
      <c r="C87" s="366">
        <v>0.76200000000000001</v>
      </c>
      <c r="D87" s="366">
        <v>0.76200000000000001</v>
      </c>
      <c r="E87" s="367">
        <v>0</v>
      </c>
      <c r="F87" s="365">
        <v>0</v>
      </c>
      <c r="G87" s="366">
        <v>0</v>
      </c>
      <c r="H87" s="366">
        <v>56.924999999999997</v>
      </c>
      <c r="I87" s="366">
        <v>57.686999999999998</v>
      </c>
      <c r="J87" s="366">
        <v>57.686999999999998</v>
      </c>
      <c r="K87" s="368">
        <v>0</v>
      </c>
      <c r="L87" s="124"/>
      <c r="M87" s="364" t="str">
        <f t="shared" si="1"/>
        <v/>
      </c>
    </row>
    <row r="88" spans="1:13" ht="14.45" customHeight="1" x14ac:dyDescent="0.2">
      <c r="A88" s="369" t="s">
        <v>288</v>
      </c>
      <c r="B88" s="365">
        <v>4.999968</v>
      </c>
      <c r="C88" s="366">
        <v>7.8976000000000006</v>
      </c>
      <c r="D88" s="366">
        <v>2.8976320000000007</v>
      </c>
      <c r="E88" s="367">
        <v>1.5795301089926976</v>
      </c>
      <c r="F88" s="365">
        <v>7.7523774999999997</v>
      </c>
      <c r="G88" s="366">
        <v>7.7523774999999997</v>
      </c>
      <c r="H88" s="366">
        <v>0</v>
      </c>
      <c r="I88" s="366">
        <v>7.62</v>
      </c>
      <c r="J88" s="366">
        <v>-0.13237749999999959</v>
      </c>
      <c r="K88" s="368">
        <v>0.98292427065116483</v>
      </c>
      <c r="L88" s="124"/>
      <c r="M88" s="364" t="str">
        <f t="shared" si="1"/>
        <v/>
      </c>
    </row>
    <row r="89" spans="1:13" ht="14.45" customHeight="1" x14ac:dyDescent="0.2">
      <c r="A89" s="369" t="s">
        <v>289</v>
      </c>
      <c r="B89" s="365">
        <v>24.999995999999999</v>
      </c>
      <c r="C89" s="366">
        <v>25.41</v>
      </c>
      <c r="D89" s="366">
        <v>0.4100040000000007</v>
      </c>
      <c r="E89" s="367">
        <v>1.016400162624026</v>
      </c>
      <c r="F89" s="365">
        <v>72.998841600000006</v>
      </c>
      <c r="G89" s="366">
        <v>72.998841600000006</v>
      </c>
      <c r="H89" s="366">
        <v>25.41</v>
      </c>
      <c r="I89" s="366">
        <v>25.41</v>
      </c>
      <c r="J89" s="366">
        <v>-47.588841600000009</v>
      </c>
      <c r="K89" s="368">
        <v>0.34808771540834971</v>
      </c>
      <c r="L89" s="124"/>
      <c r="M89" s="364" t="str">
        <f t="shared" si="1"/>
        <v/>
      </c>
    </row>
    <row r="90" spans="1:13" ht="14.45" customHeight="1" x14ac:dyDescent="0.2">
      <c r="A90" s="369" t="s">
        <v>290</v>
      </c>
      <c r="B90" s="365">
        <v>18082.450960000002</v>
      </c>
      <c r="C90" s="366">
        <v>19358.94975</v>
      </c>
      <c r="D90" s="366">
        <v>1276.4987899999978</v>
      </c>
      <c r="E90" s="367">
        <v>1.0705932394244413</v>
      </c>
      <c r="F90" s="365">
        <v>22179.781248400101</v>
      </c>
      <c r="G90" s="366">
        <v>22179.781248400101</v>
      </c>
      <c r="H90" s="366">
        <v>1909.6804199999999</v>
      </c>
      <c r="I90" s="366">
        <v>23823.01943</v>
      </c>
      <c r="J90" s="366">
        <v>1643.2381815998997</v>
      </c>
      <c r="K90" s="368">
        <v>1.074087213178373</v>
      </c>
      <c r="L90" s="124"/>
      <c r="M90" s="364" t="str">
        <f t="shared" si="1"/>
        <v/>
      </c>
    </row>
    <row r="91" spans="1:13" ht="14.45" customHeight="1" x14ac:dyDescent="0.2">
      <c r="A91" s="369" t="s">
        <v>291</v>
      </c>
      <c r="B91" s="365">
        <v>13056.67</v>
      </c>
      <c r="C91" s="366">
        <v>14270.563</v>
      </c>
      <c r="D91" s="366">
        <v>1213.893</v>
      </c>
      <c r="E91" s="367">
        <v>1.0929711021263462</v>
      </c>
      <c r="F91" s="365">
        <v>16283.585157199999</v>
      </c>
      <c r="G91" s="366">
        <v>16283.585157199999</v>
      </c>
      <c r="H91" s="366">
        <v>1408.9</v>
      </c>
      <c r="I91" s="366">
        <v>17593.578000000001</v>
      </c>
      <c r="J91" s="366">
        <v>1309.9928428000021</v>
      </c>
      <c r="K91" s="368">
        <v>1.080448674548846</v>
      </c>
      <c r="L91" s="124"/>
      <c r="M91" s="364" t="str">
        <f t="shared" si="1"/>
        <v/>
      </c>
    </row>
    <row r="92" spans="1:13" ht="14.45" customHeight="1" x14ac:dyDescent="0.2">
      <c r="A92" s="369" t="s">
        <v>292</v>
      </c>
      <c r="B92" s="365">
        <v>12980.82</v>
      </c>
      <c r="C92" s="366">
        <v>14171.35</v>
      </c>
      <c r="D92" s="366">
        <v>1190.5300000000007</v>
      </c>
      <c r="E92" s="367">
        <v>1.0917145449979277</v>
      </c>
      <c r="F92" s="365">
        <v>16184.9415758</v>
      </c>
      <c r="G92" s="366">
        <v>16184.9415758</v>
      </c>
      <c r="H92" s="366">
        <v>1398.2170000000001</v>
      </c>
      <c r="I92" s="366">
        <v>15702.916999999999</v>
      </c>
      <c r="J92" s="366">
        <v>-482.02457580000009</v>
      </c>
      <c r="K92" s="368">
        <v>0.97021771295605219</v>
      </c>
      <c r="L92" s="124"/>
      <c r="M92" s="364" t="str">
        <f t="shared" si="1"/>
        <v>X</v>
      </c>
    </row>
    <row r="93" spans="1:13" ht="14.45" customHeight="1" x14ac:dyDescent="0.2">
      <c r="A93" s="369" t="s">
        <v>293</v>
      </c>
      <c r="B93" s="365">
        <v>12980.82</v>
      </c>
      <c r="C93" s="366">
        <v>14171.35</v>
      </c>
      <c r="D93" s="366">
        <v>1190.5300000000007</v>
      </c>
      <c r="E93" s="367">
        <v>1.0917145449979277</v>
      </c>
      <c r="F93" s="365">
        <v>16184.9415758</v>
      </c>
      <c r="G93" s="366">
        <v>16184.9415758</v>
      </c>
      <c r="H93" s="366">
        <v>1398.2170000000001</v>
      </c>
      <c r="I93" s="366">
        <v>15702.916999999999</v>
      </c>
      <c r="J93" s="366">
        <v>-482.02457580000009</v>
      </c>
      <c r="K93" s="368">
        <v>0.97021771295605219</v>
      </c>
      <c r="L93" s="124"/>
      <c r="M93" s="364" t="str">
        <f t="shared" si="1"/>
        <v/>
      </c>
    </row>
    <row r="94" spans="1:13" ht="14.45" customHeight="1" x14ac:dyDescent="0.2">
      <c r="A94" s="369" t="s">
        <v>294</v>
      </c>
      <c r="B94" s="365">
        <v>4.68</v>
      </c>
      <c r="C94" s="366">
        <v>0</v>
      </c>
      <c r="D94" s="366">
        <v>-4.68</v>
      </c>
      <c r="E94" s="367">
        <v>0</v>
      </c>
      <c r="F94" s="365">
        <v>0</v>
      </c>
      <c r="G94" s="366">
        <v>0</v>
      </c>
      <c r="H94" s="366">
        <v>0</v>
      </c>
      <c r="I94" s="366">
        <v>0</v>
      </c>
      <c r="J94" s="366">
        <v>0</v>
      </c>
      <c r="K94" s="368">
        <v>0</v>
      </c>
      <c r="L94" s="124"/>
      <c r="M94" s="364" t="str">
        <f t="shared" si="1"/>
        <v>X</v>
      </c>
    </row>
    <row r="95" spans="1:13" ht="14.45" customHeight="1" x14ac:dyDescent="0.2">
      <c r="A95" s="369" t="s">
        <v>295</v>
      </c>
      <c r="B95" s="365">
        <v>4.68</v>
      </c>
      <c r="C95" s="366">
        <v>0</v>
      </c>
      <c r="D95" s="366">
        <v>-4.68</v>
      </c>
      <c r="E95" s="367">
        <v>0</v>
      </c>
      <c r="F95" s="365">
        <v>0</v>
      </c>
      <c r="G95" s="366">
        <v>0</v>
      </c>
      <c r="H95" s="366">
        <v>0</v>
      </c>
      <c r="I95" s="366">
        <v>0</v>
      </c>
      <c r="J95" s="366">
        <v>0</v>
      </c>
      <c r="K95" s="368">
        <v>0</v>
      </c>
      <c r="L95" s="124"/>
      <c r="M95" s="364" t="str">
        <f t="shared" si="1"/>
        <v/>
      </c>
    </row>
    <row r="96" spans="1:13" ht="14.45" customHeight="1" x14ac:dyDescent="0.2">
      <c r="A96" s="369" t="s">
        <v>296</v>
      </c>
      <c r="B96" s="365">
        <v>42.49</v>
      </c>
      <c r="C96" s="366">
        <v>99.212999999999994</v>
      </c>
      <c r="D96" s="366">
        <v>56.722999999999992</v>
      </c>
      <c r="E96" s="367">
        <v>2.33497293480819</v>
      </c>
      <c r="F96" s="365">
        <v>98.643581400000002</v>
      </c>
      <c r="G96" s="366">
        <v>98.643581399999988</v>
      </c>
      <c r="H96" s="366">
        <v>10.683</v>
      </c>
      <c r="I96" s="366">
        <v>98.369</v>
      </c>
      <c r="J96" s="366">
        <v>-0.27458139999998821</v>
      </c>
      <c r="K96" s="368">
        <v>0.99721642912693353</v>
      </c>
      <c r="L96" s="124"/>
      <c r="M96" s="364" t="str">
        <f t="shared" si="1"/>
        <v>X</v>
      </c>
    </row>
    <row r="97" spans="1:13" ht="14.45" customHeight="1" x14ac:dyDescent="0.2">
      <c r="A97" s="369" t="s">
        <v>297</v>
      </c>
      <c r="B97" s="365">
        <v>42.49</v>
      </c>
      <c r="C97" s="366">
        <v>99.212999999999994</v>
      </c>
      <c r="D97" s="366">
        <v>56.722999999999992</v>
      </c>
      <c r="E97" s="367">
        <v>2.33497293480819</v>
      </c>
      <c r="F97" s="365">
        <v>98.643581400000002</v>
      </c>
      <c r="G97" s="366">
        <v>98.643581399999988</v>
      </c>
      <c r="H97" s="366">
        <v>10.683</v>
      </c>
      <c r="I97" s="366">
        <v>98.369</v>
      </c>
      <c r="J97" s="366">
        <v>-0.27458139999998821</v>
      </c>
      <c r="K97" s="368">
        <v>0.99721642912693353</v>
      </c>
      <c r="L97" s="124"/>
      <c r="M97" s="364" t="str">
        <f t="shared" si="1"/>
        <v/>
      </c>
    </row>
    <row r="98" spans="1:13" ht="14.45" customHeight="1" x14ac:dyDescent="0.2">
      <c r="A98" s="369" t="s">
        <v>298</v>
      </c>
      <c r="B98" s="365">
        <v>28.68</v>
      </c>
      <c r="C98" s="366">
        <v>0</v>
      </c>
      <c r="D98" s="366">
        <v>-28.68</v>
      </c>
      <c r="E98" s="367">
        <v>0</v>
      </c>
      <c r="F98" s="365">
        <v>0</v>
      </c>
      <c r="G98" s="366">
        <v>0</v>
      </c>
      <c r="H98" s="366">
        <v>0</v>
      </c>
      <c r="I98" s="366">
        <v>6.5</v>
      </c>
      <c r="J98" s="366">
        <v>6.5</v>
      </c>
      <c r="K98" s="368">
        <v>0</v>
      </c>
      <c r="L98" s="124"/>
      <c r="M98" s="364" t="str">
        <f t="shared" si="1"/>
        <v>X</v>
      </c>
    </row>
    <row r="99" spans="1:13" ht="14.45" customHeight="1" x14ac:dyDescent="0.2">
      <c r="A99" s="369" t="s">
        <v>299</v>
      </c>
      <c r="B99" s="365">
        <v>28.68</v>
      </c>
      <c r="C99" s="366">
        <v>0</v>
      </c>
      <c r="D99" s="366">
        <v>-28.68</v>
      </c>
      <c r="E99" s="367">
        <v>0</v>
      </c>
      <c r="F99" s="365">
        <v>0</v>
      </c>
      <c r="G99" s="366">
        <v>0</v>
      </c>
      <c r="H99" s="366">
        <v>0</v>
      </c>
      <c r="I99" s="366">
        <v>6.5</v>
      </c>
      <c r="J99" s="366">
        <v>6.5</v>
      </c>
      <c r="K99" s="368">
        <v>0</v>
      </c>
      <c r="L99" s="124"/>
      <c r="M99" s="364" t="str">
        <f t="shared" si="1"/>
        <v/>
      </c>
    </row>
    <row r="100" spans="1:13" ht="14.45" customHeight="1" x14ac:dyDescent="0.2">
      <c r="A100" s="369" t="s">
        <v>300</v>
      </c>
      <c r="B100" s="365">
        <v>0</v>
      </c>
      <c r="C100" s="366">
        <v>0</v>
      </c>
      <c r="D100" s="366">
        <v>0</v>
      </c>
      <c r="E100" s="367">
        <v>0</v>
      </c>
      <c r="F100" s="365">
        <v>0</v>
      </c>
      <c r="G100" s="366">
        <v>0</v>
      </c>
      <c r="H100" s="366">
        <v>0</v>
      </c>
      <c r="I100" s="366">
        <v>1785.7919999999999</v>
      </c>
      <c r="J100" s="366">
        <v>1785.7919999999999</v>
      </c>
      <c r="K100" s="368">
        <v>0</v>
      </c>
      <c r="L100" s="124"/>
      <c r="M100" s="364" t="str">
        <f t="shared" si="1"/>
        <v>X</v>
      </c>
    </row>
    <row r="101" spans="1:13" ht="14.45" customHeight="1" x14ac:dyDescent="0.2">
      <c r="A101" s="369" t="s">
        <v>301</v>
      </c>
      <c r="B101" s="365">
        <v>0</v>
      </c>
      <c r="C101" s="366">
        <v>0</v>
      </c>
      <c r="D101" s="366">
        <v>0</v>
      </c>
      <c r="E101" s="367">
        <v>0</v>
      </c>
      <c r="F101" s="365">
        <v>0</v>
      </c>
      <c r="G101" s="366">
        <v>0</v>
      </c>
      <c r="H101" s="366">
        <v>0</v>
      </c>
      <c r="I101" s="366">
        <v>1785.7919999999999</v>
      </c>
      <c r="J101" s="366">
        <v>1785.7919999999999</v>
      </c>
      <c r="K101" s="368">
        <v>0</v>
      </c>
      <c r="L101" s="124"/>
      <c r="M101" s="364" t="str">
        <f t="shared" si="1"/>
        <v/>
      </c>
    </row>
    <row r="102" spans="1:13" ht="14.45" customHeight="1" x14ac:dyDescent="0.2">
      <c r="A102" s="369" t="s">
        <v>302</v>
      </c>
      <c r="B102" s="365">
        <v>4692.03</v>
      </c>
      <c r="C102" s="366">
        <v>4802.95406</v>
      </c>
      <c r="D102" s="366">
        <v>110.92406000000028</v>
      </c>
      <c r="E102" s="367">
        <v>1.0236409528498327</v>
      </c>
      <c r="F102" s="365">
        <v>5503.8517828000004</v>
      </c>
      <c r="G102" s="366">
        <v>5503.8517828000004</v>
      </c>
      <c r="H102" s="366">
        <v>472.59580999999997</v>
      </c>
      <c r="I102" s="366">
        <v>5913.3807999999999</v>
      </c>
      <c r="J102" s="366">
        <v>409.52901719999954</v>
      </c>
      <c r="K102" s="368">
        <v>1.0744077117919149</v>
      </c>
      <c r="L102" s="124"/>
      <c r="M102" s="364" t="str">
        <f t="shared" si="1"/>
        <v/>
      </c>
    </row>
    <row r="103" spans="1:13" ht="14.45" customHeight="1" x14ac:dyDescent="0.2">
      <c r="A103" s="369" t="s">
        <v>303</v>
      </c>
      <c r="B103" s="365">
        <v>1242</v>
      </c>
      <c r="C103" s="366">
        <v>1275.424</v>
      </c>
      <c r="D103" s="366">
        <v>33.423999999999978</v>
      </c>
      <c r="E103" s="367">
        <v>1.0269114331723028</v>
      </c>
      <c r="F103" s="365">
        <v>1465.5226640000001</v>
      </c>
      <c r="G103" s="366">
        <v>1465.5226640000001</v>
      </c>
      <c r="H103" s="366">
        <v>125.83799999999999</v>
      </c>
      <c r="I103" s="366">
        <v>1413.84708</v>
      </c>
      <c r="J103" s="366">
        <v>-51.675584000000072</v>
      </c>
      <c r="K103" s="368">
        <v>0.96473914374073433</v>
      </c>
      <c r="L103" s="124"/>
      <c r="M103" s="364" t="str">
        <f t="shared" si="1"/>
        <v>X</v>
      </c>
    </row>
    <row r="104" spans="1:13" ht="14.45" customHeight="1" x14ac:dyDescent="0.2">
      <c r="A104" s="369" t="s">
        <v>304</v>
      </c>
      <c r="B104" s="365">
        <v>1242</v>
      </c>
      <c r="C104" s="366">
        <v>1275.424</v>
      </c>
      <c r="D104" s="366">
        <v>33.423999999999978</v>
      </c>
      <c r="E104" s="367">
        <v>1.0269114331723028</v>
      </c>
      <c r="F104" s="365">
        <v>1465.5226640000001</v>
      </c>
      <c r="G104" s="366">
        <v>1465.5226640000001</v>
      </c>
      <c r="H104" s="366">
        <v>125.83799999999999</v>
      </c>
      <c r="I104" s="366">
        <v>1413.84708</v>
      </c>
      <c r="J104" s="366">
        <v>-51.675584000000072</v>
      </c>
      <c r="K104" s="368">
        <v>0.96473914374073433</v>
      </c>
      <c r="L104" s="124"/>
      <c r="M104" s="364" t="str">
        <f t="shared" si="1"/>
        <v/>
      </c>
    </row>
    <row r="105" spans="1:13" ht="14.45" customHeight="1" x14ac:dyDescent="0.2">
      <c r="A105" s="369" t="s">
        <v>305</v>
      </c>
      <c r="B105" s="365">
        <v>3450.03</v>
      </c>
      <c r="C105" s="366">
        <v>3527.53006</v>
      </c>
      <c r="D105" s="366">
        <v>77.500059999999849</v>
      </c>
      <c r="E105" s="367">
        <v>1.0224635901716796</v>
      </c>
      <c r="F105" s="365">
        <v>4038.3291187999998</v>
      </c>
      <c r="G105" s="366">
        <v>4038.3291187999994</v>
      </c>
      <c r="H105" s="366">
        <v>346.75781000000001</v>
      </c>
      <c r="I105" s="366">
        <v>3895.9353900000001</v>
      </c>
      <c r="J105" s="366">
        <v>-142.39372879999928</v>
      </c>
      <c r="K105" s="368">
        <v>0.96473944430702752</v>
      </c>
      <c r="L105" s="124"/>
      <c r="M105" s="364" t="str">
        <f t="shared" si="1"/>
        <v>X</v>
      </c>
    </row>
    <row r="106" spans="1:13" ht="14.45" customHeight="1" x14ac:dyDescent="0.2">
      <c r="A106" s="369" t="s">
        <v>306</v>
      </c>
      <c r="B106" s="365">
        <v>3450.03</v>
      </c>
      <c r="C106" s="366">
        <v>3527.53006</v>
      </c>
      <c r="D106" s="366">
        <v>77.500059999999849</v>
      </c>
      <c r="E106" s="367">
        <v>1.0224635901716796</v>
      </c>
      <c r="F106" s="365">
        <v>4038.3291187999998</v>
      </c>
      <c r="G106" s="366">
        <v>4038.3291187999994</v>
      </c>
      <c r="H106" s="366">
        <v>346.75781000000001</v>
      </c>
      <c r="I106" s="366">
        <v>3895.9353900000001</v>
      </c>
      <c r="J106" s="366">
        <v>-142.39372879999928</v>
      </c>
      <c r="K106" s="368">
        <v>0.96473944430702752</v>
      </c>
      <c r="L106" s="124"/>
      <c r="M106" s="364" t="str">
        <f t="shared" si="1"/>
        <v/>
      </c>
    </row>
    <row r="107" spans="1:13" ht="14.45" customHeight="1" x14ac:dyDescent="0.2">
      <c r="A107" s="369" t="s">
        <v>307</v>
      </c>
      <c r="B107" s="365">
        <v>0</v>
      </c>
      <c r="C107" s="366">
        <v>0</v>
      </c>
      <c r="D107" s="366">
        <v>0</v>
      </c>
      <c r="E107" s="367">
        <v>0</v>
      </c>
      <c r="F107" s="365">
        <v>0</v>
      </c>
      <c r="G107" s="366">
        <v>0</v>
      </c>
      <c r="H107" s="366">
        <v>0</v>
      </c>
      <c r="I107" s="366">
        <v>160.72192000000001</v>
      </c>
      <c r="J107" s="366">
        <v>160.72192000000001</v>
      </c>
      <c r="K107" s="368">
        <v>0</v>
      </c>
      <c r="L107" s="124"/>
      <c r="M107" s="364" t="str">
        <f t="shared" si="1"/>
        <v>X</v>
      </c>
    </row>
    <row r="108" spans="1:13" ht="14.45" customHeight="1" x14ac:dyDescent="0.2">
      <c r="A108" s="369" t="s">
        <v>308</v>
      </c>
      <c r="B108" s="365">
        <v>0</v>
      </c>
      <c r="C108" s="366">
        <v>0</v>
      </c>
      <c r="D108" s="366">
        <v>0</v>
      </c>
      <c r="E108" s="367">
        <v>0</v>
      </c>
      <c r="F108" s="365">
        <v>0</v>
      </c>
      <c r="G108" s="366">
        <v>0</v>
      </c>
      <c r="H108" s="366">
        <v>0</v>
      </c>
      <c r="I108" s="366">
        <v>160.72192000000001</v>
      </c>
      <c r="J108" s="366">
        <v>160.72192000000001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309</v>
      </c>
      <c r="B109" s="365">
        <v>0</v>
      </c>
      <c r="C109" s="366">
        <v>0</v>
      </c>
      <c r="D109" s="366">
        <v>0</v>
      </c>
      <c r="E109" s="367">
        <v>0</v>
      </c>
      <c r="F109" s="365">
        <v>0</v>
      </c>
      <c r="G109" s="366">
        <v>0</v>
      </c>
      <c r="H109" s="366">
        <v>0</v>
      </c>
      <c r="I109" s="366">
        <v>442.87640999999996</v>
      </c>
      <c r="J109" s="366">
        <v>442.87640999999996</v>
      </c>
      <c r="K109" s="368">
        <v>0</v>
      </c>
      <c r="L109" s="124"/>
      <c r="M109" s="364" t="str">
        <f t="shared" si="1"/>
        <v>X</v>
      </c>
    </row>
    <row r="110" spans="1:13" ht="14.45" customHeight="1" x14ac:dyDescent="0.2">
      <c r="A110" s="369" t="s">
        <v>310</v>
      </c>
      <c r="B110" s="365">
        <v>0</v>
      </c>
      <c r="C110" s="366">
        <v>0</v>
      </c>
      <c r="D110" s="366">
        <v>0</v>
      </c>
      <c r="E110" s="367">
        <v>0</v>
      </c>
      <c r="F110" s="365">
        <v>0</v>
      </c>
      <c r="G110" s="366">
        <v>0</v>
      </c>
      <c r="H110" s="366">
        <v>0</v>
      </c>
      <c r="I110" s="366">
        <v>442.87640999999996</v>
      </c>
      <c r="J110" s="366">
        <v>442.87640999999996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311</v>
      </c>
      <c r="B111" s="365">
        <v>57.660959999999996</v>
      </c>
      <c r="C111" s="366">
        <v>0</v>
      </c>
      <c r="D111" s="366">
        <v>-57.660959999999996</v>
      </c>
      <c r="E111" s="367">
        <v>0</v>
      </c>
      <c r="F111" s="365">
        <v>66.67260490000001</v>
      </c>
      <c r="G111" s="366">
        <v>66.67260490000001</v>
      </c>
      <c r="H111" s="366">
        <v>0</v>
      </c>
      <c r="I111" s="366">
        <v>0</v>
      </c>
      <c r="J111" s="366">
        <v>-66.67260490000001</v>
      </c>
      <c r="K111" s="368">
        <v>0</v>
      </c>
      <c r="L111" s="124"/>
      <c r="M111" s="364" t="str">
        <f t="shared" si="1"/>
        <v/>
      </c>
    </row>
    <row r="112" spans="1:13" ht="14.45" customHeight="1" x14ac:dyDescent="0.2">
      <c r="A112" s="369" t="s">
        <v>312</v>
      </c>
      <c r="B112" s="365">
        <v>57.660959999999996</v>
      </c>
      <c r="C112" s="366">
        <v>0</v>
      </c>
      <c r="D112" s="366">
        <v>-57.660959999999996</v>
      </c>
      <c r="E112" s="367">
        <v>0</v>
      </c>
      <c r="F112" s="365">
        <v>66.67260490000001</v>
      </c>
      <c r="G112" s="366">
        <v>66.67260490000001</v>
      </c>
      <c r="H112" s="366">
        <v>0</v>
      </c>
      <c r="I112" s="366">
        <v>0</v>
      </c>
      <c r="J112" s="366">
        <v>-66.67260490000001</v>
      </c>
      <c r="K112" s="368">
        <v>0</v>
      </c>
      <c r="L112" s="124"/>
      <c r="M112" s="364" t="str">
        <f t="shared" si="1"/>
        <v>X</v>
      </c>
    </row>
    <row r="113" spans="1:13" ht="14.45" customHeight="1" x14ac:dyDescent="0.2">
      <c r="A113" s="369" t="s">
        <v>313</v>
      </c>
      <c r="B113" s="365">
        <v>57.660959999999996</v>
      </c>
      <c r="C113" s="366">
        <v>0</v>
      </c>
      <c r="D113" s="366">
        <v>-57.660959999999996</v>
      </c>
      <c r="E113" s="367">
        <v>0</v>
      </c>
      <c r="F113" s="365">
        <v>66.67260490000001</v>
      </c>
      <c r="G113" s="366">
        <v>66.67260490000001</v>
      </c>
      <c r="H113" s="366">
        <v>0</v>
      </c>
      <c r="I113" s="366">
        <v>0</v>
      </c>
      <c r="J113" s="366">
        <v>-66.67260490000001</v>
      </c>
      <c r="K113" s="368">
        <v>0</v>
      </c>
      <c r="L113" s="124"/>
      <c r="M113" s="364" t="str">
        <f t="shared" si="1"/>
        <v/>
      </c>
    </row>
    <row r="114" spans="1:13" ht="14.45" customHeight="1" x14ac:dyDescent="0.2">
      <c r="A114" s="369" t="s">
        <v>314</v>
      </c>
      <c r="B114" s="365">
        <v>276.08999999999997</v>
      </c>
      <c r="C114" s="366">
        <v>285.43268999999998</v>
      </c>
      <c r="D114" s="366">
        <v>9.3426900000000046</v>
      </c>
      <c r="E114" s="367">
        <v>1.0338392915353689</v>
      </c>
      <c r="F114" s="365">
        <v>325.67170349999998</v>
      </c>
      <c r="G114" s="366">
        <v>325.67170349999998</v>
      </c>
      <c r="H114" s="366">
        <v>28.184609999999999</v>
      </c>
      <c r="I114" s="366">
        <v>316.06063</v>
      </c>
      <c r="J114" s="366">
        <v>-9.611073499999975</v>
      </c>
      <c r="K114" s="368">
        <v>0.97048846001445754</v>
      </c>
      <c r="L114" s="124"/>
      <c r="M114" s="364" t="str">
        <f t="shared" si="1"/>
        <v/>
      </c>
    </row>
    <row r="115" spans="1:13" ht="14.45" customHeight="1" x14ac:dyDescent="0.2">
      <c r="A115" s="369" t="s">
        <v>315</v>
      </c>
      <c r="B115" s="365">
        <v>276.08999999999997</v>
      </c>
      <c r="C115" s="366">
        <v>285.43268999999998</v>
      </c>
      <c r="D115" s="366">
        <v>9.3426900000000046</v>
      </c>
      <c r="E115" s="367">
        <v>1.0338392915353689</v>
      </c>
      <c r="F115" s="365">
        <v>325.67170349999998</v>
      </c>
      <c r="G115" s="366">
        <v>325.67170349999998</v>
      </c>
      <c r="H115" s="366">
        <v>28.184609999999999</v>
      </c>
      <c r="I115" s="366">
        <v>316.06063</v>
      </c>
      <c r="J115" s="366">
        <v>-9.611073499999975</v>
      </c>
      <c r="K115" s="368">
        <v>0.97048846001445754</v>
      </c>
      <c r="L115" s="124"/>
      <c r="M115" s="364" t="str">
        <f t="shared" si="1"/>
        <v>X</v>
      </c>
    </row>
    <row r="116" spans="1:13" ht="14.45" customHeight="1" x14ac:dyDescent="0.2">
      <c r="A116" s="369" t="s">
        <v>316</v>
      </c>
      <c r="B116" s="365">
        <v>276.08999999999997</v>
      </c>
      <c r="C116" s="366">
        <v>285.43268999999998</v>
      </c>
      <c r="D116" s="366">
        <v>9.3426900000000046</v>
      </c>
      <c r="E116" s="367">
        <v>1.0338392915353689</v>
      </c>
      <c r="F116" s="365">
        <v>325.67170349999998</v>
      </c>
      <c r="G116" s="366">
        <v>325.67170349999998</v>
      </c>
      <c r="H116" s="366">
        <v>28.184609999999999</v>
      </c>
      <c r="I116" s="366">
        <v>316.06063</v>
      </c>
      <c r="J116" s="366">
        <v>-9.611073499999975</v>
      </c>
      <c r="K116" s="368">
        <v>0.97048846001445754</v>
      </c>
      <c r="L116" s="124"/>
      <c r="M116" s="364" t="str">
        <f t="shared" si="1"/>
        <v/>
      </c>
    </row>
    <row r="117" spans="1:13" ht="14.45" customHeight="1" x14ac:dyDescent="0.2">
      <c r="A117" s="369" t="s">
        <v>317</v>
      </c>
      <c r="B117" s="365">
        <v>0</v>
      </c>
      <c r="C117" s="366">
        <v>27.104599999999998</v>
      </c>
      <c r="D117" s="366">
        <v>27.104599999999998</v>
      </c>
      <c r="E117" s="367">
        <v>0</v>
      </c>
      <c r="F117" s="365">
        <v>7.1527416000000006</v>
      </c>
      <c r="G117" s="366">
        <v>7.1527416000000006</v>
      </c>
      <c r="H117" s="366">
        <v>4.6275000000000004</v>
      </c>
      <c r="I117" s="366">
        <v>8.1374999999999993</v>
      </c>
      <c r="J117" s="366">
        <v>0.9847583999999987</v>
      </c>
      <c r="K117" s="368">
        <v>1.1376756571214595</v>
      </c>
      <c r="L117" s="124"/>
      <c r="M117" s="364" t="str">
        <f t="shared" si="1"/>
        <v/>
      </c>
    </row>
    <row r="118" spans="1:13" ht="14.45" customHeight="1" x14ac:dyDescent="0.2">
      <c r="A118" s="369" t="s">
        <v>318</v>
      </c>
      <c r="B118" s="365">
        <v>0</v>
      </c>
      <c r="C118" s="366">
        <v>27.104599999999998</v>
      </c>
      <c r="D118" s="366">
        <v>27.104599999999998</v>
      </c>
      <c r="E118" s="367">
        <v>0</v>
      </c>
      <c r="F118" s="365">
        <v>7.1527416000000006</v>
      </c>
      <c r="G118" s="366">
        <v>7.1527416000000006</v>
      </c>
      <c r="H118" s="366">
        <v>4.6275000000000004</v>
      </c>
      <c r="I118" s="366">
        <v>8.1374999999999993</v>
      </c>
      <c r="J118" s="366">
        <v>0.9847583999999987</v>
      </c>
      <c r="K118" s="368">
        <v>1.1376756571214595</v>
      </c>
      <c r="L118" s="124"/>
      <c r="M118" s="364" t="str">
        <f t="shared" si="1"/>
        <v/>
      </c>
    </row>
    <row r="119" spans="1:13" ht="14.45" customHeight="1" x14ac:dyDescent="0.2">
      <c r="A119" s="369" t="s">
        <v>319</v>
      </c>
      <c r="B119" s="365">
        <v>0</v>
      </c>
      <c r="C119" s="366">
        <v>6.0066000000000006</v>
      </c>
      <c r="D119" s="366">
        <v>6.0066000000000006</v>
      </c>
      <c r="E119" s="367">
        <v>0</v>
      </c>
      <c r="F119" s="365">
        <v>6.6304620000000005</v>
      </c>
      <c r="G119" s="366">
        <v>6.6304620000000005</v>
      </c>
      <c r="H119" s="366">
        <v>4.6275000000000004</v>
      </c>
      <c r="I119" s="366">
        <v>8.1374999999999993</v>
      </c>
      <c r="J119" s="366">
        <v>1.5070379999999988</v>
      </c>
      <c r="K119" s="368">
        <v>1.2272900440421797</v>
      </c>
      <c r="L119" s="124"/>
      <c r="M119" s="364" t="str">
        <f t="shared" si="1"/>
        <v>X</v>
      </c>
    </row>
    <row r="120" spans="1:13" ht="14.45" customHeight="1" x14ac:dyDescent="0.2">
      <c r="A120" s="369" t="s">
        <v>320</v>
      </c>
      <c r="B120" s="365">
        <v>0</v>
      </c>
      <c r="C120" s="366">
        <v>0.84660000000000002</v>
      </c>
      <c r="D120" s="366">
        <v>0.84660000000000002</v>
      </c>
      <c r="E120" s="367">
        <v>0</v>
      </c>
      <c r="F120" s="365">
        <v>0.90293520000000005</v>
      </c>
      <c r="G120" s="366">
        <v>0.90293520000000016</v>
      </c>
      <c r="H120" s="366">
        <v>0.46750000000000003</v>
      </c>
      <c r="I120" s="366">
        <v>0.46750000000000003</v>
      </c>
      <c r="J120" s="366">
        <v>-0.43543520000000013</v>
      </c>
      <c r="K120" s="368">
        <v>0.51775586996719147</v>
      </c>
      <c r="L120" s="124"/>
      <c r="M120" s="364" t="str">
        <f t="shared" si="1"/>
        <v/>
      </c>
    </row>
    <row r="121" spans="1:13" ht="14.45" customHeight="1" x14ac:dyDescent="0.2">
      <c r="A121" s="369" t="s">
        <v>321</v>
      </c>
      <c r="B121" s="365">
        <v>0</v>
      </c>
      <c r="C121" s="366">
        <v>5.16</v>
      </c>
      <c r="D121" s="366">
        <v>5.16</v>
      </c>
      <c r="E121" s="367">
        <v>0</v>
      </c>
      <c r="F121" s="365">
        <v>5.7275267999999997</v>
      </c>
      <c r="G121" s="366">
        <v>5.7275267999999997</v>
      </c>
      <c r="H121" s="366">
        <v>4.16</v>
      </c>
      <c r="I121" s="366">
        <v>7.67</v>
      </c>
      <c r="J121" s="366">
        <v>1.9424732000000002</v>
      </c>
      <c r="K121" s="368">
        <v>1.3391469420972417</v>
      </c>
      <c r="L121" s="124"/>
      <c r="M121" s="364" t="str">
        <f t="shared" si="1"/>
        <v/>
      </c>
    </row>
    <row r="122" spans="1:13" ht="14.45" customHeight="1" x14ac:dyDescent="0.2">
      <c r="A122" s="369" t="s">
        <v>322</v>
      </c>
      <c r="B122" s="365">
        <v>0</v>
      </c>
      <c r="C122" s="366">
        <v>19.797999999999998</v>
      </c>
      <c r="D122" s="366">
        <v>19.797999999999998</v>
      </c>
      <c r="E122" s="367">
        <v>0</v>
      </c>
      <c r="F122" s="365">
        <v>0</v>
      </c>
      <c r="G122" s="366">
        <v>0</v>
      </c>
      <c r="H122" s="366">
        <v>0</v>
      </c>
      <c r="I122" s="366">
        <v>0</v>
      </c>
      <c r="J122" s="366">
        <v>0</v>
      </c>
      <c r="K122" s="368">
        <v>0</v>
      </c>
      <c r="L122" s="124"/>
      <c r="M122" s="364" t="str">
        <f t="shared" si="1"/>
        <v>X</v>
      </c>
    </row>
    <row r="123" spans="1:13" ht="14.45" customHeight="1" x14ac:dyDescent="0.2">
      <c r="A123" s="369" t="s">
        <v>323</v>
      </c>
      <c r="B123" s="365">
        <v>0</v>
      </c>
      <c r="C123" s="366">
        <v>19.797999999999998</v>
      </c>
      <c r="D123" s="366">
        <v>19.797999999999998</v>
      </c>
      <c r="E123" s="367">
        <v>0</v>
      </c>
      <c r="F123" s="365">
        <v>0</v>
      </c>
      <c r="G123" s="366">
        <v>0</v>
      </c>
      <c r="H123" s="366">
        <v>0</v>
      </c>
      <c r="I123" s="366">
        <v>0</v>
      </c>
      <c r="J123" s="366">
        <v>0</v>
      </c>
      <c r="K123" s="368">
        <v>0</v>
      </c>
      <c r="L123" s="124"/>
      <c r="M123" s="364" t="str">
        <f t="shared" si="1"/>
        <v/>
      </c>
    </row>
    <row r="124" spans="1:13" ht="14.45" customHeight="1" x14ac:dyDescent="0.2">
      <c r="A124" s="369" t="s">
        <v>324</v>
      </c>
      <c r="B124" s="365">
        <v>0</v>
      </c>
      <c r="C124" s="366">
        <v>1.3</v>
      </c>
      <c r="D124" s="366">
        <v>1.3</v>
      </c>
      <c r="E124" s="367">
        <v>0</v>
      </c>
      <c r="F124" s="365">
        <v>0.52227959999999995</v>
      </c>
      <c r="G124" s="366">
        <v>0.52227959999999995</v>
      </c>
      <c r="H124" s="366">
        <v>0</v>
      </c>
      <c r="I124" s="366">
        <v>0</v>
      </c>
      <c r="J124" s="366">
        <v>-0.52227959999999995</v>
      </c>
      <c r="K124" s="368">
        <v>0</v>
      </c>
      <c r="L124" s="124"/>
      <c r="M124" s="364" t="str">
        <f t="shared" si="1"/>
        <v>X</v>
      </c>
    </row>
    <row r="125" spans="1:13" ht="14.45" customHeight="1" x14ac:dyDescent="0.2">
      <c r="A125" s="369" t="s">
        <v>325</v>
      </c>
      <c r="B125" s="365">
        <v>0</v>
      </c>
      <c r="C125" s="366">
        <v>1.3</v>
      </c>
      <c r="D125" s="366">
        <v>1.3</v>
      </c>
      <c r="E125" s="367">
        <v>0</v>
      </c>
      <c r="F125" s="365">
        <v>0.52227959999999995</v>
      </c>
      <c r="G125" s="366">
        <v>0.52227959999999995</v>
      </c>
      <c r="H125" s="366">
        <v>0</v>
      </c>
      <c r="I125" s="366">
        <v>0</v>
      </c>
      <c r="J125" s="366">
        <v>-0.52227959999999995</v>
      </c>
      <c r="K125" s="368">
        <v>0</v>
      </c>
      <c r="L125" s="124"/>
      <c r="M125" s="364" t="str">
        <f t="shared" si="1"/>
        <v/>
      </c>
    </row>
    <row r="126" spans="1:13" ht="14.45" customHeight="1" x14ac:dyDescent="0.2">
      <c r="A126" s="369" t="s">
        <v>326</v>
      </c>
      <c r="B126" s="365">
        <v>2715.000012</v>
      </c>
      <c r="C126" s="366">
        <v>2729.4422200000004</v>
      </c>
      <c r="D126" s="366">
        <v>14.442208000000392</v>
      </c>
      <c r="E126" s="367">
        <v>1.0053194136044816</v>
      </c>
      <c r="F126" s="365">
        <v>2781.6557591000001</v>
      </c>
      <c r="G126" s="366">
        <v>2781.6557591000001</v>
      </c>
      <c r="H126" s="366">
        <v>302.34463</v>
      </c>
      <c r="I126" s="366">
        <v>3066.79952</v>
      </c>
      <c r="J126" s="366">
        <v>285.14376089999996</v>
      </c>
      <c r="K126" s="368">
        <v>1.1025086443450709</v>
      </c>
      <c r="L126" s="124"/>
      <c r="M126" s="364" t="str">
        <f t="shared" si="1"/>
        <v/>
      </c>
    </row>
    <row r="127" spans="1:13" ht="14.45" customHeight="1" x14ac:dyDescent="0.2">
      <c r="A127" s="369" t="s">
        <v>327</v>
      </c>
      <c r="B127" s="365">
        <v>2715.000012</v>
      </c>
      <c r="C127" s="366">
        <v>2721.7232200000003</v>
      </c>
      <c r="D127" s="366">
        <v>6.7232080000003407</v>
      </c>
      <c r="E127" s="367">
        <v>1.0024763196943958</v>
      </c>
      <c r="F127" s="365">
        <v>2781.6557591000001</v>
      </c>
      <c r="G127" s="366">
        <v>2781.6557591000001</v>
      </c>
      <c r="H127" s="366">
        <v>231.31261999999998</v>
      </c>
      <c r="I127" s="366">
        <v>2913.4367200000002</v>
      </c>
      <c r="J127" s="366">
        <v>131.78096090000008</v>
      </c>
      <c r="K127" s="368">
        <v>1.0473750069428569</v>
      </c>
      <c r="L127" s="124"/>
      <c r="M127" s="364" t="str">
        <f t="shared" si="1"/>
        <v/>
      </c>
    </row>
    <row r="128" spans="1:13" ht="14.45" customHeight="1" x14ac:dyDescent="0.2">
      <c r="A128" s="369" t="s">
        <v>328</v>
      </c>
      <c r="B128" s="365">
        <v>2715.000012</v>
      </c>
      <c r="C128" s="366">
        <v>2721.7232200000003</v>
      </c>
      <c r="D128" s="366">
        <v>6.7232080000003407</v>
      </c>
      <c r="E128" s="367">
        <v>1.0024763196943958</v>
      </c>
      <c r="F128" s="365">
        <v>2781.6557591000001</v>
      </c>
      <c r="G128" s="366">
        <v>2781.6557591000001</v>
      </c>
      <c r="H128" s="366">
        <v>231.31261999999998</v>
      </c>
      <c r="I128" s="366">
        <v>2912.6417200000001</v>
      </c>
      <c r="J128" s="366">
        <v>130.98596090000001</v>
      </c>
      <c r="K128" s="368">
        <v>1.0470892059419963</v>
      </c>
      <c r="L128" s="124"/>
      <c r="M128" s="364" t="str">
        <f t="shared" si="1"/>
        <v>X</v>
      </c>
    </row>
    <row r="129" spans="1:13" ht="14.45" customHeight="1" x14ac:dyDescent="0.2">
      <c r="A129" s="369" t="s">
        <v>329</v>
      </c>
      <c r="B129" s="365">
        <v>120.999996</v>
      </c>
      <c r="C129" s="366">
        <v>124.73658</v>
      </c>
      <c r="D129" s="366">
        <v>3.7365840000000077</v>
      </c>
      <c r="E129" s="367">
        <v>1.0308808605249873</v>
      </c>
      <c r="F129" s="365">
        <v>161.44433699999999</v>
      </c>
      <c r="G129" s="366">
        <v>161.44433699999999</v>
      </c>
      <c r="H129" s="366">
        <v>15.696149999999999</v>
      </c>
      <c r="I129" s="366">
        <v>176.13394</v>
      </c>
      <c r="J129" s="366">
        <v>14.689603000000005</v>
      </c>
      <c r="K129" s="368">
        <v>1.0909886544982994</v>
      </c>
      <c r="L129" s="124"/>
      <c r="M129" s="364" t="str">
        <f t="shared" si="1"/>
        <v/>
      </c>
    </row>
    <row r="130" spans="1:13" ht="14.45" customHeight="1" x14ac:dyDescent="0.2">
      <c r="A130" s="369" t="s">
        <v>330</v>
      </c>
      <c r="B130" s="365">
        <v>1037.000004</v>
      </c>
      <c r="C130" s="366">
        <v>1036.8870200000001</v>
      </c>
      <c r="D130" s="366">
        <v>-0.11298399999986941</v>
      </c>
      <c r="E130" s="367">
        <v>0.99989104725210798</v>
      </c>
      <c r="F130" s="365">
        <v>1145.4628829000001</v>
      </c>
      <c r="G130" s="366">
        <v>1145.4628829000001</v>
      </c>
      <c r="H130" s="366">
        <v>97.831140000000005</v>
      </c>
      <c r="I130" s="366">
        <v>1240.25612</v>
      </c>
      <c r="J130" s="366">
        <v>94.793237099999942</v>
      </c>
      <c r="K130" s="368">
        <v>1.0827553982893006</v>
      </c>
      <c r="L130" s="124"/>
      <c r="M130" s="364" t="str">
        <f t="shared" si="1"/>
        <v/>
      </c>
    </row>
    <row r="131" spans="1:13" ht="14.45" customHeight="1" x14ac:dyDescent="0.2">
      <c r="A131" s="369" t="s">
        <v>331</v>
      </c>
      <c r="B131" s="365">
        <v>48.999995999999996</v>
      </c>
      <c r="C131" s="366">
        <v>48.683999999999997</v>
      </c>
      <c r="D131" s="366">
        <v>-0.31599599999999839</v>
      </c>
      <c r="E131" s="367">
        <v>0.99355110151437565</v>
      </c>
      <c r="F131" s="365">
        <v>48.683999999999997</v>
      </c>
      <c r="G131" s="366">
        <v>48.683999999999997</v>
      </c>
      <c r="H131" s="366">
        <v>10.077999999999999</v>
      </c>
      <c r="I131" s="366">
        <v>66.747</v>
      </c>
      <c r="J131" s="366">
        <v>18.063000000000002</v>
      </c>
      <c r="K131" s="368">
        <v>1.3710253882178951</v>
      </c>
      <c r="L131" s="124"/>
      <c r="M131" s="364" t="str">
        <f t="shared" si="1"/>
        <v/>
      </c>
    </row>
    <row r="132" spans="1:13" ht="14.45" customHeight="1" x14ac:dyDescent="0.2">
      <c r="A132" s="369" t="s">
        <v>332</v>
      </c>
      <c r="B132" s="365">
        <v>647.00000399999999</v>
      </c>
      <c r="C132" s="366">
        <v>650.13864000000001</v>
      </c>
      <c r="D132" s="366">
        <v>3.1386360000000195</v>
      </c>
      <c r="E132" s="367">
        <v>1.0048510602482161</v>
      </c>
      <c r="F132" s="365">
        <v>663.08031960000005</v>
      </c>
      <c r="G132" s="366">
        <v>663.08031960000005</v>
      </c>
      <c r="H132" s="366">
        <v>55.592469999999999</v>
      </c>
      <c r="I132" s="366">
        <v>666.51992000000098</v>
      </c>
      <c r="J132" s="366">
        <v>3.439600400000927</v>
      </c>
      <c r="K132" s="368">
        <v>1.0051873058185106</v>
      </c>
      <c r="L132" s="124"/>
      <c r="M132" s="364" t="str">
        <f t="shared" si="1"/>
        <v/>
      </c>
    </row>
    <row r="133" spans="1:13" ht="14.45" customHeight="1" x14ac:dyDescent="0.2">
      <c r="A133" s="369" t="s">
        <v>333</v>
      </c>
      <c r="B133" s="365">
        <v>777.00001199999997</v>
      </c>
      <c r="C133" s="366">
        <v>777.35997999999995</v>
      </c>
      <c r="D133" s="366">
        <v>0.35996799999998075</v>
      </c>
      <c r="E133" s="367">
        <v>1.0004632792721244</v>
      </c>
      <c r="F133" s="365">
        <v>679.06821959999991</v>
      </c>
      <c r="G133" s="366">
        <v>679.06821959999991</v>
      </c>
      <c r="H133" s="366">
        <v>45.121859999999998</v>
      </c>
      <c r="I133" s="366">
        <v>679.06873999999993</v>
      </c>
      <c r="J133" s="366">
        <v>5.2040000002762099E-4</v>
      </c>
      <c r="K133" s="368">
        <v>1.0000007663442125</v>
      </c>
      <c r="L133" s="124"/>
      <c r="M133" s="364" t="str">
        <f t="shared" si="1"/>
        <v/>
      </c>
    </row>
    <row r="134" spans="1:13" ht="14.45" customHeight="1" x14ac:dyDescent="0.2">
      <c r="A134" s="369" t="s">
        <v>334</v>
      </c>
      <c r="B134" s="365">
        <v>84</v>
      </c>
      <c r="C134" s="366">
        <v>83.917000000000002</v>
      </c>
      <c r="D134" s="366">
        <v>-8.2999999999998408E-2</v>
      </c>
      <c r="E134" s="367">
        <v>0.99901190476190482</v>
      </c>
      <c r="F134" s="365">
        <v>83.915999999999997</v>
      </c>
      <c r="G134" s="366">
        <v>83.915999999999997</v>
      </c>
      <c r="H134" s="366">
        <v>6.9930000000000003</v>
      </c>
      <c r="I134" s="366">
        <v>83.915999999999997</v>
      </c>
      <c r="J134" s="366">
        <v>0</v>
      </c>
      <c r="K134" s="368">
        <v>1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335</v>
      </c>
      <c r="B135" s="365">
        <v>0</v>
      </c>
      <c r="C135" s="366">
        <v>0</v>
      </c>
      <c r="D135" s="366">
        <v>0</v>
      </c>
      <c r="E135" s="367">
        <v>0</v>
      </c>
      <c r="F135" s="365">
        <v>0</v>
      </c>
      <c r="G135" s="366">
        <v>0</v>
      </c>
      <c r="H135" s="366">
        <v>0</v>
      </c>
      <c r="I135" s="366">
        <v>0.79500000000000004</v>
      </c>
      <c r="J135" s="366">
        <v>0.79500000000000004</v>
      </c>
      <c r="K135" s="368">
        <v>0</v>
      </c>
      <c r="L135" s="124"/>
      <c r="M135" s="364" t="str">
        <f t="shared" si="2"/>
        <v>X</v>
      </c>
    </row>
    <row r="136" spans="1:13" ht="14.45" customHeight="1" x14ac:dyDescent="0.2">
      <c r="A136" s="369" t="s">
        <v>336</v>
      </c>
      <c r="B136" s="365">
        <v>0</v>
      </c>
      <c r="C136" s="366">
        <v>0</v>
      </c>
      <c r="D136" s="366">
        <v>0</v>
      </c>
      <c r="E136" s="367">
        <v>0</v>
      </c>
      <c r="F136" s="365">
        <v>0</v>
      </c>
      <c r="G136" s="366">
        <v>0</v>
      </c>
      <c r="H136" s="366">
        <v>0</v>
      </c>
      <c r="I136" s="366">
        <v>0.79500000000000004</v>
      </c>
      <c r="J136" s="366">
        <v>0.79500000000000004</v>
      </c>
      <c r="K136" s="368">
        <v>0</v>
      </c>
      <c r="L136" s="124"/>
      <c r="M136" s="364" t="str">
        <f t="shared" si="2"/>
        <v/>
      </c>
    </row>
    <row r="137" spans="1:13" ht="14.45" customHeight="1" x14ac:dyDescent="0.2">
      <c r="A137" s="369" t="s">
        <v>337</v>
      </c>
      <c r="B137" s="365">
        <v>0</v>
      </c>
      <c r="C137" s="366">
        <v>7.7190000000000003</v>
      </c>
      <c r="D137" s="366">
        <v>7.7190000000000003</v>
      </c>
      <c r="E137" s="367">
        <v>0</v>
      </c>
      <c r="F137" s="365">
        <v>0</v>
      </c>
      <c r="G137" s="366">
        <v>0</v>
      </c>
      <c r="H137" s="366">
        <v>71.03201</v>
      </c>
      <c r="I137" s="366">
        <v>153.36279999999999</v>
      </c>
      <c r="J137" s="366">
        <v>153.36279999999999</v>
      </c>
      <c r="K137" s="368">
        <v>0</v>
      </c>
      <c r="L137" s="124"/>
      <c r="M137" s="364" t="str">
        <f t="shared" si="2"/>
        <v/>
      </c>
    </row>
    <row r="138" spans="1:13" ht="14.45" customHeight="1" x14ac:dyDescent="0.2">
      <c r="A138" s="369" t="s">
        <v>338</v>
      </c>
      <c r="B138" s="365">
        <v>0</v>
      </c>
      <c r="C138" s="366">
        <v>0</v>
      </c>
      <c r="D138" s="366">
        <v>0</v>
      </c>
      <c r="E138" s="367">
        <v>0</v>
      </c>
      <c r="F138" s="365">
        <v>0</v>
      </c>
      <c r="G138" s="366">
        <v>0</v>
      </c>
      <c r="H138" s="366">
        <v>71.03201</v>
      </c>
      <c r="I138" s="366">
        <v>120.05633999999999</v>
      </c>
      <c r="J138" s="366">
        <v>120.05633999999999</v>
      </c>
      <c r="K138" s="368">
        <v>0</v>
      </c>
      <c r="L138" s="124"/>
      <c r="M138" s="364" t="str">
        <f t="shared" si="2"/>
        <v>X</v>
      </c>
    </row>
    <row r="139" spans="1:13" ht="14.45" customHeight="1" x14ac:dyDescent="0.2">
      <c r="A139" s="369" t="s">
        <v>339</v>
      </c>
      <c r="B139" s="365">
        <v>0</v>
      </c>
      <c r="C139" s="366">
        <v>0</v>
      </c>
      <c r="D139" s="366">
        <v>0</v>
      </c>
      <c r="E139" s="367">
        <v>0</v>
      </c>
      <c r="F139" s="365">
        <v>0</v>
      </c>
      <c r="G139" s="366">
        <v>0</v>
      </c>
      <c r="H139" s="366">
        <v>71.03201</v>
      </c>
      <c r="I139" s="366">
        <v>120.05633999999999</v>
      </c>
      <c r="J139" s="366">
        <v>120.05633999999999</v>
      </c>
      <c r="K139" s="368">
        <v>0</v>
      </c>
      <c r="L139" s="124"/>
      <c r="M139" s="364" t="str">
        <f t="shared" si="2"/>
        <v/>
      </c>
    </row>
    <row r="140" spans="1:13" ht="14.45" customHeight="1" x14ac:dyDescent="0.2">
      <c r="A140" s="369" t="s">
        <v>340</v>
      </c>
      <c r="B140" s="365">
        <v>0</v>
      </c>
      <c r="C140" s="366">
        <v>0</v>
      </c>
      <c r="D140" s="366">
        <v>0</v>
      </c>
      <c r="E140" s="367">
        <v>0</v>
      </c>
      <c r="F140" s="365">
        <v>0</v>
      </c>
      <c r="G140" s="366">
        <v>0</v>
      </c>
      <c r="H140" s="366">
        <v>0</v>
      </c>
      <c r="I140" s="366">
        <v>4.9113899999999999</v>
      </c>
      <c r="J140" s="366">
        <v>4.9113899999999999</v>
      </c>
      <c r="K140" s="368">
        <v>0</v>
      </c>
      <c r="L140" s="124"/>
      <c r="M140" s="364" t="str">
        <f t="shared" si="2"/>
        <v>X</v>
      </c>
    </row>
    <row r="141" spans="1:13" ht="14.45" customHeight="1" x14ac:dyDescent="0.2">
      <c r="A141" s="369" t="s">
        <v>341</v>
      </c>
      <c r="B141" s="365">
        <v>0</v>
      </c>
      <c r="C141" s="366">
        <v>0</v>
      </c>
      <c r="D141" s="366">
        <v>0</v>
      </c>
      <c r="E141" s="367">
        <v>0</v>
      </c>
      <c r="F141" s="365">
        <v>0</v>
      </c>
      <c r="G141" s="366">
        <v>0</v>
      </c>
      <c r="H141" s="366">
        <v>0</v>
      </c>
      <c r="I141" s="366">
        <v>4.9113899999999999</v>
      </c>
      <c r="J141" s="366">
        <v>4.9113899999999999</v>
      </c>
      <c r="K141" s="368">
        <v>0</v>
      </c>
      <c r="L141" s="124"/>
      <c r="M141" s="364" t="str">
        <f t="shared" si="2"/>
        <v/>
      </c>
    </row>
    <row r="142" spans="1:13" ht="14.45" customHeight="1" x14ac:dyDescent="0.2">
      <c r="A142" s="369" t="s">
        <v>342</v>
      </c>
      <c r="B142" s="365">
        <v>0</v>
      </c>
      <c r="C142" s="366">
        <v>7.7190000000000003</v>
      </c>
      <c r="D142" s="366">
        <v>7.7190000000000003</v>
      </c>
      <c r="E142" s="367">
        <v>0</v>
      </c>
      <c r="F142" s="365">
        <v>0</v>
      </c>
      <c r="G142" s="366">
        <v>0</v>
      </c>
      <c r="H142" s="366">
        <v>0</v>
      </c>
      <c r="I142" s="366">
        <v>10.12407</v>
      </c>
      <c r="J142" s="366">
        <v>10.12407</v>
      </c>
      <c r="K142" s="368">
        <v>0</v>
      </c>
      <c r="L142" s="124"/>
      <c r="M142" s="364" t="str">
        <f t="shared" si="2"/>
        <v>X</v>
      </c>
    </row>
    <row r="143" spans="1:13" ht="14.45" customHeight="1" x14ac:dyDescent="0.2">
      <c r="A143" s="369" t="s">
        <v>343</v>
      </c>
      <c r="B143" s="365">
        <v>0</v>
      </c>
      <c r="C143" s="366">
        <v>7.7190000000000003</v>
      </c>
      <c r="D143" s="366">
        <v>7.7190000000000003</v>
      </c>
      <c r="E143" s="367">
        <v>0</v>
      </c>
      <c r="F143" s="365">
        <v>0</v>
      </c>
      <c r="G143" s="366">
        <v>0</v>
      </c>
      <c r="H143" s="366">
        <v>0</v>
      </c>
      <c r="I143" s="366">
        <v>10.12407</v>
      </c>
      <c r="J143" s="366">
        <v>10.12407</v>
      </c>
      <c r="K143" s="368">
        <v>0</v>
      </c>
      <c r="L143" s="124"/>
      <c r="M143" s="364" t="str">
        <f t="shared" si="2"/>
        <v/>
      </c>
    </row>
    <row r="144" spans="1:13" ht="14.45" customHeight="1" x14ac:dyDescent="0.2">
      <c r="A144" s="369" t="s">
        <v>344</v>
      </c>
      <c r="B144" s="365">
        <v>0</v>
      </c>
      <c r="C144" s="366">
        <v>0</v>
      </c>
      <c r="D144" s="366">
        <v>0</v>
      </c>
      <c r="E144" s="367">
        <v>0</v>
      </c>
      <c r="F144" s="365">
        <v>0</v>
      </c>
      <c r="G144" s="366">
        <v>0</v>
      </c>
      <c r="H144" s="366">
        <v>0</v>
      </c>
      <c r="I144" s="366">
        <v>6.1710000000000003</v>
      </c>
      <c r="J144" s="366">
        <v>6.1710000000000003</v>
      </c>
      <c r="K144" s="368">
        <v>0</v>
      </c>
      <c r="L144" s="124"/>
      <c r="M144" s="364" t="str">
        <f t="shared" si="2"/>
        <v>X</v>
      </c>
    </row>
    <row r="145" spans="1:13" ht="14.45" customHeight="1" x14ac:dyDescent="0.2">
      <c r="A145" s="369" t="s">
        <v>345</v>
      </c>
      <c r="B145" s="365">
        <v>0</v>
      </c>
      <c r="C145" s="366">
        <v>0</v>
      </c>
      <c r="D145" s="366">
        <v>0</v>
      </c>
      <c r="E145" s="367">
        <v>0</v>
      </c>
      <c r="F145" s="365">
        <v>0</v>
      </c>
      <c r="G145" s="366">
        <v>0</v>
      </c>
      <c r="H145" s="366">
        <v>0</v>
      </c>
      <c r="I145" s="366">
        <v>6.1710000000000003</v>
      </c>
      <c r="J145" s="366">
        <v>6.1710000000000003</v>
      </c>
      <c r="K145" s="368">
        <v>0</v>
      </c>
      <c r="L145" s="124"/>
      <c r="M145" s="364" t="str">
        <f t="shared" si="2"/>
        <v/>
      </c>
    </row>
    <row r="146" spans="1:13" ht="14.45" customHeight="1" x14ac:dyDescent="0.2">
      <c r="A146" s="369" t="s">
        <v>346</v>
      </c>
      <c r="B146" s="365">
        <v>0</v>
      </c>
      <c r="C146" s="366">
        <v>0</v>
      </c>
      <c r="D146" s="366">
        <v>0</v>
      </c>
      <c r="E146" s="367">
        <v>0</v>
      </c>
      <c r="F146" s="365">
        <v>0</v>
      </c>
      <c r="G146" s="366">
        <v>0</v>
      </c>
      <c r="H146" s="366">
        <v>0</v>
      </c>
      <c r="I146" s="366">
        <v>12.1</v>
      </c>
      <c r="J146" s="366">
        <v>12.1</v>
      </c>
      <c r="K146" s="368">
        <v>0</v>
      </c>
      <c r="L146" s="124"/>
      <c r="M146" s="364" t="str">
        <f t="shared" si="2"/>
        <v>X</v>
      </c>
    </row>
    <row r="147" spans="1:13" ht="14.45" customHeight="1" x14ac:dyDescent="0.2">
      <c r="A147" s="369" t="s">
        <v>347</v>
      </c>
      <c r="B147" s="365">
        <v>0</v>
      </c>
      <c r="C147" s="366">
        <v>0</v>
      </c>
      <c r="D147" s="366">
        <v>0</v>
      </c>
      <c r="E147" s="367">
        <v>0</v>
      </c>
      <c r="F147" s="365">
        <v>0</v>
      </c>
      <c r="G147" s="366">
        <v>0</v>
      </c>
      <c r="H147" s="366">
        <v>0</v>
      </c>
      <c r="I147" s="366">
        <v>12.1</v>
      </c>
      <c r="J147" s="366">
        <v>12.1</v>
      </c>
      <c r="K147" s="368">
        <v>0</v>
      </c>
      <c r="L147" s="124"/>
      <c r="M147" s="364" t="str">
        <f t="shared" si="2"/>
        <v/>
      </c>
    </row>
    <row r="148" spans="1:13" ht="14.45" customHeight="1" x14ac:dyDescent="0.2">
      <c r="A148" s="369" t="s">
        <v>348</v>
      </c>
      <c r="B148" s="365">
        <v>29.283609999999999</v>
      </c>
      <c r="C148" s="366">
        <v>49.890740000000001</v>
      </c>
      <c r="D148" s="366">
        <v>20.607130000000002</v>
      </c>
      <c r="E148" s="367">
        <v>1.7037086616028556</v>
      </c>
      <c r="F148" s="365">
        <v>11.136127699999999</v>
      </c>
      <c r="G148" s="366">
        <v>11.136127699999999</v>
      </c>
      <c r="H148" s="366">
        <v>205.47873999999999</v>
      </c>
      <c r="I148" s="366">
        <v>2607.21639</v>
      </c>
      <c r="J148" s="366">
        <v>2596.0802623</v>
      </c>
      <c r="K148" s="368">
        <v>234.12235026722979</v>
      </c>
      <c r="L148" s="124"/>
      <c r="M148" s="364" t="str">
        <f t="shared" si="2"/>
        <v/>
      </c>
    </row>
    <row r="149" spans="1:13" ht="14.45" customHeight="1" x14ac:dyDescent="0.2">
      <c r="A149" s="369" t="s">
        <v>349</v>
      </c>
      <c r="B149" s="365">
        <v>29.283609999999999</v>
      </c>
      <c r="C149" s="366">
        <v>41.690739999999998</v>
      </c>
      <c r="D149" s="366">
        <v>12.407129999999999</v>
      </c>
      <c r="E149" s="367">
        <v>1.423688541132736</v>
      </c>
      <c r="F149" s="365">
        <v>0</v>
      </c>
      <c r="G149" s="366">
        <v>0</v>
      </c>
      <c r="H149" s="366">
        <v>2.5445600000000002</v>
      </c>
      <c r="I149" s="366">
        <v>42.806059999999995</v>
      </c>
      <c r="J149" s="366">
        <v>42.806059999999995</v>
      </c>
      <c r="K149" s="368">
        <v>0</v>
      </c>
      <c r="L149" s="124"/>
      <c r="M149" s="364" t="str">
        <f t="shared" si="2"/>
        <v/>
      </c>
    </row>
    <row r="150" spans="1:13" ht="14.45" customHeight="1" x14ac:dyDescent="0.2">
      <c r="A150" s="369" t="s">
        <v>350</v>
      </c>
      <c r="B150" s="365">
        <v>0</v>
      </c>
      <c r="C150" s="366">
        <v>0</v>
      </c>
      <c r="D150" s="366">
        <v>0</v>
      </c>
      <c r="E150" s="367">
        <v>0</v>
      </c>
      <c r="F150" s="365">
        <v>0</v>
      </c>
      <c r="G150" s="366">
        <v>0</v>
      </c>
      <c r="H150" s="366">
        <v>0</v>
      </c>
      <c r="I150" s="366">
        <v>6.5</v>
      </c>
      <c r="J150" s="366">
        <v>6.5</v>
      </c>
      <c r="K150" s="368">
        <v>0</v>
      </c>
      <c r="L150" s="124"/>
      <c r="M150" s="364" t="str">
        <f t="shared" si="2"/>
        <v/>
      </c>
    </row>
    <row r="151" spans="1:13" ht="14.45" customHeight="1" x14ac:dyDescent="0.2">
      <c r="A151" s="369" t="s">
        <v>351</v>
      </c>
      <c r="B151" s="365">
        <v>0</v>
      </c>
      <c r="C151" s="366">
        <v>0</v>
      </c>
      <c r="D151" s="366">
        <v>0</v>
      </c>
      <c r="E151" s="367">
        <v>0</v>
      </c>
      <c r="F151" s="365">
        <v>0</v>
      </c>
      <c r="G151" s="366">
        <v>0</v>
      </c>
      <c r="H151" s="366">
        <v>0</v>
      </c>
      <c r="I151" s="366">
        <v>6.5</v>
      </c>
      <c r="J151" s="366">
        <v>6.5</v>
      </c>
      <c r="K151" s="368">
        <v>0</v>
      </c>
      <c r="L151" s="124"/>
      <c r="M151" s="364" t="str">
        <f t="shared" si="2"/>
        <v>X</v>
      </c>
    </row>
    <row r="152" spans="1:13" ht="14.45" customHeight="1" x14ac:dyDescent="0.2">
      <c r="A152" s="369" t="s">
        <v>352</v>
      </c>
      <c r="B152" s="365">
        <v>0</v>
      </c>
      <c r="C152" s="366">
        <v>0</v>
      </c>
      <c r="D152" s="366">
        <v>0</v>
      </c>
      <c r="E152" s="367">
        <v>0</v>
      </c>
      <c r="F152" s="365">
        <v>0</v>
      </c>
      <c r="G152" s="366">
        <v>0</v>
      </c>
      <c r="H152" s="366">
        <v>0</v>
      </c>
      <c r="I152" s="366">
        <v>6.5</v>
      </c>
      <c r="J152" s="366">
        <v>6.5</v>
      </c>
      <c r="K152" s="368">
        <v>0</v>
      </c>
      <c r="L152" s="124"/>
      <c r="M152" s="364" t="str">
        <f t="shared" si="2"/>
        <v/>
      </c>
    </row>
    <row r="153" spans="1:13" ht="14.45" customHeight="1" x14ac:dyDescent="0.2">
      <c r="A153" s="369" t="s">
        <v>353</v>
      </c>
      <c r="B153" s="365">
        <v>29.283609999999999</v>
      </c>
      <c r="C153" s="366">
        <v>41.690739999999998</v>
      </c>
      <c r="D153" s="366">
        <v>12.407129999999999</v>
      </c>
      <c r="E153" s="367">
        <v>1.423688541132736</v>
      </c>
      <c r="F153" s="365">
        <v>0</v>
      </c>
      <c r="G153" s="366">
        <v>0</v>
      </c>
      <c r="H153" s="366">
        <v>2.5445600000000002</v>
      </c>
      <c r="I153" s="366">
        <v>36.306059999999995</v>
      </c>
      <c r="J153" s="366">
        <v>36.306059999999995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354</v>
      </c>
      <c r="B154" s="365">
        <v>0</v>
      </c>
      <c r="C154" s="366">
        <v>2.3999999999999998E-4</v>
      </c>
      <c r="D154" s="366">
        <v>2.3999999999999998E-4</v>
      </c>
      <c r="E154" s="367">
        <v>0</v>
      </c>
      <c r="F154" s="365">
        <v>0</v>
      </c>
      <c r="G154" s="366">
        <v>0</v>
      </c>
      <c r="H154" s="366">
        <v>-3.8000000000000002E-4</v>
      </c>
      <c r="I154" s="366">
        <v>1.72E-3</v>
      </c>
      <c r="J154" s="366">
        <v>1.72E-3</v>
      </c>
      <c r="K154" s="368">
        <v>0</v>
      </c>
      <c r="L154" s="124"/>
      <c r="M154" s="364" t="str">
        <f t="shared" si="2"/>
        <v>X</v>
      </c>
    </row>
    <row r="155" spans="1:13" ht="14.45" customHeight="1" x14ac:dyDescent="0.2">
      <c r="A155" s="369" t="s">
        <v>355</v>
      </c>
      <c r="B155" s="365">
        <v>0</v>
      </c>
      <c r="C155" s="366">
        <v>2.3999999999999998E-4</v>
      </c>
      <c r="D155" s="366">
        <v>2.3999999999999998E-4</v>
      </c>
      <c r="E155" s="367">
        <v>0</v>
      </c>
      <c r="F155" s="365">
        <v>0</v>
      </c>
      <c r="G155" s="366">
        <v>0</v>
      </c>
      <c r="H155" s="366">
        <v>-3.8000000000000002E-4</v>
      </c>
      <c r="I155" s="366">
        <v>1.72E-3</v>
      </c>
      <c r="J155" s="366">
        <v>1.72E-3</v>
      </c>
      <c r="K155" s="368">
        <v>0</v>
      </c>
      <c r="L155" s="124"/>
      <c r="M155" s="364" t="str">
        <f t="shared" si="2"/>
        <v/>
      </c>
    </row>
    <row r="156" spans="1:13" ht="14.45" customHeight="1" x14ac:dyDescent="0.2">
      <c r="A156" s="369" t="s">
        <v>356</v>
      </c>
      <c r="B156" s="365">
        <v>29.283609999999999</v>
      </c>
      <c r="C156" s="366">
        <v>41.6905</v>
      </c>
      <c r="D156" s="366">
        <v>12.406890000000001</v>
      </c>
      <c r="E156" s="367">
        <v>1.4236803454218929</v>
      </c>
      <c r="F156" s="365">
        <v>0</v>
      </c>
      <c r="G156" s="366">
        <v>0</v>
      </c>
      <c r="H156" s="366">
        <v>2.54494</v>
      </c>
      <c r="I156" s="366">
        <v>36.304339999999996</v>
      </c>
      <c r="J156" s="366">
        <v>36.304339999999996</v>
      </c>
      <c r="K156" s="368">
        <v>0</v>
      </c>
      <c r="L156" s="124"/>
      <c r="M156" s="364" t="str">
        <f t="shared" si="2"/>
        <v>X</v>
      </c>
    </row>
    <row r="157" spans="1:13" ht="14.45" customHeight="1" x14ac:dyDescent="0.2">
      <c r="A157" s="369" t="s">
        <v>357</v>
      </c>
      <c r="B157" s="365">
        <v>29.283609999999999</v>
      </c>
      <c r="C157" s="366">
        <v>41.6905</v>
      </c>
      <c r="D157" s="366">
        <v>12.406890000000001</v>
      </c>
      <c r="E157" s="367">
        <v>1.4236803454218929</v>
      </c>
      <c r="F157" s="365">
        <v>0</v>
      </c>
      <c r="G157" s="366">
        <v>0</v>
      </c>
      <c r="H157" s="366">
        <v>2.54494</v>
      </c>
      <c r="I157" s="366">
        <v>36.304339999999996</v>
      </c>
      <c r="J157" s="366">
        <v>36.304339999999996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358</v>
      </c>
      <c r="B158" s="365">
        <v>0</v>
      </c>
      <c r="C158" s="366">
        <v>8.1999999999999993</v>
      </c>
      <c r="D158" s="366">
        <v>8.1999999999999993</v>
      </c>
      <c r="E158" s="367">
        <v>0</v>
      </c>
      <c r="F158" s="365">
        <v>11.136127699999999</v>
      </c>
      <c r="G158" s="366">
        <v>11.136127699999999</v>
      </c>
      <c r="H158" s="366">
        <v>202.93418</v>
      </c>
      <c r="I158" s="366">
        <v>2564.4103300000002</v>
      </c>
      <c r="J158" s="366">
        <v>2553.2742023000001</v>
      </c>
      <c r="K158" s="368">
        <v>230.27845936069863</v>
      </c>
      <c r="L158" s="124"/>
      <c r="M158" s="364" t="str">
        <f t="shared" si="2"/>
        <v/>
      </c>
    </row>
    <row r="159" spans="1:13" ht="14.45" customHeight="1" x14ac:dyDescent="0.2">
      <c r="A159" s="369" t="s">
        <v>359</v>
      </c>
      <c r="B159" s="365">
        <v>0</v>
      </c>
      <c r="C159" s="366">
        <v>8.1999999999999993</v>
      </c>
      <c r="D159" s="366">
        <v>8.1999999999999993</v>
      </c>
      <c r="E159" s="367">
        <v>0</v>
      </c>
      <c r="F159" s="365">
        <v>11.136127699999999</v>
      </c>
      <c r="G159" s="366">
        <v>11.136127699999999</v>
      </c>
      <c r="H159" s="366">
        <v>202.93418</v>
      </c>
      <c r="I159" s="366">
        <v>2564.4103300000002</v>
      </c>
      <c r="J159" s="366">
        <v>2553.2742023000001</v>
      </c>
      <c r="K159" s="368">
        <v>230.27845936069863</v>
      </c>
      <c r="L159" s="124"/>
      <c r="M159" s="364" t="str">
        <f t="shared" si="2"/>
        <v/>
      </c>
    </row>
    <row r="160" spans="1:13" ht="14.45" customHeight="1" x14ac:dyDescent="0.2">
      <c r="A160" s="369" t="s">
        <v>360</v>
      </c>
      <c r="B160" s="365">
        <v>0</v>
      </c>
      <c r="C160" s="366">
        <v>8.1999999999999993</v>
      </c>
      <c r="D160" s="366">
        <v>8.1999999999999993</v>
      </c>
      <c r="E160" s="367">
        <v>0</v>
      </c>
      <c r="F160" s="365">
        <v>11.136127699999999</v>
      </c>
      <c r="G160" s="366">
        <v>11.136127699999999</v>
      </c>
      <c r="H160" s="366">
        <v>202.93418</v>
      </c>
      <c r="I160" s="366">
        <v>2564.4103300000002</v>
      </c>
      <c r="J160" s="366">
        <v>2553.2742023000001</v>
      </c>
      <c r="K160" s="368">
        <v>230.27845936069863</v>
      </c>
      <c r="L160" s="124"/>
      <c r="M160" s="364" t="str">
        <f t="shared" si="2"/>
        <v>X</v>
      </c>
    </row>
    <row r="161" spans="1:13" ht="14.45" customHeight="1" x14ac:dyDescent="0.2">
      <c r="A161" s="369" t="s">
        <v>361</v>
      </c>
      <c r="B161" s="365">
        <v>0</v>
      </c>
      <c r="C161" s="366">
        <v>8.1999999999999993</v>
      </c>
      <c r="D161" s="366">
        <v>8.1999999999999993</v>
      </c>
      <c r="E161" s="367">
        <v>0</v>
      </c>
      <c r="F161" s="365">
        <v>11.136127699999999</v>
      </c>
      <c r="G161" s="366">
        <v>11.136127699999999</v>
      </c>
      <c r="H161" s="366">
        <v>-18.18</v>
      </c>
      <c r="I161" s="366">
        <v>175.02</v>
      </c>
      <c r="J161" s="366">
        <v>163.88387230000001</v>
      </c>
      <c r="K161" s="368">
        <v>15.716414602537292</v>
      </c>
      <c r="L161" s="124"/>
      <c r="M161" s="364" t="str">
        <f t="shared" si="2"/>
        <v/>
      </c>
    </row>
    <row r="162" spans="1:13" ht="14.45" customHeight="1" x14ac:dyDescent="0.2">
      <c r="A162" s="369" t="s">
        <v>362</v>
      </c>
      <c r="B162" s="365">
        <v>0</v>
      </c>
      <c r="C162" s="366">
        <v>0</v>
      </c>
      <c r="D162" s="366">
        <v>0</v>
      </c>
      <c r="E162" s="367">
        <v>0</v>
      </c>
      <c r="F162" s="365">
        <v>0</v>
      </c>
      <c r="G162" s="366">
        <v>0</v>
      </c>
      <c r="H162" s="366">
        <v>221.11418</v>
      </c>
      <c r="I162" s="366">
        <v>2389.3903300000002</v>
      </c>
      <c r="J162" s="366">
        <v>2389.3903300000002</v>
      </c>
      <c r="K162" s="368">
        <v>0</v>
      </c>
      <c r="L162" s="124"/>
      <c r="M162" s="364" t="str">
        <f t="shared" si="2"/>
        <v/>
      </c>
    </row>
    <row r="163" spans="1:13" ht="14.45" customHeight="1" x14ac:dyDescent="0.2">
      <c r="A163" s="369" t="s">
        <v>363</v>
      </c>
      <c r="B163" s="365">
        <v>0</v>
      </c>
      <c r="C163" s="366">
        <v>2795.1539500000003</v>
      </c>
      <c r="D163" s="366">
        <v>2795.1539500000003</v>
      </c>
      <c r="E163" s="367">
        <v>0</v>
      </c>
      <c r="F163" s="365">
        <v>0</v>
      </c>
      <c r="G163" s="366">
        <v>0</v>
      </c>
      <c r="H163" s="366">
        <v>353.79021</v>
      </c>
      <c r="I163" s="366">
        <v>3079.06736</v>
      </c>
      <c r="J163" s="366">
        <v>3079.06736</v>
      </c>
      <c r="K163" s="368">
        <v>0</v>
      </c>
      <c r="L163" s="124"/>
      <c r="M163" s="364" t="str">
        <f t="shared" si="2"/>
        <v/>
      </c>
    </row>
    <row r="164" spans="1:13" ht="14.45" customHeight="1" x14ac:dyDescent="0.2">
      <c r="A164" s="369" t="s">
        <v>364</v>
      </c>
      <c r="B164" s="365">
        <v>0</v>
      </c>
      <c r="C164" s="366">
        <v>2795.1539500000003</v>
      </c>
      <c r="D164" s="366">
        <v>2795.1539500000003</v>
      </c>
      <c r="E164" s="367">
        <v>0</v>
      </c>
      <c r="F164" s="365">
        <v>0</v>
      </c>
      <c r="G164" s="366">
        <v>0</v>
      </c>
      <c r="H164" s="366">
        <v>353.79021</v>
      </c>
      <c r="I164" s="366">
        <v>3079.06736</v>
      </c>
      <c r="J164" s="366">
        <v>3079.06736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365</v>
      </c>
      <c r="B165" s="365">
        <v>0</v>
      </c>
      <c r="C165" s="366">
        <v>2795.1539500000003</v>
      </c>
      <c r="D165" s="366">
        <v>2795.1539500000003</v>
      </c>
      <c r="E165" s="367">
        <v>0</v>
      </c>
      <c r="F165" s="365">
        <v>0</v>
      </c>
      <c r="G165" s="366">
        <v>0</v>
      </c>
      <c r="H165" s="366">
        <v>353.79021</v>
      </c>
      <c r="I165" s="366">
        <v>3079.06736</v>
      </c>
      <c r="J165" s="366">
        <v>3079.06736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366</v>
      </c>
      <c r="B166" s="365">
        <v>0</v>
      </c>
      <c r="C166" s="366">
        <v>1.0317400000000001</v>
      </c>
      <c r="D166" s="366">
        <v>1.0317400000000001</v>
      </c>
      <c r="E166" s="367">
        <v>0</v>
      </c>
      <c r="F166" s="365">
        <v>0</v>
      </c>
      <c r="G166" s="366">
        <v>0</v>
      </c>
      <c r="H166" s="366">
        <v>0.87746999999999997</v>
      </c>
      <c r="I166" s="366">
        <v>1.1914899999999999</v>
      </c>
      <c r="J166" s="366">
        <v>1.1914899999999999</v>
      </c>
      <c r="K166" s="368">
        <v>0</v>
      </c>
      <c r="L166" s="124"/>
      <c r="M166" s="364" t="str">
        <f t="shared" si="2"/>
        <v>X</v>
      </c>
    </row>
    <row r="167" spans="1:13" ht="14.45" customHeight="1" x14ac:dyDescent="0.2">
      <c r="A167" s="369" t="s">
        <v>367</v>
      </c>
      <c r="B167" s="365">
        <v>0</v>
      </c>
      <c r="C167" s="366">
        <v>1.0317400000000001</v>
      </c>
      <c r="D167" s="366">
        <v>1.0317400000000001</v>
      </c>
      <c r="E167" s="367">
        <v>0</v>
      </c>
      <c r="F167" s="365">
        <v>0</v>
      </c>
      <c r="G167" s="366">
        <v>0</v>
      </c>
      <c r="H167" s="366">
        <v>0.87746999999999997</v>
      </c>
      <c r="I167" s="366">
        <v>1.1914899999999999</v>
      </c>
      <c r="J167" s="366">
        <v>1.1914899999999999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368</v>
      </c>
      <c r="B168" s="365">
        <v>0</v>
      </c>
      <c r="C168" s="366">
        <v>40.173000000000002</v>
      </c>
      <c r="D168" s="366">
        <v>40.173000000000002</v>
      </c>
      <c r="E168" s="367">
        <v>0</v>
      </c>
      <c r="F168" s="365">
        <v>0</v>
      </c>
      <c r="G168" s="366">
        <v>0</v>
      </c>
      <c r="H168" s="366">
        <v>4.42</v>
      </c>
      <c r="I168" s="366">
        <v>37.39</v>
      </c>
      <c r="J168" s="366">
        <v>37.39</v>
      </c>
      <c r="K168" s="368">
        <v>0</v>
      </c>
      <c r="L168" s="124"/>
      <c r="M168" s="364" t="str">
        <f t="shared" si="2"/>
        <v>X</v>
      </c>
    </row>
    <row r="169" spans="1:13" ht="14.45" customHeight="1" x14ac:dyDescent="0.2">
      <c r="A169" s="369" t="s">
        <v>369</v>
      </c>
      <c r="B169" s="365">
        <v>0</v>
      </c>
      <c r="C169" s="366">
        <v>40.173000000000002</v>
      </c>
      <c r="D169" s="366">
        <v>40.173000000000002</v>
      </c>
      <c r="E169" s="367">
        <v>0</v>
      </c>
      <c r="F169" s="365">
        <v>0</v>
      </c>
      <c r="G169" s="366">
        <v>0</v>
      </c>
      <c r="H169" s="366">
        <v>2.38</v>
      </c>
      <c r="I169" s="366">
        <v>30.93</v>
      </c>
      <c r="J169" s="366">
        <v>30.93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370</v>
      </c>
      <c r="B170" s="365">
        <v>0</v>
      </c>
      <c r="C170" s="366">
        <v>0</v>
      </c>
      <c r="D170" s="366">
        <v>0</v>
      </c>
      <c r="E170" s="367">
        <v>0</v>
      </c>
      <c r="F170" s="365">
        <v>0</v>
      </c>
      <c r="G170" s="366">
        <v>0</v>
      </c>
      <c r="H170" s="366">
        <v>2.04</v>
      </c>
      <c r="I170" s="366">
        <v>6.46</v>
      </c>
      <c r="J170" s="366">
        <v>6.46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371</v>
      </c>
      <c r="B171" s="365">
        <v>0</v>
      </c>
      <c r="C171" s="366">
        <v>10.8195</v>
      </c>
      <c r="D171" s="366">
        <v>10.8195</v>
      </c>
      <c r="E171" s="367">
        <v>0</v>
      </c>
      <c r="F171" s="365">
        <v>0</v>
      </c>
      <c r="G171" s="366">
        <v>0</v>
      </c>
      <c r="H171" s="366">
        <v>0.88200000000000001</v>
      </c>
      <c r="I171" s="366">
        <v>12.162420000000001</v>
      </c>
      <c r="J171" s="366">
        <v>12.162420000000001</v>
      </c>
      <c r="K171" s="368">
        <v>0</v>
      </c>
      <c r="L171" s="124"/>
      <c r="M171" s="364" t="str">
        <f t="shared" si="2"/>
        <v>X</v>
      </c>
    </row>
    <row r="172" spans="1:13" ht="14.45" customHeight="1" x14ac:dyDescent="0.2">
      <c r="A172" s="369" t="s">
        <v>372</v>
      </c>
      <c r="B172" s="365">
        <v>0</v>
      </c>
      <c r="C172" s="366">
        <v>4.4539999999999997</v>
      </c>
      <c r="D172" s="366">
        <v>4.4539999999999997</v>
      </c>
      <c r="E172" s="367">
        <v>0</v>
      </c>
      <c r="F172" s="365">
        <v>0</v>
      </c>
      <c r="G172" s="366">
        <v>0</v>
      </c>
      <c r="H172" s="366">
        <v>0</v>
      </c>
      <c r="I172" s="366">
        <v>1.54</v>
      </c>
      <c r="J172" s="366">
        <v>1.54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373</v>
      </c>
      <c r="B173" s="365">
        <v>0</v>
      </c>
      <c r="C173" s="366">
        <v>6.3654999999999999</v>
      </c>
      <c r="D173" s="366">
        <v>6.3654999999999999</v>
      </c>
      <c r="E173" s="367">
        <v>0</v>
      </c>
      <c r="F173" s="365">
        <v>0</v>
      </c>
      <c r="G173" s="366">
        <v>0</v>
      </c>
      <c r="H173" s="366">
        <v>0.88200000000000001</v>
      </c>
      <c r="I173" s="366">
        <v>10.62242</v>
      </c>
      <c r="J173" s="366">
        <v>10.62242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374</v>
      </c>
      <c r="B174" s="365">
        <v>0</v>
      </c>
      <c r="C174" s="366">
        <v>6.1585400000000003</v>
      </c>
      <c r="D174" s="366">
        <v>6.1585400000000003</v>
      </c>
      <c r="E174" s="367">
        <v>0</v>
      </c>
      <c r="F174" s="365">
        <v>0</v>
      </c>
      <c r="G174" s="366">
        <v>0</v>
      </c>
      <c r="H174" s="366">
        <v>0.69867999999999997</v>
      </c>
      <c r="I174" s="366">
        <v>12.867319999999999</v>
      </c>
      <c r="J174" s="366">
        <v>12.867319999999999</v>
      </c>
      <c r="K174" s="368">
        <v>0</v>
      </c>
      <c r="L174" s="124"/>
      <c r="M174" s="364" t="str">
        <f t="shared" si="2"/>
        <v>X</v>
      </c>
    </row>
    <row r="175" spans="1:13" ht="14.45" customHeight="1" x14ac:dyDescent="0.2">
      <c r="A175" s="369" t="s">
        <v>375</v>
      </c>
      <c r="B175" s="365">
        <v>0</v>
      </c>
      <c r="C175" s="366">
        <v>6.1585400000000003</v>
      </c>
      <c r="D175" s="366">
        <v>6.1585400000000003</v>
      </c>
      <c r="E175" s="367">
        <v>0</v>
      </c>
      <c r="F175" s="365">
        <v>0</v>
      </c>
      <c r="G175" s="366">
        <v>0</v>
      </c>
      <c r="H175" s="366">
        <v>0.69867999999999997</v>
      </c>
      <c r="I175" s="366">
        <v>12.867319999999999</v>
      </c>
      <c r="J175" s="366">
        <v>12.867319999999999</v>
      </c>
      <c r="K175" s="368">
        <v>0</v>
      </c>
      <c r="L175" s="124"/>
      <c r="M175" s="364" t="str">
        <f t="shared" si="2"/>
        <v/>
      </c>
    </row>
    <row r="176" spans="1:13" ht="14.45" customHeight="1" x14ac:dyDescent="0.2">
      <c r="A176" s="369" t="s">
        <v>376</v>
      </c>
      <c r="B176" s="365">
        <v>0</v>
      </c>
      <c r="C176" s="366">
        <v>42.751899999999999</v>
      </c>
      <c r="D176" s="366">
        <v>42.751899999999999</v>
      </c>
      <c r="E176" s="367">
        <v>0</v>
      </c>
      <c r="F176" s="365">
        <v>0</v>
      </c>
      <c r="G176" s="366">
        <v>0</v>
      </c>
      <c r="H176" s="366">
        <v>0</v>
      </c>
      <c r="I176" s="366">
        <v>0</v>
      </c>
      <c r="J176" s="366">
        <v>0</v>
      </c>
      <c r="K176" s="368">
        <v>0</v>
      </c>
      <c r="L176" s="124"/>
      <c r="M176" s="364" t="str">
        <f t="shared" si="2"/>
        <v>X</v>
      </c>
    </row>
    <row r="177" spans="1:13" ht="14.45" customHeight="1" x14ac:dyDescent="0.2">
      <c r="A177" s="369" t="s">
        <v>377</v>
      </c>
      <c r="B177" s="365">
        <v>0</v>
      </c>
      <c r="C177" s="366">
        <v>42.751899999999999</v>
      </c>
      <c r="D177" s="366">
        <v>42.751899999999999</v>
      </c>
      <c r="E177" s="367">
        <v>0</v>
      </c>
      <c r="F177" s="365">
        <v>0</v>
      </c>
      <c r="G177" s="366">
        <v>0</v>
      </c>
      <c r="H177" s="366">
        <v>0</v>
      </c>
      <c r="I177" s="366">
        <v>0</v>
      </c>
      <c r="J177" s="366">
        <v>0</v>
      </c>
      <c r="K177" s="368">
        <v>0</v>
      </c>
      <c r="L177" s="124"/>
      <c r="M177" s="364" t="str">
        <f t="shared" si="2"/>
        <v/>
      </c>
    </row>
    <row r="178" spans="1:13" ht="14.45" customHeight="1" x14ac:dyDescent="0.2">
      <c r="A178" s="369" t="s">
        <v>378</v>
      </c>
      <c r="B178" s="365">
        <v>0</v>
      </c>
      <c r="C178" s="366">
        <v>757.63815</v>
      </c>
      <c r="D178" s="366">
        <v>757.63815</v>
      </c>
      <c r="E178" s="367">
        <v>0</v>
      </c>
      <c r="F178" s="365">
        <v>0</v>
      </c>
      <c r="G178" s="366">
        <v>0</v>
      </c>
      <c r="H178" s="366">
        <v>50.1248</v>
      </c>
      <c r="I178" s="366">
        <v>759.94335999999998</v>
      </c>
      <c r="J178" s="366">
        <v>759.94335999999998</v>
      </c>
      <c r="K178" s="368">
        <v>0</v>
      </c>
      <c r="L178" s="124"/>
      <c r="M178" s="364" t="str">
        <f t="shared" si="2"/>
        <v>X</v>
      </c>
    </row>
    <row r="179" spans="1:13" ht="14.45" customHeight="1" x14ac:dyDescent="0.2">
      <c r="A179" s="369" t="s">
        <v>379</v>
      </c>
      <c r="B179" s="365">
        <v>0</v>
      </c>
      <c r="C179" s="366">
        <v>757.63815</v>
      </c>
      <c r="D179" s="366">
        <v>757.63815</v>
      </c>
      <c r="E179" s="367">
        <v>0</v>
      </c>
      <c r="F179" s="365">
        <v>0</v>
      </c>
      <c r="G179" s="366">
        <v>0</v>
      </c>
      <c r="H179" s="366">
        <v>50.1248</v>
      </c>
      <c r="I179" s="366">
        <v>759.94335999999998</v>
      </c>
      <c r="J179" s="366">
        <v>759.94335999999998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380</v>
      </c>
      <c r="B180" s="365">
        <v>0</v>
      </c>
      <c r="C180" s="366">
        <v>1936.5811200000001</v>
      </c>
      <c r="D180" s="366">
        <v>1936.5811200000001</v>
      </c>
      <c r="E180" s="367">
        <v>0</v>
      </c>
      <c r="F180" s="365">
        <v>0</v>
      </c>
      <c r="G180" s="366">
        <v>0</v>
      </c>
      <c r="H180" s="366">
        <v>292.01784999999995</v>
      </c>
      <c r="I180" s="366">
        <v>2217.27466</v>
      </c>
      <c r="J180" s="366">
        <v>2217.27466</v>
      </c>
      <c r="K180" s="368">
        <v>0</v>
      </c>
      <c r="L180" s="124"/>
      <c r="M180" s="364" t="str">
        <f t="shared" si="2"/>
        <v>X</v>
      </c>
    </row>
    <row r="181" spans="1:13" ht="14.45" customHeight="1" x14ac:dyDescent="0.2">
      <c r="A181" s="369" t="s">
        <v>381</v>
      </c>
      <c r="B181" s="365">
        <v>0</v>
      </c>
      <c r="C181" s="366">
        <v>1936.5811200000001</v>
      </c>
      <c r="D181" s="366">
        <v>1936.5811200000001</v>
      </c>
      <c r="E181" s="367">
        <v>0</v>
      </c>
      <c r="F181" s="365">
        <v>0</v>
      </c>
      <c r="G181" s="366">
        <v>0</v>
      </c>
      <c r="H181" s="366">
        <v>292.01784999999995</v>
      </c>
      <c r="I181" s="366">
        <v>2217.27466</v>
      </c>
      <c r="J181" s="366">
        <v>2217.27466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382</v>
      </c>
      <c r="B182" s="365">
        <v>0</v>
      </c>
      <c r="C182" s="366">
        <v>0</v>
      </c>
      <c r="D182" s="366">
        <v>0</v>
      </c>
      <c r="E182" s="367">
        <v>0</v>
      </c>
      <c r="F182" s="365">
        <v>0</v>
      </c>
      <c r="G182" s="366">
        <v>0</v>
      </c>
      <c r="H182" s="366">
        <v>4.7694099999999997</v>
      </c>
      <c r="I182" s="366">
        <v>38.238109999999999</v>
      </c>
      <c r="J182" s="366">
        <v>38.238109999999999</v>
      </c>
      <c r="K182" s="368">
        <v>0</v>
      </c>
      <c r="L182" s="124"/>
      <c r="M182" s="364" t="str">
        <f t="shared" si="2"/>
        <v>X</v>
      </c>
    </row>
    <row r="183" spans="1:13" ht="14.45" customHeight="1" x14ac:dyDescent="0.2">
      <c r="A183" s="369" t="s">
        <v>383</v>
      </c>
      <c r="B183" s="365">
        <v>0</v>
      </c>
      <c r="C183" s="366">
        <v>0</v>
      </c>
      <c r="D183" s="366">
        <v>0</v>
      </c>
      <c r="E183" s="367">
        <v>0</v>
      </c>
      <c r="F183" s="365">
        <v>0</v>
      </c>
      <c r="G183" s="366">
        <v>0</v>
      </c>
      <c r="H183" s="366">
        <v>4.7694099999999997</v>
      </c>
      <c r="I183" s="366">
        <v>38.238109999999999</v>
      </c>
      <c r="J183" s="366">
        <v>38.238109999999999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/>
      <c r="B184" s="365"/>
      <c r="C184" s="366"/>
      <c r="D184" s="366"/>
      <c r="E184" s="367"/>
      <c r="F184" s="365"/>
      <c r="G184" s="366"/>
      <c r="H184" s="366"/>
      <c r="I184" s="366"/>
      <c r="J184" s="366"/>
      <c r="K184" s="368"/>
      <c r="L184" s="124"/>
      <c r="M184" s="364" t="str">
        <f t="shared" si="2"/>
        <v/>
      </c>
    </row>
    <row r="185" spans="1:13" ht="14.45" customHeight="1" x14ac:dyDescent="0.2">
      <c r="A185" s="369"/>
      <c r="B185" s="365"/>
      <c r="C185" s="366"/>
      <c r="D185" s="366"/>
      <c r="E185" s="367"/>
      <c r="F185" s="365"/>
      <c r="G185" s="366"/>
      <c r="H185" s="366"/>
      <c r="I185" s="366"/>
      <c r="J185" s="366"/>
      <c r="K185" s="368"/>
      <c r="L185" s="124"/>
      <c r="M185" s="364" t="str">
        <f t="shared" si="2"/>
        <v/>
      </c>
    </row>
    <row r="186" spans="1:13" ht="14.45" customHeight="1" x14ac:dyDescent="0.2">
      <c r="A186" s="369"/>
      <c r="B186" s="365"/>
      <c r="C186" s="366"/>
      <c r="D186" s="366"/>
      <c r="E186" s="367"/>
      <c r="F186" s="365"/>
      <c r="G186" s="366"/>
      <c r="H186" s="366"/>
      <c r="I186" s="366"/>
      <c r="J186" s="366"/>
      <c r="K186" s="368"/>
      <c r="L186" s="124"/>
      <c r="M186" s="364" t="str">
        <f t="shared" si="2"/>
        <v/>
      </c>
    </row>
    <row r="187" spans="1:13" ht="14.45" customHeight="1" x14ac:dyDescent="0.2">
      <c r="A187" s="369"/>
      <c r="B187" s="365"/>
      <c r="C187" s="366"/>
      <c r="D187" s="366"/>
      <c r="E187" s="367"/>
      <c r="F187" s="365"/>
      <c r="G187" s="366"/>
      <c r="H187" s="366"/>
      <c r="I187" s="366"/>
      <c r="J187" s="366"/>
      <c r="K187" s="368"/>
      <c r="L187" s="124"/>
      <c r="M187" s="364" t="str">
        <f t="shared" si="2"/>
        <v/>
      </c>
    </row>
    <row r="188" spans="1:13" ht="14.45" customHeight="1" x14ac:dyDescent="0.2">
      <c r="A188" s="369"/>
      <c r="B188" s="365"/>
      <c r="C188" s="366"/>
      <c r="D188" s="366"/>
      <c r="E188" s="367"/>
      <c r="F188" s="365"/>
      <c r="G188" s="366"/>
      <c r="H188" s="366"/>
      <c r="I188" s="366"/>
      <c r="J188" s="366"/>
      <c r="K188" s="368"/>
      <c r="L188" s="124"/>
      <c r="M188" s="364" t="str">
        <f t="shared" si="2"/>
        <v/>
      </c>
    </row>
    <row r="189" spans="1:13" ht="14.45" customHeight="1" x14ac:dyDescent="0.2">
      <c r="A189" s="369"/>
      <c r="B189" s="365"/>
      <c r="C189" s="366"/>
      <c r="D189" s="366"/>
      <c r="E189" s="367"/>
      <c r="F189" s="365"/>
      <c r="G189" s="366"/>
      <c r="H189" s="366"/>
      <c r="I189" s="366"/>
      <c r="J189" s="366"/>
      <c r="K189" s="368"/>
      <c r="L189" s="124"/>
      <c r="M189" s="364" t="str">
        <f t="shared" si="2"/>
        <v/>
      </c>
    </row>
    <row r="190" spans="1:13" ht="14.45" customHeight="1" x14ac:dyDescent="0.2">
      <c r="A190" s="369"/>
      <c r="B190" s="365"/>
      <c r="C190" s="366"/>
      <c r="D190" s="366"/>
      <c r="E190" s="367"/>
      <c r="F190" s="365"/>
      <c r="G190" s="366"/>
      <c r="H190" s="366"/>
      <c r="I190" s="366"/>
      <c r="J190" s="366"/>
      <c r="K190" s="368"/>
      <c r="L190" s="124"/>
      <c r="M190" s="364" t="str">
        <f t="shared" si="2"/>
        <v/>
      </c>
    </row>
    <row r="191" spans="1:13" ht="14.45" customHeight="1" x14ac:dyDescent="0.2">
      <c r="A191" s="369"/>
      <c r="B191" s="365"/>
      <c r="C191" s="366"/>
      <c r="D191" s="366"/>
      <c r="E191" s="367"/>
      <c r="F191" s="365"/>
      <c r="G191" s="366"/>
      <c r="H191" s="366"/>
      <c r="I191" s="366"/>
      <c r="J191" s="366"/>
      <c r="K191" s="368"/>
      <c r="L191" s="124"/>
      <c r="M191" s="364" t="str">
        <f t="shared" si="2"/>
        <v/>
      </c>
    </row>
    <row r="192" spans="1:13" ht="14.45" customHeight="1" x14ac:dyDescent="0.2">
      <c r="A192" s="369"/>
      <c r="B192" s="365"/>
      <c r="C192" s="366"/>
      <c r="D192" s="366"/>
      <c r="E192" s="367"/>
      <c r="F192" s="365"/>
      <c r="G192" s="366"/>
      <c r="H192" s="366"/>
      <c r="I192" s="366"/>
      <c r="J192" s="366"/>
      <c r="K192" s="368"/>
      <c r="L192" s="124"/>
      <c r="M192" s="364" t="str">
        <f t="shared" si="2"/>
        <v/>
      </c>
    </row>
    <row r="193" spans="1:13" ht="14.45" customHeight="1" x14ac:dyDescent="0.2">
      <c r="A193" s="369"/>
      <c r="B193" s="365"/>
      <c r="C193" s="366"/>
      <c r="D193" s="366"/>
      <c r="E193" s="367"/>
      <c r="F193" s="365"/>
      <c r="G193" s="366"/>
      <c r="H193" s="366"/>
      <c r="I193" s="366"/>
      <c r="J193" s="366"/>
      <c r="K193" s="368"/>
      <c r="L193" s="124"/>
      <c r="M193" s="364" t="str">
        <f t="shared" si="2"/>
        <v/>
      </c>
    </row>
    <row r="194" spans="1:13" ht="14.45" customHeight="1" x14ac:dyDescent="0.2">
      <c r="A194" s="369"/>
      <c r="B194" s="365"/>
      <c r="C194" s="366"/>
      <c r="D194" s="366"/>
      <c r="E194" s="367"/>
      <c r="F194" s="365"/>
      <c r="G194" s="366"/>
      <c r="H194" s="366"/>
      <c r="I194" s="366"/>
      <c r="J194" s="366"/>
      <c r="K194" s="368"/>
      <c r="L194" s="124"/>
      <c r="M194" s="364" t="str">
        <f t="shared" si="2"/>
        <v/>
      </c>
    </row>
    <row r="195" spans="1:13" ht="14.45" customHeight="1" x14ac:dyDescent="0.2">
      <c r="A195" s="369"/>
      <c r="B195" s="365"/>
      <c r="C195" s="366"/>
      <c r="D195" s="366"/>
      <c r="E195" s="367"/>
      <c r="F195" s="365"/>
      <c r="G195" s="366"/>
      <c r="H195" s="366"/>
      <c r="I195" s="366"/>
      <c r="J195" s="366"/>
      <c r="K195" s="368"/>
      <c r="L195" s="124"/>
      <c r="M195" s="364" t="str">
        <f t="shared" si="2"/>
        <v/>
      </c>
    </row>
    <row r="196" spans="1:13" ht="14.45" customHeight="1" x14ac:dyDescent="0.2">
      <c r="A196" s="369"/>
      <c r="B196" s="365"/>
      <c r="C196" s="366"/>
      <c r="D196" s="366"/>
      <c r="E196" s="367"/>
      <c r="F196" s="365"/>
      <c r="G196" s="366"/>
      <c r="H196" s="366"/>
      <c r="I196" s="366"/>
      <c r="J196" s="366"/>
      <c r="K196" s="368"/>
      <c r="L196" s="124"/>
      <c r="M196" s="364" t="str">
        <f t="shared" si="2"/>
        <v/>
      </c>
    </row>
    <row r="197" spans="1:13" ht="14.45" customHeight="1" x14ac:dyDescent="0.2">
      <c r="A197" s="369"/>
      <c r="B197" s="365"/>
      <c r="C197" s="366"/>
      <c r="D197" s="366"/>
      <c r="E197" s="367"/>
      <c r="F197" s="365"/>
      <c r="G197" s="366"/>
      <c r="H197" s="366"/>
      <c r="I197" s="366"/>
      <c r="J197" s="366"/>
      <c r="K197" s="368"/>
      <c r="L197" s="124"/>
      <c r="M197" s="364" t="str">
        <f t="shared" si="2"/>
        <v/>
      </c>
    </row>
    <row r="198" spans="1:13" ht="14.45" customHeight="1" x14ac:dyDescent="0.2">
      <c r="A198" s="369"/>
      <c r="B198" s="365"/>
      <c r="C198" s="366"/>
      <c r="D198" s="366"/>
      <c r="E198" s="367"/>
      <c r="F198" s="365"/>
      <c r="G198" s="366"/>
      <c r="H198" s="366"/>
      <c r="I198" s="366"/>
      <c r="J198" s="366"/>
      <c r="K198" s="368"/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/>
      <c r="B199" s="365"/>
      <c r="C199" s="366"/>
      <c r="D199" s="366"/>
      <c r="E199" s="367"/>
      <c r="F199" s="365"/>
      <c r="G199" s="366"/>
      <c r="H199" s="366"/>
      <c r="I199" s="366"/>
      <c r="J199" s="366"/>
      <c r="K199" s="368"/>
      <c r="L199" s="124"/>
      <c r="M199" s="364" t="str">
        <f t="shared" si="3"/>
        <v/>
      </c>
    </row>
    <row r="200" spans="1:13" ht="14.45" customHeight="1" x14ac:dyDescent="0.2">
      <c r="A200" s="369"/>
      <c r="B200" s="365"/>
      <c r="C200" s="366"/>
      <c r="D200" s="366"/>
      <c r="E200" s="367"/>
      <c r="F200" s="365"/>
      <c r="G200" s="366"/>
      <c r="H200" s="366"/>
      <c r="I200" s="366"/>
      <c r="J200" s="366"/>
      <c r="K200" s="368"/>
      <c r="L200" s="124"/>
      <c r="M200" s="364" t="str">
        <f t="shared" si="3"/>
        <v/>
      </c>
    </row>
    <row r="201" spans="1:13" ht="14.45" customHeight="1" x14ac:dyDescent="0.2">
      <c r="A201" s="369"/>
      <c r="B201" s="365"/>
      <c r="C201" s="366"/>
      <c r="D201" s="366"/>
      <c r="E201" s="367"/>
      <c r="F201" s="365"/>
      <c r="G201" s="366"/>
      <c r="H201" s="366"/>
      <c r="I201" s="366"/>
      <c r="J201" s="366"/>
      <c r="K201" s="368"/>
      <c r="L201" s="124"/>
      <c r="M201" s="364" t="str">
        <f t="shared" si="3"/>
        <v/>
      </c>
    </row>
    <row r="202" spans="1:13" ht="14.45" customHeight="1" x14ac:dyDescent="0.2">
      <c r="A202" s="369"/>
      <c r="B202" s="365"/>
      <c r="C202" s="366"/>
      <c r="D202" s="366"/>
      <c r="E202" s="367"/>
      <c r="F202" s="365"/>
      <c r="G202" s="366"/>
      <c r="H202" s="366"/>
      <c r="I202" s="366"/>
      <c r="J202" s="366"/>
      <c r="K202" s="368"/>
      <c r="L202" s="124"/>
      <c r="M202" s="364" t="str">
        <f t="shared" si="3"/>
        <v/>
      </c>
    </row>
    <row r="203" spans="1:13" ht="14.45" customHeight="1" x14ac:dyDescent="0.2">
      <c r="A203" s="369"/>
      <c r="B203" s="365"/>
      <c r="C203" s="366"/>
      <c r="D203" s="366"/>
      <c r="E203" s="367"/>
      <c r="F203" s="365"/>
      <c r="G203" s="366"/>
      <c r="H203" s="366"/>
      <c r="I203" s="366"/>
      <c r="J203" s="366"/>
      <c r="K203" s="368"/>
      <c r="L203" s="124"/>
      <c r="M203" s="364" t="str">
        <f t="shared" si="3"/>
        <v/>
      </c>
    </row>
    <row r="204" spans="1:13" ht="14.45" customHeight="1" x14ac:dyDescent="0.2">
      <c r="A204" s="369"/>
      <c r="B204" s="365"/>
      <c r="C204" s="366"/>
      <c r="D204" s="366"/>
      <c r="E204" s="367"/>
      <c r="F204" s="365"/>
      <c r="G204" s="366"/>
      <c r="H204" s="366"/>
      <c r="I204" s="366"/>
      <c r="J204" s="366"/>
      <c r="K204" s="368"/>
      <c r="L204" s="124"/>
      <c r="M204" s="364" t="str">
        <f t="shared" si="3"/>
        <v/>
      </c>
    </row>
    <row r="205" spans="1:13" ht="14.45" customHeight="1" x14ac:dyDescent="0.2">
      <c r="A205" s="369"/>
      <c r="B205" s="365"/>
      <c r="C205" s="366"/>
      <c r="D205" s="366"/>
      <c r="E205" s="367"/>
      <c r="F205" s="365"/>
      <c r="G205" s="366"/>
      <c r="H205" s="366"/>
      <c r="I205" s="366"/>
      <c r="J205" s="366"/>
      <c r="K205" s="368"/>
      <c r="L205" s="124"/>
      <c r="M205" s="364" t="str">
        <f t="shared" si="3"/>
        <v/>
      </c>
    </row>
    <row r="206" spans="1:13" ht="14.45" customHeight="1" x14ac:dyDescent="0.2">
      <c r="A206" s="369"/>
      <c r="B206" s="365"/>
      <c r="C206" s="366"/>
      <c r="D206" s="366"/>
      <c r="E206" s="367"/>
      <c r="F206" s="365"/>
      <c r="G206" s="366"/>
      <c r="H206" s="366"/>
      <c r="I206" s="366"/>
      <c r="J206" s="366"/>
      <c r="K206" s="368"/>
      <c r="L206" s="124"/>
      <c r="M206" s="364" t="str">
        <f t="shared" si="3"/>
        <v/>
      </c>
    </row>
    <row r="207" spans="1:13" ht="14.45" customHeight="1" x14ac:dyDescent="0.2">
      <c r="A207" s="369"/>
      <c r="B207" s="365"/>
      <c r="C207" s="366"/>
      <c r="D207" s="366"/>
      <c r="E207" s="367"/>
      <c r="F207" s="365"/>
      <c r="G207" s="366"/>
      <c r="H207" s="366"/>
      <c r="I207" s="366"/>
      <c r="J207" s="366"/>
      <c r="K207" s="368"/>
      <c r="L207" s="124"/>
      <c r="M207" s="364" t="str">
        <f t="shared" si="3"/>
        <v/>
      </c>
    </row>
    <row r="208" spans="1:13" ht="14.45" customHeight="1" x14ac:dyDescent="0.2">
      <c r="A208" s="369"/>
      <c r="B208" s="365"/>
      <c r="C208" s="366"/>
      <c r="D208" s="366"/>
      <c r="E208" s="367"/>
      <c r="F208" s="365"/>
      <c r="G208" s="366"/>
      <c r="H208" s="366"/>
      <c r="I208" s="366"/>
      <c r="J208" s="366"/>
      <c r="K208" s="368"/>
      <c r="L208" s="124"/>
      <c r="M208" s="364" t="str">
        <f t="shared" si="3"/>
        <v/>
      </c>
    </row>
    <row r="209" spans="1:13" ht="14.45" customHeight="1" x14ac:dyDescent="0.2">
      <c r="A209" s="369"/>
      <c r="B209" s="365"/>
      <c r="C209" s="366"/>
      <c r="D209" s="366"/>
      <c r="E209" s="367"/>
      <c r="F209" s="365"/>
      <c r="G209" s="366"/>
      <c r="H209" s="366"/>
      <c r="I209" s="366"/>
      <c r="J209" s="366"/>
      <c r="K209" s="368"/>
      <c r="L209" s="124"/>
      <c r="M209" s="364" t="str">
        <f t="shared" si="3"/>
        <v/>
      </c>
    </row>
    <row r="210" spans="1:13" ht="14.45" customHeight="1" x14ac:dyDescent="0.2">
      <c r="A210" s="369"/>
      <c r="B210" s="365"/>
      <c r="C210" s="366"/>
      <c r="D210" s="366"/>
      <c r="E210" s="367"/>
      <c r="F210" s="365"/>
      <c r="G210" s="366"/>
      <c r="H210" s="366"/>
      <c r="I210" s="366"/>
      <c r="J210" s="366"/>
      <c r="K210" s="368"/>
      <c r="L210" s="124"/>
      <c r="M210" s="364" t="str">
        <f t="shared" si="3"/>
        <v/>
      </c>
    </row>
    <row r="211" spans="1:13" ht="14.45" customHeight="1" x14ac:dyDescent="0.2">
      <c r="A211" s="369"/>
      <c r="B211" s="365"/>
      <c r="C211" s="366"/>
      <c r="D211" s="366"/>
      <c r="E211" s="367"/>
      <c r="F211" s="365"/>
      <c r="G211" s="366"/>
      <c r="H211" s="366"/>
      <c r="I211" s="366"/>
      <c r="J211" s="366"/>
      <c r="K211" s="368"/>
      <c r="L211" s="124"/>
      <c r="M211" s="364" t="str">
        <f t="shared" si="3"/>
        <v/>
      </c>
    </row>
    <row r="212" spans="1:13" ht="14.45" customHeight="1" x14ac:dyDescent="0.2">
      <c r="A212" s="369"/>
      <c r="B212" s="365"/>
      <c r="C212" s="366"/>
      <c r="D212" s="366"/>
      <c r="E212" s="367"/>
      <c r="F212" s="365"/>
      <c r="G212" s="366"/>
      <c r="H212" s="366"/>
      <c r="I212" s="366"/>
      <c r="J212" s="366"/>
      <c r="K212" s="368"/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835713C9-A498-4C5D-A34B-53FB76BD8E0C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204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384</v>
      </c>
      <c r="B5" s="371" t="s">
        <v>385</v>
      </c>
      <c r="C5" s="372" t="s">
        <v>205</v>
      </c>
      <c r="D5" s="372" t="s">
        <v>205</v>
      </c>
      <c r="E5" s="372"/>
      <c r="F5" s="372" t="s">
        <v>205</v>
      </c>
      <c r="G5" s="372" t="s">
        <v>205</v>
      </c>
      <c r="H5" s="372" t="s">
        <v>205</v>
      </c>
      <c r="I5" s="373" t="s">
        <v>205</v>
      </c>
      <c r="J5" s="374" t="s">
        <v>55</v>
      </c>
    </row>
    <row r="6" spans="1:10" ht="14.45" customHeight="1" x14ac:dyDescent="0.2">
      <c r="A6" s="370" t="s">
        <v>384</v>
      </c>
      <c r="B6" s="371" t="s">
        <v>386</v>
      </c>
      <c r="C6" s="372">
        <v>37.228910000000006</v>
      </c>
      <c r="D6" s="372">
        <v>71.655239999999992</v>
      </c>
      <c r="E6" s="372"/>
      <c r="F6" s="372">
        <v>50.605080000000001</v>
      </c>
      <c r="G6" s="372">
        <v>0</v>
      </c>
      <c r="H6" s="372">
        <v>50.605080000000001</v>
      </c>
      <c r="I6" s="373" t="s">
        <v>205</v>
      </c>
      <c r="J6" s="374" t="s">
        <v>1</v>
      </c>
    </row>
    <row r="7" spans="1:10" ht="14.45" customHeight="1" x14ac:dyDescent="0.2">
      <c r="A7" s="370" t="s">
        <v>384</v>
      </c>
      <c r="B7" s="371" t="s">
        <v>387</v>
      </c>
      <c r="C7" s="372">
        <v>0</v>
      </c>
      <c r="D7" s="372">
        <v>0</v>
      </c>
      <c r="E7" s="372"/>
      <c r="F7" s="372">
        <v>0.23499</v>
      </c>
      <c r="G7" s="372">
        <v>0</v>
      </c>
      <c r="H7" s="372">
        <v>0.23499</v>
      </c>
      <c r="I7" s="373" t="s">
        <v>205</v>
      </c>
      <c r="J7" s="374" t="s">
        <v>1</v>
      </c>
    </row>
    <row r="8" spans="1:10" ht="14.45" customHeight="1" x14ac:dyDescent="0.2">
      <c r="A8" s="370" t="s">
        <v>384</v>
      </c>
      <c r="B8" s="371" t="s">
        <v>388</v>
      </c>
      <c r="C8" s="372">
        <v>0</v>
      </c>
      <c r="D8" s="372">
        <v>0</v>
      </c>
      <c r="E8" s="372"/>
      <c r="F8" s="372">
        <v>5.3239999999999998</v>
      </c>
      <c r="G8" s="372">
        <v>0</v>
      </c>
      <c r="H8" s="372">
        <v>5.3239999999999998</v>
      </c>
      <c r="I8" s="373" t="s">
        <v>205</v>
      </c>
      <c r="J8" s="374" t="s">
        <v>1</v>
      </c>
    </row>
    <row r="9" spans="1:10" ht="14.45" customHeight="1" x14ac:dyDescent="0.2">
      <c r="A9" s="370" t="s">
        <v>384</v>
      </c>
      <c r="B9" s="371" t="s">
        <v>389</v>
      </c>
      <c r="C9" s="372">
        <v>37.228910000000006</v>
      </c>
      <c r="D9" s="372">
        <v>71.655239999999992</v>
      </c>
      <c r="E9" s="372"/>
      <c r="F9" s="372">
        <v>56.164070000000002</v>
      </c>
      <c r="G9" s="372">
        <v>0</v>
      </c>
      <c r="H9" s="372">
        <v>56.164070000000002</v>
      </c>
      <c r="I9" s="373" t="s">
        <v>205</v>
      </c>
      <c r="J9" s="374" t="s">
        <v>390</v>
      </c>
    </row>
    <row r="11" spans="1:10" ht="14.45" customHeight="1" x14ac:dyDescent="0.2">
      <c r="A11" s="370" t="s">
        <v>384</v>
      </c>
      <c r="B11" s="371" t="s">
        <v>385</v>
      </c>
      <c r="C11" s="372" t="s">
        <v>205</v>
      </c>
      <c r="D11" s="372" t="s">
        <v>205</v>
      </c>
      <c r="E11" s="372"/>
      <c r="F11" s="372" t="s">
        <v>205</v>
      </c>
      <c r="G11" s="372" t="s">
        <v>205</v>
      </c>
      <c r="H11" s="372" t="s">
        <v>205</v>
      </c>
      <c r="I11" s="373" t="s">
        <v>205</v>
      </c>
      <c r="J11" s="374" t="s">
        <v>55</v>
      </c>
    </row>
    <row r="12" spans="1:10" ht="14.45" customHeight="1" x14ac:dyDescent="0.2">
      <c r="A12" s="370" t="s">
        <v>391</v>
      </c>
      <c r="B12" s="371" t="s">
        <v>392</v>
      </c>
      <c r="C12" s="372" t="s">
        <v>205</v>
      </c>
      <c r="D12" s="372" t="s">
        <v>205</v>
      </c>
      <c r="E12" s="372"/>
      <c r="F12" s="372" t="s">
        <v>205</v>
      </c>
      <c r="G12" s="372" t="s">
        <v>205</v>
      </c>
      <c r="H12" s="372" t="s">
        <v>205</v>
      </c>
      <c r="I12" s="373" t="s">
        <v>205</v>
      </c>
      <c r="J12" s="374" t="s">
        <v>0</v>
      </c>
    </row>
    <row r="13" spans="1:10" ht="14.45" customHeight="1" x14ac:dyDescent="0.2">
      <c r="A13" s="370" t="s">
        <v>391</v>
      </c>
      <c r="B13" s="371" t="s">
        <v>386</v>
      </c>
      <c r="C13" s="372">
        <v>37.228910000000006</v>
      </c>
      <c r="D13" s="372">
        <v>71.655239999999992</v>
      </c>
      <c r="E13" s="372"/>
      <c r="F13" s="372">
        <v>49.921779999999998</v>
      </c>
      <c r="G13" s="372">
        <v>0</v>
      </c>
      <c r="H13" s="372">
        <v>49.921779999999998</v>
      </c>
      <c r="I13" s="373" t="s">
        <v>205</v>
      </c>
      <c r="J13" s="374" t="s">
        <v>1</v>
      </c>
    </row>
    <row r="14" spans="1:10" ht="14.45" customHeight="1" x14ac:dyDescent="0.2">
      <c r="A14" s="370" t="s">
        <v>391</v>
      </c>
      <c r="B14" s="371" t="s">
        <v>388</v>
      </c>
      <c r="C14" s="372">
        <v>0</v>
      </c>
      <c r="D14" s="372">
        <v>0</v>
      </c>
      <c r="E14" s="372"/>
      <c r="F14" s="372">
        <v>5.3239999999999998</v>
      </c>
      <c r="G14" s="372">
        <v>0</v>
      </c>
      <c r="H14" s="372">
        <v>5.3239999999999998</v>
      </c>
      <c r="I14" s="373" t="s">
        <v>205</v>
      </c>
      <c r="J14" s="374" t="s">
        <v>1</v>
      </c>
    </row>
    <row r="15" spans="1:10" ht="14.45" customHeight="1" x14ac:dyDescent="0.2">
      <c r="A15" s="370" t="s">
        <v>391</v>
      </c>
      <c r="B15" s="371" t="s">
        <v>393</v>
      </c>
      <c r="C15" s="372">
        <v>37.228910000000006</v>
      </c>
      <c r="D15" s="372">
        <v>71.655239999999992</v>
      </c>
      <c r="E15" s="372"/>
      <c r="F15" s="372">
        <v>55.245779999999996</v>
      </c>
      <c r="G15" s="372">
        <v>0</v>
      </c>
      <c r="H15" s="372">
        <v>55.245779999999996</v>
      </c>
      <c r="I15" s="373" t="s">
        <v>205</v>
      </c>
      <c r="J15" s="374" t="s">
        <v>394</v>
      </c>
    </row>
    <row r="16" spans="1:10" ht="14.45" customHeight="1" x14ac:dyDescent="0.2">
      <c r="A16" s="370" t="s">
        <v>205</v>
      </c>
      <c r="B16" s="371" t="s">
        <v>205</v>
      </c>
      <c r="C16" s="372" t="s">
        <v>205</v>
      </c>
      <c r="D16" s="372" t="s">
        <v>205</v>
      </c>
      <c r="E16" s="372"/>
      <c r="F16" s="372" t="s">
        <v>205</v>
      </c>
      <c r="G16" s="372" t="s">
        <v>205</v>
      </c>
      <c r="H16" s="372" t="s">
        <v>205</v>
      </c>
      <c r="I16" s="373" t="s">
        <v>205</v>
      </c>
      <c r="J16" s="374" t="s">
        <v>395</v>
      </c>
    </row>
    <row r="17" spans="1:10" ht="14.45" customHeight="1" x14ac:dyDescent="0.2">
      <c r="A17" s="370" t="s">
        <v>396</v>
      </c>
      <c r="B17" s="371" t="s">
        <v>397</v>
      </c>
      <c r="C17" s="372" t="s">
        <v>205</v>
      </c>
      <c r="D17" s="372" t="s">
        <v>205</v>
      </c>
      <c r="E17" s="372"/>
      <c r="F17" s="372" t="s">
        <v>205</v>
      </c>
      <c r="G17" s="372" t="s">
        <v>205</v>
      </c>
      <c r="H17" s="372" t="s">
        <v>205</v>
      </c>
      <c r="I17" s="373" t="s">
        <v>205</v>
      </c>
      <c r="J17" s="374" t="s">
        <v>0</v>
      </c>
    </row>
    <row r="18" spans="1:10" ht="14.45" customHeight="1" x14ac:dyDescent="0.2">
      <c r="A18" s="370" t="s">
        <v>396</v>
      </c>
      <c r="B18" s="371" t="s">
        <v>386</v>
      </c>
      <c r="C18" s="372">
        <v>0</v>
      </c>
      <c r="D18" s="372">
        <v>0</v>
      </c>
      <c r="E18" s="372"/>
      <c r="F18" s="372">
        <v>0.68329999999999991</v>
      </c>
      <c r="G18" s="372">
        <v>0</v>
      </c>
      <c r="H18" s="372">
        <v>0.68329999999999991</v>
      </c>
      <c r="I18" s="373" t="s">
        <v>205</v>
      </c>
      <c r="J18" s="374" t="s">
        <v>1</v>
      </c>
    </row>
    <row r="19" spans="1:10" ht="14.45" customHeight="1" x14ac:dyDescent="0.2">
      <c r="A19" s="370" t="s">
        <v>396</v>
      </c>
      <c r="B19" s="371" t="s">
        <v>387</v>
      </c>
      <c r="C19" s="372">
        <v>0</v>
      </c>
      <c r="D19" s="372">
        <v>0</v>
      </c>
      <c r="E19" s="372"/>
      <c r="F19" s="372">
        <v>0.23499</v>
      </c>
      <c r="G19" s="372">
        <v>0</v>
      </c>
      <c r="H19" s="372">
        <v>0.23499</v>
      </c>
      <c r="I19" s="373" t="s">
        <v>205</v>
      </c>
      <c r="J19" s="374" t="s">
        <v>1</v>
      </c>
    </row>
    <row r="20" spans="1:10" ht="14.45" customHeight="1" x14ac:dyDescent="0.2">
      <c r="A20" s="370" t="s">
        <v>396</v>
      </c>
      <c r="B20" s="371" t="s">
        <v>398</v>
      </c>
      <c r="C20" s="372">
        <v>0</v>
      </c>
      <c r="D20" s="372">
        <v>0</v>
      </c>
      <c r="E20" s="372"/>
      <c r="F20" s="372">
        <v>0.91828999999999994</v>
      </c>
      <c r="G20" s="372">
        <v>0</v>
      </c>
      <c r="H20" s="372">
        <v>0.91828999999999994</v>
      </c>
      <c r="I20" s="373" t="s">
        <v>205</v>
      </c>
      <c r="J20" s="374" t="s">
        <v>394</v>
      </c>
    </row>
    <row r="21" spans="1:10" ht="14.45" customHeight="1" x14ac:dyDescent="0.2">
      <c r="A21" s="370" t="s">
        <v>205</v>
      </c>
      <c r="B21" s="371" t="s">
        <v>205</v>
      </c>
      <c r="C21" s="372" t="s">
        <v>205</v>
      </c>
      <c r="D21" s="372" t="s">
        <v>205</v>
      </c>
      <c r="E21" s="372"/>
      <c r="F21" s="372" t="s">
        <v>205</v>
      </c>
      <c r="G21" s="372" t="s">
        <v>205</v>
      </c>
      <c r="H21" s="372" t="s">
        <v>205</v>
      </c>
      <c r="I21" s="373" t="s">
        <v>205</v>
      </c>
      <c r="J21" s="374" t="s">
        <v>395</v>
      </c>
    </row>
    <row r="22" spans="1:10" ht="14.45" customHeight="1" x14ac:dyDescent="0.2">
      <c r="A22" s="370" t="s">
        <v>384</v>
      </c>
      <c r="B22" s="371" t="s">
        <v>389</v>
      </c>
      <c r="C22" s="372">
        <v>37.228910000000006</v>
      </c>
      <c r="D22" s="372">
        <v>71.655239999999992</v>
      </c>
      <c r="E22" s="372"/>
      <c r="F22" s="372">
        <v>56.164070000000002</v>
      </c>
      <c r="G22" s="372">
        <v>0</v>
      </c>
      <c r="H22" s="372">
        <v>56.164070000000002</v>
      </c>
      <c r="I22" s="373" t="s">
        <v>205</v>
      </c>
      <c r="J22" s="374" t="s">
        <v>390</v>
      </c>
    </row>
  </sheetData>
  <mergeCells count="3">
    <mergeCell ref="F3:I3"/>
    <mergeCell ref="C4:D4"/>
    <mergeCell ref="A1:I1"/>
  </mergeCells>
  <conditionalFormatting sqref="F10 F23:F65537">
    <cfRule type="cellIs" dxfId="38" priority="18" stopIfTrue="1" operator="greaterThan">
      <formula>1</formula>
    </cfRule>
  </conditionalFormatting>
  <conditionalFormatting sqref="H5:H9">
    <cfRule type="expression" dxfId="37" priority="14">
      <formula>$H5&gt;0</formula>
    </cfRule>
  </conditionalFormatting>
  <conditionalFormatting sqref="I5:I9">
    <cfRule type="expression" dxfId="36" priority="15">
      <formula>$I5&gt;1</formula>
    </cfRule>
  </conditionalFormatting>
  <conditionalFormatting sqref="B5:B9">
    <cfRule type="expression" dxfId="35" priority="11">
      <formula>OR($J5="NS",$J5="SumaNS",$J5="Účet")</formula>
    </cfRule>
  </conditionalFormatting>
  <conditionalFormatting sqref="B5:D9 F5:I9">
    <cfRule type="expression" dxfId="34" priority="17">
      <formula>AND($J5&lt;&gt;"",$J5&lt;&gt;"mezeraKL")</formula>
    </cfRule>
  </conditionalFormatting>
  <conditionalFormatting sqref="B5:D9 F5:I9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2" priority="13">
      <formula>OR($J5="SumaNS",$J5="NS")</formula>
    </cfRule>
  </conditionalFormatting>
  <conditionalFormatting sqref="A5:A9">
    <cfRule type="expression" dxfId="31" priority="9">
      <formula>AND($J5&lt;&gt;"mezeraKL",$J5&lt;&gt;"")</formula>
    </cfRule>
  </conditionalFormatting>
  <conditionalFormatting sqref="A5:A9">
    <cfRule type="expression" dxfId="30" priority="10">
      <formula>AND($J5&lt;&gt;"",$J5&lt;&gt;"mezeraKL")</formula>
    </cfRule>
  </conditionalFormatting>
  <conditionalFormatting sqref="H11:H22">
    <cfRule type="expression" dxfId="29" priority="5">
      <formula>$H11&gt;0</formula>
    </cfRule>
  </conditionalFormatting>
  <conditionalFormatting sqref="A11:A22">
    <cfRule type="expression" dxfId="28" priority="2">
      <formula>AND($J11&lt;&gt;"mezeraKL",$J11&lt;&gt;"")</formula>
    </cfRule>
  </conditionalFormatting>
  <conditionalFormatting sqref="I11:I22">
    <cfRule type="expression" dxfId="27" priority="6">
      <formula>$I11&gt;1</formula>
    </cfRule>
  </conditionalFormatting>
  <conditionalFormatting sqref="B11:B22">
    <cfRule type="expression" dxfId="26" priority="1">
      <formula>OR($J11="NS",$J11="SumaNS",$J11="Účet")</formula>
    </cfRule>
  </conditionalFormatting>
  <conditionalFormatting sqref="A11:D22 F11:I22">
    <cfRule type="expression" dxfId="25" priority="8">
      <formula>AND($J11&lt;&gt;"",$J11&lt;&gt;"mezeraKL")</formula>
    </cfRule>
  </conditionalFormatting>
  <conditionalFormatting sqref="B11:D22 F11:I22">
    <cfRule type="expression" dxfId="24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3" priority="4">
      <formula>OR($J11="SumaNS",$J11="NS")</formula>
    </cfRule>
  </conditionalFormatting>
  <hyperlinks>
    <hyperlink ref="A2" location="Obsah!A1" display="Zpět na Obsah  KL 01  1.-4.měsíc" xr:uid="{23062119-FF36-4EE6-BCC8-11F1A713A159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204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129.84068596981788</v>
      </c>
      <c r="M3" s="81">
        <f>SUBTOTAL(9,M5:M1048576)</f>
        <v>102</v>
      </c>
      <c r="N3" s="82">
        <f>SUBTOTAL(9,N5:N1048576)</f>
        <v>13243.749968921426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3" t="s">
        <v>384</v>
      </c>
      <c r="B5" s="384" t="s">
        <v>385</v>
      </c>
      <c r="C5" s="385" t="s">
        <v>391</v>
      </c>
      <c r="D5" s="386" t="s">
        <v>392</v>
      </c>
      <c r="E5" s="387">
        <v>50113001</v>
      </c>
      <c r="F5" s="386" t="s">
        <v>399</v>
      </c>
      <c r="G5" s="385" t="s">
        <v>400</v>
      </c>
      <c r="H5" s="385">
        <v>501596</v>
      </c>
      <c r="I5" s="385">
        <v>0</v>
      </c>
      <c r="J5" s="385" t="s">
        <v>401</v>
      </c>
      <c r="K5" s="385" t="s">
        <v>402</v>
      </c>
      <c r="L5" s="388">
        <v>113.26000000000002</v>
      </c>
      <c r="M5" s="388">
        <v>4</v>
      </c>
      <c r="N5" s="389">
        <v>453.04000000000008</v>
      </c>
    </row>
    <row r="6" spans="1:14" ht="14.45" customHeight="1" x14ac:dyDescent="0.2">
      <c r="A6" s="390" t="s">
        <v>384</v>
      </c>
      <c r="B6" s="391" t="s">
        <v>385</v>
      </c>
      <c r="C6" s="392" t="s">
        <v>391</v>
      </c>
      <c r="D6" s="393" t="s">
        <v>392</v>
      </c>
      <c r="E6" s="394">
        <v>50113001</v>
      </c>
      <c r="F6" s="393" t="s">
        <v>399</v>
      </c>
      <c r="G6" s="392" t="s">
        <v>400</v>
      </c>
      <c r="H6" s="392">
        <v>901176</v>
      </c>
      <c r="I6" s="392">
        <v>1000</v>
      </c>
      <c r="J6" s="392" t="s">
        <v>403</v>
      </c>
      <c r="K6" s="392" t="s">
        <v>404</v>
      </c>
      <c r="L6" s="395">
        <v>74.387654924643471</v>
      </c>
      <c r="M6" s="395">
        <v>2</v>
      </c>
      <c r="N6" s="396">
        <v>148.77530984928694</v>
      </c>
    </row>
    <row r="7" spans="1:14" ht="14.45" customHeight="1" x14ac:dyDescent="0.2">
      <c r="A7" s="390" t="s">
        <v>384</v>
      </c>
      <c r="B7" s="391" t="s">
        <v>385</v>
      </c>
      <c r="C7" s="392" t="s">
        <v>391</v>
      </c>
      <c r="D7" s="393" t="s">
        <v>392</v>
      </c>
      <c r="E7" s="394">
        <v>50113001</v>
      </c>
      <c r="F7" s="393" t="s">
        <v>399</v>
      </c>
      <c r="G7" s="392" t="s">
        <v>400</v>
      </c>
      <c r="H7" s="392">
        <v>930224</v>
      </c>
      <c r="I7" s="392">
        <v>0</v>
      </c>
      <c r="J7" s="392" t="s">
        <v>405</v>
      </c>
      <c r="K7" s="392" t="s">
        <v>205</v>
      </c>
      <c r="L7" s="395">
        <v>185.91516669680593</v>
      </c>
      <c r="M7" s="395">
        <v>22</v>
      </c>
      <c r="N7" s="396">
        <v>4090.1336673297301</v>
      </c>
    </row>
    <row r="8" spans="1:14" ht="14.45" customHeight="1" x14ac:dyDescent="0.2">
      <c r="A8" s="390" t="s">
        <v>384</v>
      </c>
      <c r="B8" s="391" t="s">
        <v>385</v>
      </c>
      <c r="C8" s="392" t="s">
        <v>391</v>
      </c>
      <c r="D8" s="393" t="s">
        <v>392</v>
      </c>
      <c r="E8" s="394">
        <v>50113001</v>
      </c>
      <c r="F8" s="393" t="s">
        <v>399</v>
      </c>
      <c r="G8" s="392" t="s">
        <v>400</v>
      </c>
      <c r="H8" s="392">
        <v>502210</v>
      </c>
      <c r="I8" s="392">
        <v>0</v>
      </c>
      <c r="J8" s="392" t="s">
        <v>406</v>
      </c>
      <c r="K8" s="392" t="s">
        <v>205</v>
      </c>
      <c r="L8" s="395">
        <v>110.61995523055562</v>
      </c>
      <c r="M8" s="395">
        <v>10</v>
      </c>
      <c r="N8" s="396">
        <v>1106.1995523055562</v>
      </c>
    </row>
    <row r="9" spans="1:14" ht="14.45" customHeight="1" x14ac:dyDescent="0.2">
      <c r="A9" s="390" t="s">
        <v>384</v>
      </c>
      <c r="B9" s="391" t="s">
        <v>385</v>
      </c>
      <c r="C9" s="392" t="s">
        <v>391</v>
      </c>
      <c r="D9" s="393" t="s">
        <v>392</v>
      </c>
      <c r="E9" s="394">
        <v>50113001</v>
      </c>
      <c r="F9" s="393" t="s">
        <v>399</v>
      </c>
      <c r="G9" s="392" t="s">
        <v>400</v>
      </c>
      <c r="H9" s="392">
        <v>499036</v>
      </c>
      <c r="I9" s="392">
        <v>0</v>
      </c>
      <c r="J9" s="392" t="s">
        <v>407</v>
      </c>
      <c r="K9" s="392" t="s">
        <v>408</v>
      </c>
      <c r="L9" s="395">
        <v>125.49582878873703</v>
      </c>
      <c r="M9" s="395">
        <v>50</v>
      </c>
      <c r="N9" s="396">
        <v>6274.7914394368518</v>
      </c>
    </row>
    <row r="10" spans="1:14" ht="14.45" customHeight="1" x14ac:dyDescent="0.2">
      <c r="A10" s="390" t="s">
        <v>384</v>
      </c>
      <c r="B10" s="391" t="s">
        <v>385</v>
      </c>
      <c r="C10" s="392" t="s">
        <v>391</v>
      </c>
      <c r="D10" s="393" t="s">
        <v>392</v>
      </c>
      <c r="E10" s="394">
        <v>50113001</v>
      </c>
      <c r="F10" s="393" t="s">
        <v>399</v>
      </c>
      <c r="G10" s="392" t="s">
        <v>400</v>
      </c>
      <c r="H10" s="392">
        <v>192414</v>
      </c>
      <c r="I10" s="392">
        <v>92414</v>
      </c>
      <c r="J10" s="392" t="s">
        <v>409</v>
      </c>
      <c r="K10" s="392" t="s">
        <v>410</v>
      </c>
      <c r="L10" s="395">
        <v>63.13</v>
      </c>
      <c r="M10" s="395">
        <v>4</v>
      </c>
      <c r="N10" s="396">
        <v>252.52</v>
      </c>
    </row>
    <row r="11" spans="1:14" ht="14.45" customHeight="1" x14ac:dyDescent="0.2">
      <c r="A11" s="390" t="s">
        <v>384</v>
      </c>
      <c r="B11" s="391" t="s">
        <v>385</v>
      </c>
      <c r="C11" s="392" t="s">
        <v>396</v>
      </c>
      <c r="D11" s="393" t="s">
        <v>397</v>
      </c>
      <c r="E11" s="394">
        <v>50113001</v>
      </c>
      <c r="F11" s="393" t="s">
        <v>399</v>
      </c>
      <c r="G11" s="392" t="s">
        <v>400</v>
      </c>
      <c r="H11" s="392">
        <v>162320</v>
      </c>
      <c r="I11" s="392">
        <v>62320</v>
      </c>
      <c r="J11" s="392" t="s">
        <v>411</v>
      </c>
      <c r="K11" s="392" t="s">
        <v>412</v>
      </c>
      <c r="L11" s="395">
        <v>81.09999999999998</v>
      </c>
      <c r="M11" s="395">
        <v>3</v>
      </c>
      <c r="N11" s="396">
        <v>243.29999999999995</v>
      </c>
    </row>
    <row r="12" spans="1:14" ht="14.45" customHeight="1" x14ac:dyDescent="0.2">
      <c r="A12" s="390" t="s">
        <v>384</v>
      </c>
      <c r="B12" s="391" t="s">
        <v>385</v>
      </c>
      <c r="C12" s="392" t="s">
        <v>396</v>
      </c>
      <c r="D12" s="393" t="s">
        <v>397</v>
      </c>
      <c r="E12" s="394">
        <v>50113001</v>
      </c>
      <c r="F12" s="393" t="s">
        <v>399</v>
      </c>
      <c r="G12" s="392" t="s">
        <v>413</v>
      </c>
      <c r="H12" s="392">
        <v>197125</v>
      </c>
      <c r="I12" s="392">
        <v>197125</v>
      </c>
      <c r="J12" s="392" t="s">
        <v>414</v>
      </c>
      <c r="K12" s="392" t="s">
        <v>415</v>
      </c>
      <c r="L12" s="395">
        <v>110</v>
      </c>
      <c r="M12" s="395">
        <v>4</v>
      </c>
      <c r="N12" s="396">
        <v>440</v>
      </c>
    </row>
    <row r="13" spans="1:14" ht="14.45" customHeight="1" thickBot="1" x14ac:dyDescent="0.25">
      <c r="A13" s="397" t="s">
        <v>384</v>
      </c>
      <c r="B13" s="398" t="s">
        <v>385</v>
      </c>
      <c r="C13" s="399" t="s">
        <v>396</v>
      </c>
      <c r="D13" s="400" t="s">
        <v>397</v>
      </c>
      <c r="E13" s="401">
        <v>50113013</v>
      </c>
      <c r="F13" s="400" t="s">
        <v>416</v>
      </c>
      <c r="G13" s="399" t="s">
        <v>400</v>
      </c>
      <c r="H13" s="399">
        <v>101076</v>
      </c>
      <c r="I13" s="399">
        <v>1076</v>
      </c>
      <c r="J13" s="399" t="s">
        <v>417</v>
      </c>
      <c r="K13" s="399" t="s">
        <v>418</v>
      </c>
      <c r="L13" s="402">
        <v>78.330000000000013</v>
      </c>
      <c r="M13" s="402">
        <v>3</v>
      </c>
      <c r="N13" s="403">
        <v>234.99000000000004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51DD77A-6C6E-4633-8667-ECA9BE66C835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204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4" t="s">
        <v>91</v>
      </c>
      <c r="B4" s="405" t="s">
        <v>14</v>
      </c>
      <c r="C4" s="406" t="s">
        <v>2</v>
      </c>
      <c r="D4" s="405" t="s">
        <v>14</v>
      </c>
      <c r="E4" s="406" t="s">
        <v>2</v>
      </c>
      <c r="F4" s="407" t="s">
        <v>14</v>
      </c>
    </row>
    <row r="5" spans="1:6" ht="14.45" customHeight="1" thickBot="1" x14ac:dyDescent="0.25">
      <c r="A5" s="418" t="s">
        <v>419</v>
      </c>
      <c r="B5" s="381"/>
      <c r="C5" s="408">
        <v>0</v>
      </c>
      <c r="D5" s="381">
        <v>440</v>
      </c>
      <c r="E5" s="408">
        <v>1</v>
      </c>
      <c r="F5" s="382">
        <v>440</v>
      </c>
    </row>
    <row r="6" spans="1:6" ht="14.45" customHeight="1" thickBot="1" x14ac:dyDescent="0.25">
      <c r="A6" s="414" t="s">
        <v>3</v>
      </c>
      <c r="B6" s="415"/>
      <c r="C6" s="416">
        <v>0</v>
      </c>
      <c r="D6" s="415">
        <v>440</v>
      </c>
      <c r="E6" s="416">
        <v>1</v>
      </c>
      <c r="F6" s="417">
        <v>440</v>
      </c>
    </row>
    <row r="7" spans="1:6" ht="14.45" customHeight="1" thickBot="1" x14ac:dyDescent="0.25"/>
    <row r="8" spans="1:6" ht="14.45" customHeight="1" thickBot="1" x14ac:dyDescent="0.25">
      <c r="A8" s="418" t="s">
        <v>420</v>
      </c>
      <c r="B8" s="381"/>
      <c r="C8" s="408">
        <v>0</v>
      </c>
      <c r="D8" s="381">
        <v>440</v>
      </c>
      <c r="E8" s="408">
        <v>1</v>
      </c>
      <c r="F8" s="382">
        <v>440</v>
      </c>
    </row>
    <row r="9" spans="1:6" ht="14.45" customHeight="1" thickBot="1" x14ac:dyDescent="0.25">
      <c r="A9" s="414" t="s">
        <v>3</v>
      </c>
      <c r="B9" s="415"/>
      <c r="C9" s="416">
        <v>0</v>
      </c>
      <c r="D9" s="415">
        <v>440</v>
      </c>
      <c r="E9" s="416">
        <v>1</v>
      </c>
      <c r="F9" s="417">
        <v>440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17CBC479-24E3-43E2-8019-1C3A83B8EB10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425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204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440</v>
      </c>
      <c r="K3" s="44">
        <f>IF(M3=0,0,J3/M3)</f>
        <v>1</v>
      </c>
      <c r="L3" s="43">
        <f>SUBTOTAL(9,L6:L1048576)</f>
        <v>4</v>
      </c>
      <c r="M3" s="45">
        <f>SUBTOTAL(9,M6:M1048576)</f>
        <v>440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4" t="s">
        <v>80</v>
      </c>
      <c r="B5" s="420" t="s">
        <v>81</v>
      </c>
      <c r="C5" s="420" t="s">
        <v>56</v>
      </c>
      <c r="D5" s="420" t="s">
        <v>82</v>
      </c>
      <c r="E5" s="420" t="s">
        <v>83</v>
      </c>
      <c r="F5" s="421" t="s">
        <v>15</v>
      </c>
      <c r="G5" s="421" t="s">
        <v>14</v>
      </c>
      <c r="H5" s="406" t="s">
        <v>84</v>
      </c>
      <c r="I5" s="405" t="s">
        <v>15</v>
      </c>
      <c r="J5" s="421" t="s">
        <v>14</v>
      </c>
      <c r="K5" s="406" t="s">
        <v>84</v>
      </c>
      <c r="L5" s="405" t="s">
        <v>15</v>
      </c>
      <c r="M5" s="422" t="s">
        <v>14</v>
      </c>
    </row>
    <row r="6" spans="1:13" ht="14.45" customHeight="1" thickBot="1" x14ac:dyDescent="0.25">
      <c r="A6" s="411" t="s">
        <v>396</v>
      </c>
      <c r="B6" s="423" t="s">
        <v>421</v>
      </c>
      <c r="C6" s="423" t="s">
        <v>422</v>
      </c>
      <c r="D6" s="423" t="s">
        <v>423</v>
      </c>
      <c r="E6" s="423" t="s">
        <v>424</v>
      </c>
      <c r="F6" s="412"/>
      <c r="G6" s="412"/>
      <c r="H6" s="199">
        <v>0</v>
      </c>
      <c r="I6" s="412">
        <v>4</v>
      </c>
      <c r="J6" s="412">
        <v>440</v>
      </c>
      <c r="K6" s="199">
        <v>1</v>
      </c>
      <c r="L6" s="412">
        <v>4</v>
      </c>
      <c r="M6" s="413">
        <v>440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D3318D11-FE87-4E36-AB7C-2393A364B475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2021-02-08T11:31:38Z</dcterms:modified>
</cp:coreProperties>
</file>