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0" i="414" l="1"/>
  <c r="A9" i="414"/>
  <c r="A7" i="414"/>
  <c r="F3" i="344" l="1"/>
  <c r="D3" i="344"/>
  <c r="B3" i="344"/>
  <c r="AK21" i="419" l="1"/>
  <c r="AJ21" i="419"/>
  <c r="AJ22" i="419" s="1"/>
  <c r="AI21" i="419"/>
  <c r="AI23" i="419" s="1"/>
  <c r="AH21" i="419"/>
  <c r="AH22" i="419" s="1"/>
  <c r="AG21" i="419"/>
  <c r="AF21" i="419"/>
  <c r="AE21" i="419"/>
  <c r="AE23" i="419" s="1"/>
  <c r="AD21" i="419"/>
  <c r="AD22" i="419" s="1"/>
  <c r="AC21" i="419"/>
  <c r="AB21" i="419"/>
  <c r="AA21" i="419"/>
  <c r="AA23" i="419" s="1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S23" i="419" s="1"/>
  <c r="R21" i="419"/>
  <c r="R22" i="419" s="1"/>
  <c r="Q21" i="419"/>
  <c r="P21" i="419"/>
  <c r="P22" i="419" s="1"/>
  <c r="O21" i="419"/>
  <c r="O23" i="419" s="1"/>
  <c r="N21" i="419"/>
  <c r="N22" i="419" s="1"/>
  <c r="M21" i="419"/>
  <c r="L21" i="419"/>
  <c r="K21" i="419"/>
  <c r="K23" i="419" s="1"/>
  <c r="J21" i="419"/>
  <c r="J22" i="419" s="1"/>
  <c r="I21" i="419"/>
  <c r="AK20" i="419"/>
  <c r="AJ20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K19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K17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K16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K14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K13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K12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K11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AA18" i="419"/>
  <c r="AE18" i="419"/>
  <c r="AI18" i="419"/>
  <c r="I18" i="419"/>
  <c r="M18" i="419"/>
  <c r="Q18" i="419"/>
  <c r="U18" i="419"/>
  <c r="Y18" i="419"/>
  <c r="AC18" i="419"/>
  <c r="AG18" i="419"/>
  <c r="AK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AI22" i="419"/>
  <c r="W23" i="419"/>
  <c r="I23" i="419"/>
  <c r="M23" i="419"/>
  <c r="Q23" i="419"/>
  <c r="U23" i="419"/>
  <c r="Y23" i="419"/>
  <c r="AC23" i="419"/>
  <c r="AG23" i="419"/>
  <c r="AK23" i="419"/>
  <c r="J23" i="419"/>
  <c r="R23" i="419"/>
  <c r="Z23" i="419"/>
  <c r="AH23" i="419"/>
  <c r="L18" i="419"/>
  <c r="P18" i="419"/>
  <c r="T18" i="419"/>
  <c r="X18" i="419"/>
  <c r="AB18" i="419"/>
  <c r="AF18" i="419"/>
  <c r="AJ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AJ26" i="419" l="1"/>
  <c r="AJ25" i="419"/>
  <c r="C11" i="340" l="1"/>
  <c r="A16" i="383" l="1"/>
  <c r="C25" i="419" l="1"/>
  <c r="AJ27" i="419" l="1"/>
  <c r="G26" i="419"/>
  <c r="C26" i="419"/>
  <c r="B26" i="419" l="1"/>
  <c r="B27" i="419" s="1"/>
  <c r="C28" i="419"/>
  <c r="G27" i="419"/>
  <c r="C27" i="419"/>
  <c r="AJ28" i="419" l="1"/>
  <c r="G25" i="419"/>
  <c r="B25" i="419" l="1"/>
  <c r="G28" i="419"/>
  <c r="B28" i="419" s="1"/>
  <c r="A7" i="339"/>
  <c r="AH6" i="419" l="1"/>
  <c r="Z6" i="419"/>
  <c r="N6" i="419"/>
  <c r="AK6" i="419"/>
  <c r="AG6" i="419"/>
  <c r="AC6" i="419"/>
  <c r="Y6" i="419"/>
  <c r="U6" i="419"/>
  <c r="Q6" i="419"/>
  <c r="M6" i="419"/>
  <c r="I6" i="419"/>
  <c r="AJ6" i="419"/>
  <c r="AF6" i="419"/>
  <c r="AB6" i="419"/>
  <c r="X6" i="419"/>
  <c r="T6" i="419"/>
  <c r="P6" i="419"/>
  <c r="L6" i="419"/>
  <c r="AI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C14" i="414"/>
  <c r="D14" i="414"/>
  <c r="D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C20" i="414"/>
  <c r="D20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<sst xmlns="http://schemas.openxmlformats.org/spreadsheetml/2006/main" count="2574" uniqueCount="668">
  <si>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</si>
  <si>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</si>
  <si>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</si>
  <si>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</si>
  <si>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</si>
  <si>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</si>
  <si>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</si>
  <si>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</si>
  <si>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</si>
  <si>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</si>
  <si>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</si>
  <si>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</si>
  <si>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</si>
  <si>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</si>
  <si>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</si>
  <si>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</si>
  <si>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</si>
  <si>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</si>
  <si>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</si>
  <si>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</si>
  <si>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</si>
  <si>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</si>
  <si>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</si>
  <si>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</si>
  <si>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</si>
  <si>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</si>
  <si>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</si>
  <si>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</si>
  <si>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</si>
  <si>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</si>
  <si>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</si>
  <si>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</si>
  <si>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</si>
  <si>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</si>
  <si>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</si>
  <si>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</si>
  <si>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</si>
  <si>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</si>
  <si>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</si>
  <si>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</si>
  <si>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</si>
  <si>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</si>
  <si>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</si>
  <si>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</si>
  <si>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</si>
  <si>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</si>
  <si>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</si>
  <si>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</si>
  <si>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</si>
  <si>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</si>
  <si>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</si>
  <si>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</si>
  <si>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</si>
  <si>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</si>
  <si>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</si>
  <si>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</si>
  <si>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</si>
  <si>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</si>
  <si>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</si>
  <si>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</si>
  <si>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</si>
  <si>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</si>
  <si>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</si>
  <si>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</si>
  <si>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</si>
  <si>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</si>
  <si>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</si>
  <si>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</si>
  <si>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</si>
  <si>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</si>
  <si>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</si>
  <si>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</si>
  <si>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</si>
  <si>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</si>
  <si>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</si>
  <si>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</si>
  <si>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</si>
  <si>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</si>
  <si>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</si>
  <si>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</si>
  <si>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</si>
  <si>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</si>
  <si>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</si>
  <si>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</si>
  <si>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</si>
  <si>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</si>
  <si>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</si>
  <si>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</si>
  <si>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</si>
  <si>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</si>
  <si>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</si>
  <si>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</si>
  <si>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</si>
  <si>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</si>
  <si>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</si>
  <si>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</si>
  <si>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</si>
  <si>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</si>
  <si>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</si>
  <si>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</si>
  <si>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</si>
  <si>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</si>
  <si>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</si>
  <si>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</si>
  <si>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</si>
  <si>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</si>
  <si>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</si>
  <si>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</si>
  <si>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</si>
  <si>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</si>
  <si>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</si>
  <si>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</si>
  <si>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</si>
  <si>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</si>
  <si>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</si>
  <si>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</si>
  <si>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</si>
  <si>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</si>
  <si>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</si>
  <si>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</si>
  <si>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</si>
  <si>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</si>
  <si>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</si>
  <si>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</si>
  <si>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</si>
  <si>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</si>
  <si>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</si>
  <si>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</si>
  <si>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</si>
  <si>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</si>
  <si>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</si>
  <si>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</si>
  <si>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</si>
  <si>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</si>
  <si>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</si>
  <si>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</si>
  <si>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</si>
  <si>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</si>
  <si>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</si>
  <si>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</si>
  <si>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</si>
  <si>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</si>
  <si>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</si>
  <si>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</si>
  <si>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</si>
  <si>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</si>
  <si>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</si>
  <si>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</si>
  <si>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</si>
  <si>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</si>
  <si>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</si>
  <si>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</si>
  <si>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</si>
  <si>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</si>
  <si>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</si>
  <si>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</si>
  <si>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Lékař / ATC</t>
  </si>
  <si>
    <t>101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</si>
  <si>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</si>
  <si>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</si>
  <si>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</si>
  <si>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</si>
  <si>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</si>
  <si>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</si>
  <si>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</si>
  <si>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</si>
  <si>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</si>
  <si>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</si>
  <si>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</si>
  <si>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</si>
  <si>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</si>
  <si>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</si>
  <si>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</si>
  <si>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</si>
  <si>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</si>
  <si>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</si>
  <si>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</si>
  <si>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</si>
  <si>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</si>
  <si>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</si>
  <si>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</si>
  <si>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</si>
  <si>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</si>
  <si>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</si>
  <si>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</si>
  <si>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</si>
  <si>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</si>
  <si>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</si>
  <si>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</si>
  <si>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</si>
  <si>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</si>
  <si>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</si>
  <si>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</si>
  <si>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</si>
  <si>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</si>
  <si>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</si>
  <si>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</si>
  <si>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</si>
  <si>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</si>
  <si>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</si>
  <si>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</si>
  <si>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</si>
  <si>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</si>
  <si>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</si>
  <si>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</si>
  <si>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</si>
  <si>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</si>
  <si>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</si>
  <si>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</si>
  <si>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</si>
  <si>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</si>
  <si>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</si>
  <si>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</si>
  <si>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</si>
  <si>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</si>
  <si>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</si>
  <si>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</si>
  <si>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</si>
  <si>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</si>
  <si>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</si>
  <si>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</si>
  <si>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</si>
  <si>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</si>
  <si>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</si>
  <si>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</si>
  <si>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</si>
  <si>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</si>
  <si>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</si>
  <si>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</si>
  <si>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</si>
  <si>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</si>
  <si>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</si>
  <si>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</si>
  <si>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</si>
  <si>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</si>
  <si>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</si>
  <si>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</si>
  <si>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</si>
  <si>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</si>
  <si>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</si>
  <si>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</si>
  <si>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</si>
  <si>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</si>
  <si>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</si>
  <si>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</si>
  <si>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</si>
  <si>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</si>
  <si>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</si>
  <si>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</si>
  <si>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</si>
  <si>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</si>
  <si>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</si>
  <si>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</si>
  <si>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</si>
  <si>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</si>
  <si>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</si>
  <si>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</si>
  <si>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</si>
  <si>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</si>
  <si>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</si>
  <si>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</si>
  <si>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 (sk.Z_513)</t>
  </si>
  <si>
    <t>50119     DDHM a textil</t>
  </si>
  <si>
    <t>50119101     jednorázový operační materiál (sk.T18B)</t>
  </si>
  <si>
    <t>50180     Materiál z darů, FKSP</t>
  </si>
  <si>
    <t>50180001     věcné dary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</si>
  <si>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</si>
  <si>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</si>
  <si>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</si>
  <si>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</si>
  <si>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</si>
  <si>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</si>
  <si>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</si>
  <si>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</si>
  <si>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</si>
  <si>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</si>
  <si>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</si>
  <si>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</si>
  <si>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</si>
  <si>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</si>
  <si>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</si>
  <si>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</si>
  <si>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</si>
  <si>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</si>
  <si>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</si>
  <si>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</si>
  <si>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</si>
  <si>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</si>
  <si>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</si>
  <si>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</si>
  <si>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</si>
  <si>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</si>
  <si>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</si>
  <si>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</si>
  <si>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</si>
  <si>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</si>
  <si>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</si>
  <si>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</si>
  <si>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</si>
  <si>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</si>
  <si>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</si>
  <si>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</si>
  <si>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</si>
  <si>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</si>
  <si>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</si>
  <si>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</si>
  <si>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>HVLP</t>
  </si>
  <si>
    <t>IPLP</t>
  </si>
  <si>
    <t/>
  </si>
  <si>
    <t>PZT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</si>
  <si>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</si>
  <si>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</si>
  <si>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</si>
  <si>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</si>
  <si>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</si>
  <si>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</si>
  <si>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</si>
  <si>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</si>
  <si>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</si>
  <si>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Bohanes Tomáš</t>
  </si>
  <si>
    <t>Hrabalová Monika</t>
  </si>
  <si>
    <t>Karásková Eva</t>
  </si>
  <si>
    <t>Vrzalová Drahomíra</t>
  </si>
  <si>
    <t>Potraviny pro zvláštní lékařské účely (PZLÚ)</t>
  </si>
  <si>
    <t>33526</t>
  </si>
  <si>
    <t>NUTRISON</t>
  </si>
  <si>
    <t>POR SOL 1X1000ML</t>
  </si>
  <si>
    <t>33677</t>
  </si>
  <si>
    <t>NUTRISON ENERGY MULTI FIBRE</t>
  </si>
  <si>
    <t>POR SOL 1X1500ML</t>
  </si>
  <si>
    <t>Klopidogrel</t>
  </si>
  <si>
    <t>158391</t>
  </si>
  <si>
    <t>CLOPIDOGREL ACCORD 75 MG POTAHOVANÉ TABLETY</t>
  </si>
  <si>
    <t>POR TBL FLM 30X75MG</t>
  </si>
  <si>
    <t>33322</t>
  </si>
  <si>
    <t>NUTRIDRINK S PŘÍCHUTÍ ČOKOLÁDOVOU</t>
  </si>
  <si>
    <t>POR SOL 1X200ML</t>
  </si>
  <si>
    <t>33327</t>
  </si>
  <si>
    <t>NUTRIDRINK NEUTRAL</t>
  </si>
  <si>
    <t>33331</t>
  </si>
  <si>
    <t>NUTRIDRINK BALÍČEK 5+1</t>
  </si>
  <si>
    <t>POR SOL 6X200ML</t>
  </si>
  <si>
    <t>33339</t>
  </si>
  <si>
    <t>DIASIP S PŘÍCHUTÍ JAHODOVOU</t>
  </si>
  <si>
    <t>33340</t>
  </si>
  <si>
    <t>DIASIP S PŘÍCHUTÍ VANILKOVOU</t>
  </si>
  <si>
    <t>33342</t>
  </si>
  <si>
    <t>CUBITAN S PŘÍCHUTÍ ČOKOLÁDOVOU</t>
  </si>
  <si>
    <t>33473</t>
  </si>
  <si>
    <t>NUTRIDRINK JUICE STYLE S PŘÍCHUTÍ JAHODOVOU</t>
  </si>
  <si>
    <t>33474</t>
  </si>
  <si>
    <t>NUTRIDRINK JUICE STYLE S PŘÍCHUTÍ JABLEČNOU</t>
  </si>
  <si>
    <t>33530</t>
  </si>
  <si>
    <t>NUTRISON MULTI FIBRE</t>
  </si>
  <si>
    <t>33739</t>
  </si>
  <si>
    <t>NUTRIDRINK COMPACT PROTEIN S PŘÍCHUTÍ VANILKOVOU</t>
  </si>
  <si>
    <t>POR SOL 4X125ML</t>
  </si>
  <si>
    <t>33741</t>
  </si>
  <si>
    <t>NUTRIDRINK COMPACT PROTEIN S PŘÍCHUTÍ BANÁNOVOU</t>
  </si>
  <si>
    <t>33752</t>
  </si>
  <si>
    <t>NUTRIDRINK CREME S PŘÍCHUTÍ LESNÍHO OVOCE</t>
  </si>
  <si>
    <t>POR SOL 4X125GM</t>
  </si>
  <si>
    <t>33751</t>
  </si>
  <si>
    <t>NUTRIDRINK CREME S PŘÍCHUTÍ ČOKOLÁDOVOU</t>
  </si>
  <si>
    <t>33740</t>
  </si>
  <si>
    <t>NUTRIDRINK COMPACT PROTEIN S PŘÍCHUTÍ KÁVY</t>
  </si>
  <si>
    <t>33750</t>
  </si>
  <si>
    <t>NUTRIDRINK CREME S PŘÍCHUTÍ VANILKOVOU</t>
  </si>
  <si>
    <t>33785</t>
  </si>
  <si>
    <t>FORTICARE S PŘÍCHUTÍ POMERANČ A CITRÓN</t>
  </si>
  <si>
    <t>33742</t>
  </si>
  <si>
    <t>NUTRIDRINK COMPACT PROTEIN S PŘÍCHUTÍ JAHODOVOU</t>
  </si>
  <si>
    <t>33422</t>
  </si>
  <si>
    <t>NUTRISON ADVANCED DIASON LOW ENERGY</t>
  </si>
  <si>
    <t>33786</t>
  </si>
  <si>
    <t>FORTICARE S PŘÍCHUTÍ BROSKEV A ZÁZVOR</t>
  </si>
  <si>
    <t>33855</t>
  </si>
  <si>
    <t>NUTRIDRINK BALÍČEK 5 + 1</t>
  </si>
  <si>
    <t>33519</t>
  </si>
  <si>
    <t>ENSURE PLUS PŘÍCHUŤ ČOKOLÁDA</t>
  </si>
  <si>
    <t>POR SOL 1X220ML</t>
  </si>
  <si>
    <t>33521</t>
  </si>
  <si>
    <t>ENSURE PLUS PŘÍCHUŤ VANILKA</t>
  </si>
  <si>
    <t>33423</t>
  </si>
  <si>
    <t>NUTRISON ADVANCED PEPTISORB</t>
  </si>
  <si>
    <t>33848</t>
  </si>
  <si>
    <t>POR SOL 4X200ML</t>
  </si>
  <si>
    <t>33858</t>
  </si>
  <si>
    <t>33859</t>
  </si>
  <si>
    <t>33850</t>
  </si>
  <si>
    <t>NUTRIDRINK PROTEIN S PŘÍCHUTÍ ČOKOLÁDOVOU</t>
  </si>
  <si>
    <t>33851</t>
  </si>
  <si>
    <t>NUTRIDRINK PROTEIN S PŘÍCHUTÍ VANILKOVOU</t>
  </si>
  <si>
    <t>33852</t>
  </si>
  <si>
    <t>NUTRIDRINK PROTEIN S PŘÍCHUTÍ LESNÍHO OVOCE</t>
  </si>
  <si>
    <t>33866</t>
  </si>
  <si>
    <t>NUTRIDRINK COMPACT S PŘÍCHUTÍ MERUŇKOVOU</t>
  </si>
  <si>
    <t>33934</t>
  </si>
  <si>
    <t>NUTRIDRINK MULTI FIBRE S PŘÍCHUTÍ ČOKOLÁDOVOU</t>
  </si>
  <si>
    <t>Itopridum</t>
  </si>
  <si>
    <t>166760</t>
  </si>
  <si>
    <t>KINITO 50 MG, POTAHOVANÉ TABLETY</t>
  </si>
  <si>
    <t>POR TBL FLM 100X50MG</t>
  </si>
  <si>
    <t>33329</t>
  </si>
  <si>
    <t>NUTRIDRINK YOGHURT S PŘÍCHUTÍ MALINA</t>
  </si>
  <si>
    <t>Jiná</t>
  </si>
  <si>
    <t>1000</t>
  </si>
  <si>
    <t>Jiný</t>
  </si>
  <si>
    <t>1401014</t>
  </si>
  <si>
    <t>1402001</t>
  </si>
  <si>
    <t>Chlorid draselný</t>
  </si>
  <si>
    <t>2486</t>
  </si>
  <si>
    <t>KALIUM CHLORATUM LÉČIVA 7,5%</t>
  </si>
  <si>
    <t>INJ SOL 5X10ML</t>
  </si>
  <si>
    <t>999999</t>
  </si>
  <si>
    <t>Kyselina ursodeoxycholová</t>
  </si>
  <si>
    <t>13808</t>
  </si>
  <si>
    <t>URSOSAN</t>
  </si>
  <si>
    <t>POR CPS DUR 100X250MG</t>
  </si>
  <si>
    <t>Laktulóza</t>
  </si>
  <si>
    <t>42547</t>
  </si>
  <si>
    <t>LACTULOSE AL SIRUP</t>
  </si>
  <si>
    <t>POR SIR 1X500ML</t>
  </si>
  <si>
    <t>Omeprazol</t>
  </si>
  <si>
    <t>25366</t>
  </si>
  <si>
    <t>HELICID 20 ZENTIVA</t>
  </si>
  <si>
    <t>POR CPS ETD 90X20MG</t>
  </si>
  <si>
    <t>33328</t>
  </si>
  <si>
    <t>NUTRIDRINK S PŘÍCHUTÍ TROPICKÉHO OVOCE</t>
  </si>
  <si>
    <t>33341</t>
  </si>
  <si>
    <t>CUBITAN S PŘÍCHUTÍ VANILKOVOU</t>
  </si>
  <si>
    <t>33343</t>
  </si>
  <si>
    <t>CUBITAN S PŘÍCHUTÍ JAHODOVOU</t>
  </si>
  <si>
    <t>33488</t>
  </si>
  <si>
    <t>33490</t>
  </si>
  <si>
    <t>33527</t>
  </si>
  <si>
    <t>POR SOL 1X500ML</t>
  </si>
  <si>
    <t>33531</t>
  </si>
  <si>
    <t>33704</t>
  </si>
  <si>
    <t>DIASIP S PŘÍCHUTÍ CAPPUCCINO</t>
  </si>
  <si>
    <t>33853</t>
  </si>
  <si>
    <t>NUTRIDRINK S PŘÍCHUTÍ JAHODOVOU</t>
  </si>
  <si>
    <t>33854</t>
  </si>
  <si>
    <t>NUTRIDRINK S PŘÍCHUTÍ BANÁNOVOU</t>
  </si>
  <si>
    <t>33324</t>
  </si>
  <si>
    <t>NUTRIDRINK MULTI FIBRE S PŘÍCHUTÍ JAHODOVOU</t>
  </si>
  <si>
    <t>33833</t>
  </si>
  <si>
    <t>Rabeprazol</t>
  </si>
  <si>
    <t>182072</t>
  </si>
  <si>
    <t>RABEPRAZOL MYLAN 20 MG</t>
  </si>
  <si>
    <t>POR TBL ENT 100X20MG</t>
  </si>
  <si>
    <t>Silymarin</t>
  </si>
  <si>
    <t>19571</t>
  </si>
  <si>
    <t>LAGOSA</t>
  </si>
  <si>
    <t>POR TBL OBD 100X150MG</t>
  </si>
  <si>
    <t>Tramadol</t>
  </si>
  <si>
    <t>32083</t>
  </si>
  <si>
    <t>TRALGIT GTT.</t>
  </si>
  <si>
    <t>POR GTT SOL 1X10ML</t>
  </si>
  <si>
    <t>Obvazový materiál, náplasti</t>
  </si>
  <si>
    <t>82747</t>
  </si>
  <si>
    <t>KRYTÍ VLHKÉ - KÓD PRO OZNÁMENÍ ZAČÁTKU LÉČBY</t>
  </si>
  <si>
    <t>SIGNÁLNÍ KÓD ZP - PROSTŘEDKY PRO VLHKÉ HOJENÍ RAN</t>
  </si>
  <si>
    <t>169070</t>
  </si>
  <si>
    <t>KRYTÍ MEPILEX BORDER AG,STERIL 395260</t>
  </si>
  <si>
    <t>SE SILIKONOVOU VRSTVOU SAFETAC,7X7,5CM,AKTIVNÍ ČÁST 4X4,5CM,5KS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</si>
  <si>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</si>
  <si>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</si>
  <si>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</si>
  <si>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</si>
  <si>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B01AC04 - Klopidogrel</t>
  </si>
  <si>
    <t>A03FA07 - Itopridum</t>
  </si>
  <si>
    <t>A06AD11 - Laktulóza</t>
  </si>
  <si>
    <t>N02AX02 - Tramadol</t>
  </si>
  <si>
    <t>V06XX</t>
  </si>
  <si>
    <t>B01AC04</t>
  </si>
  <si>
    <t>A03FA07</t>
  </si>
  <si>
    <t>A06AD11</t>
  </si>
  <si>
    <t>N02AX02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</si>
  <si>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</si>
  <si>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</si>
  <si>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</si>
  <si>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</si>
  <si>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</si>
  <si>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</si>
  <si>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</si>
  <si>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</si>
  <si>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</si>
  <si>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</si>
  <si>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</si>
  <si>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</si>
  <si>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</si>
  <si>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</si>
  <si>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ZC854</t>
  </si>
  <si>
    <t>Kompresa NT 7,5 x 7,5 cm / 2 ks sterilní 26510</t>
  </si>
  <si>
    <t>Kompresa NT 7,5 x 7,5 cm/2 ks sterilní 26510</t>
  </si>
  <si>
    <t>ZD740</t>
  </si>
  <si>
    <t>Kompresa gáza sterilkompres 7,5 x 7,5 cm / 5 ks sterilní 1325019265(1230119225)</t>
  </si>
  <si>
    <t>Kompresa gáza sterilkompres 7,5 x 7,5 cm/5 ks sterilní 1325019265(1230119225)</t>
  </si>
  <si>
    <t>ZI558</t>
  </si>
  <si>
    <t>Náplast curapor   7 x   5 cm 22120 ( náhrada za cosmopor )</t>
  </si>
  <si>
    <t>ZI599</t>
  </si>
  <si>
    <t>Náplast curapor 10 x   8 cm 22121 ( náhrada za cosmopor )</t>
  </si>
  <si>
    <t>ZK760</t>
  </si>
  <si>
    <t>Krytí tegaderm + PAD na i. v. vstupy bal. á 25 ks 9 x 10 cm 3586</t>
  </si>
  <si>
    <t>ZK646</t>
  </si>
  <si>
    <t>Náplast tegaderm CHG 8,5 cm x 11,5 cm na CŽK-antibakt. bal. á 25 ks 1657R</t>
  </si>
  <si>
    <t>ZA727</t>
  </si>
  <si>
    <t>Kontejner 30 ml sterilní 331690251750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</si>
  <si>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</si>
  <si>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</si>
  <si>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</si>
  <si>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</si>
  <si>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</si>
  <si>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</si>
  <si>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</si>
  <si>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</si>
  <si>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</si>
  <si>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</si>
  <si>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</si>
  <si>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ZC769</t>
  </si>
  <si>
    <t>Hadička spojovací HS 1,8 x 450LL 606301-ND</t>
  </si>
  <si>
    <t>ZC863</t>
  </si>
  <si>
    <t>Hadička spojovací HS 1,8 x 1800LL 606304-ND</t>
  </si>
  <si>
    <t>ZF159</t>
  </si>
  <si>
    <t>Nádoba na kontaminovaný odpad 1 l 15-0002</t>
  </si>
  <si>
    <t>ZH168</t>
  </si>
  <si>
    <t>Stříkačka injekční 3-dílná 1 ml L tuberculin s jehlou KD-JECT III 831786</t>
  </si>
  <si>
    <t>ZH546</t>
  </si>
  <si>
    <t>Flocare infinity pack set mobile 569572 ,2778307</t>
  </si>
  <si>
    <t>ZK798</t>
  </si>
  <si>
    <t>Zátka combi modrá 4495152</t>
  </si>
  <si>
    <t>ZK884</t>
  </si>
  <si>
    <t>Kohout trojcestný discofix modrý 4095111</t>
  </si>
  <si>
    <t>ZK735</t>
  </si>
  <si>
    <t>Konektor bezjehlový caresite bal. á 200 ks dohodnutá cena 7,93 Kč bez DPH 415122</t>
  </si>
  <si>
    <t>ZF973</t>
  </si>
  <si>
    <t>Hadička tlaková spojovací unicath 1,5 x 25 cm LL na obou koncích male-male bal. á 40 ks PN1202</t>
  </si>
  <si>
    <t>Hadička tlaková spojovací unicath 1,5 x 25 cm LL na obou koncích male-male bal. á 40 ks PN 1202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</si>
  <si>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</si>
  <si>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</si>
  <si>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</si>
  <si>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</si>
  <si>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</si>
  <si>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</si>
  <si>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ZA240</t>
  </si>
  <si>
    <t>Katetr broviak 1 lumen 6,6Fr x 90 cm 0600540CE</t>
  </si>
  <si>
    <t>Katetr broviak 1 lumen 6,6 Fr x 90 cm 0600540CE</t>
  </si>
  <si>
    <t>ZA715</t>
  </si>
  <si>
    <t>Set infuzní intrafix primeline classic 150 cm 4062957</t>
  </si>
  <si>
    <t>ZB715</t>
  </si>
  <si>
    <t>Set kangaro univ. pro enterální výživu bal. á 30 ks  S777403</t>
  </si>
  <si>
    <t>ZE973</t>
  </si>
  <si>
    <t>Set pro parenterenterální výživu á 100 ks 8701148SP</t>
  </si>
  <si>
    <t>ZN400</t>
  </si>
  <si>
    <t>Set infuzní  Spike (DEHP free) s filtrem 1,2 um k mobilní pumpě Mini Rythmic PN+ bal. á 20 ks KM1EE148X</t>
  </si>
  <si>
    <t>ZB556</t>
  </si>
  <si>
    <t>Jehla injekční 1,2 x 40 mm růžová 4665120</t>
  </si>
  <si>
    <t>ZC634</t>
  </si>
  <si>
    <t>Jehla gripper portacath bez Y protu 22G x 16 mm á 12 ks 21-2737-24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</si>
  <si>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</si>
  <si>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</si>
  <si>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</si>
  <si>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</si>
  <si>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</si>
  <si>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</si>
  <si>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</si>
  <si>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</si>
  <si>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</si>
  <si>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</si>
  <si>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</si>
  <si>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</si>
  <si>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</si>
  <si>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</si>
  <si>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</si>
  <si>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</si>
  <si>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</si>
  <si>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</si>
  <si>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</si>
  <si>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</si>
  <si>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</si>
  <si>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</si>
  <si>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</si>
  <si>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</si>
  <si>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</si>
  <si>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Balejová Gabriela</t>
  </si>
  <si>
    <t>Berka Zdeněk</t>
  </si>
  <si>
    <t>beze jména</t>
  </si>
  <si>
    <t>Ehrmann Jiří</t>
  </si>
  <si>
    <t>Gregar Jan</t>
  </si>
  <si>
    <t>Konečný Michal</t>
  </si>
  <si>
    <t>Molitorová Ivana</t>
  </si>
  <si>
    <t>Sovová Markéta</t>
  </si>
  <si>
    <t>Zarivnijová Lea</t>
  </si>
  <si>
    <t>Carbolová Jaroslava</t>
  </si>
  <si>
    <t>Zdravotní výkony vykázané na pracovišti v rámci ambulantní péče dle lékařů *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</si>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</sst>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5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8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7" xfId="0" applyNumberFormat="1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5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26" fillId="2" borderId="33" xfId="1" applyFill="1" applyBorder="1" applyAlignment="1">
      <alignment horizontal="left" indent="4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1" fillId="0" borderId="98" xfId="0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3" fontId="40" fillId="4" borderId="101" xfId="0" applyNumberFormat="1" applyFont="1" applyFill="1" applyBorder="1" applyAlignment="1">
      <alignment horizontal="center"/>
    </xf>
    <xf numFmtId="173" fontId="40" fillId="4" borderId="81" xfId="0" applyNumberFormat="1" applyFont="1" applyFill="1" applyBorder="1" applyAlignment="1">
      <alignment horizontal="center"/>
    </xf>
    <xf numFmtId="173" fontId="33" fillId="0" borderId="99" xfId="0" applyNumberFormat="1" applyFont="1" applyBorder="1" applyAlignment="1">
      <alignment horizontal="right"/>
    </xf>
    <xf numFmtId="0" fontId="0" fillId="0" borderId="83" xfId="0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173" fontId="40" fillId="4" borderId="97" xfId="0" applyNumberFormat="1" applyFont="1" applyFill="1" applyBorder="1" applyAlignment="1">
      <alignment horizontal="center"/>
    </xf>
    <xf numFmtId="173" fontId="33" fillId="0" borderId="83" xfId="0" applyNumberFormat="1" applyFont="1" applyBorder="1" applyAlignment="1">
      <alignment horizontal="right"/>
    </xf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33" fillId="0" borderId="87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 wrapText="1"/>
    </xf>
    <xf numFmtId="173" fontId="33" fillId="0" borderId="103" xfId="0" applyNumberFormat="1" applyFont="1" applyBorder="1" applyAlignment="1">
      <alignment horizontal="right" wrapText="1"/>
    </xf>
    <xf numFmtId="173" fontId="33" fillId="0" borderId="87" xfId="0" applyNumberFormat="1" applyFont="1" applyBorder="1" applyAlignment="1">
      <alignment horizontal="right" wrapText="1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173" fontId="33" fillId="0" borderId="95" xfId="0" applyNumberFormat="1" applyFont="1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5" fontId="33" fillId="0" borderId="83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33" fillId="0" borderId="94" xfId="0" applyNumberFormat="1" applyFont="1" applyBorder="1" applyAlignment="1">
      <alignment horizontal="right"/>
    </xf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175" fontId="33" fillId="0" borderId="87" xfId="0" applyNumberFormat="1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72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3" xfId="79" applyFont="1" applyFill="1" applyBorder="1" applyAlignment="1">
      <alignment horizontal="left"/>
    </xf>
    <xf numFmtId="0" fontId="40" fillId="8" borderId="107" xfId="0" applyFont="1" applyFill="1" applyBorder="1"/>
    <xf numFmtId="0" fontId="40" fillId="8" borderId="105" xfId="0" applyFont="1" applyFill="1" applyBorder="1"/>
    <xf numFmtId="0" fontId="40" fillId="8" borderId="106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74" xfId="0" applyNumberFormat="1" applyFont="1" applyFill="1" applyBorder="1"/>
    <xf numFmtId="0" fontId="33" fillId="0" borderId="75" xfId="0" applyFont="1" applyFill="1" applyBorder="1"/>
    <xf numFmtId="3" fontId="33" fillId="0" borderId="75" xfId="0" applyNumberFormat="1" applyFont="1" applyFill="1" applyBorder="1"/>
    <xf numFmtId="3" fontId="33" fillId="0" borderId="84" xfId="0" applyNumberFormat="1" applyFont="1" applyFill="1" applyBorder="1"/>
    <xf numFmtId="0" fontId="33" fillId="0" borderId="85" xfId="0" applyFont="1" applyFill="1" applyBorder="1"/>
    <xf numFmtId="3" fontId="33" fillId="0" borderId="85" xfId="0" applyNumberFormat="1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101" xfId="0" applyNumberFormat="1" applyFont="1" applyFill="1" applyBorder="1"/>
    <xf numFmtId="3" fontId="33" fillId="0" borderId="99" xfId="0" applyNumberFormat="1" applyFont="1" applyFill="1" applyBorder="1"/>
    <xf numFmtId="3" fontId="33" fillId="0" borderId="10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0" fontId="33" fillId="0" borderId="84" xfId="0" applyFont="1" applyFill="1" applyBorder="1"/>
    <xf numFmtId="0" fontId="33" fillId="0" borderId="77" xfId="0" applyFont="1" applyFill="1" applyBorder="1"/>
    <xf numFmtId="9" fontId="33" fillId="0" borderId="75" xfId="0" applyNumberFormat="1" applyFont="1" applyFill="1" applyBorder="1"/>
    <xf numFmtId="9" fontId="33" fillId="0" borderId="76" xfId="0" applyNumberFormat="1" applyFont="1" applyFill="1" applyBorder="1"/>
    <xf numFmtId="9" fontId="33" fillId="0" borderId="85" xfId="0" applyNumberFormat="1" applyFont="1" applyFill="1" applyBorder="1"/>
    <xf numFmtId="9" fontId="33" fillId="0" borderId="86" xfId="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0" fontId="33" fillId="0" borderId="107" xfId="0" applyFont="1" applyFill="1" applyBorder="1"/>
    <xf numFmtId="0" fontId="33" fillId="0" borderId="105" xfId="0" applyFont="1" applyFill="1" applyBorder="1"/>
    <xf numFmtId="0" fontId="33" fillId="0" borderId="106" xfId="0" applyFont="1" applyFill="1" applyBorder="1"/>
    <xf numFmtId="3" fontId="33" fillId="0" borderId="97" xfId="0" applyNumberFormat="1" applyFont="1" applyFill="1" applyBorder="1"/>
    <xf numFmtId="3" fontId="33" fillId="0" borderId="87" xfId="0" applyNumberFormat="1" applyFont="1" applyFill="1" applyBorder="1"/>
    <xf numFmtId="3" fontId="33" fillId="0" borderId="95" xfId="0" applyNumberFormat="1" applyFont="1" applyFill="1" applyBorder="1"/>
    <xf numFmtId="0" fontId="3" fillId="2" borderId="125" xfId="79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80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4" fontId="33" fillId="0" borderId="85" xfId="0" applyNumberFormat="1" applyFont="1" applyFill="1" applyBorder="1"/>
    <xf numFmtId="165" fontId="33" fillId="0" borderId="85" xfId="0" applyNumberFormat="1" applyFont="1" applyFill="1" applyBorder="1"/>
    <xf numFmtId="0" fontId="33" fillId="0" borderId="78" xfId="0" applyFont="1" applyFill="1" applyBorder="1" applyAlignment="1">
      <alignment horizontal="right"/>
    </xf>
    <xf numFmtId="0" fontId="33" fillId="0" borderId="78" xfId="0" applyFont="1" applyFill="1" applyBorder="1" applyAlignment="1">
      <alignment horizontal="left"/>
    </xf>
    <xf numFmtId="164" fontId="33" fillId="0" borderId="78" xfId="0" applyNumberFormat="1" applyFont="1" applyFill="1" applyBorder="1"/>
    <xf numFmtId="165" fontId="33" fillId="0" borderId="78" xfId="0" applyNumberFormat="1" applyFont="1" applyFill="1" applyBorder="1"/>
    <xf numFmtId="0" fontId="40" fillId="2" borderId="51" xfId="0" applyFont="1" applyFill="1" applyBorder="1"/>
    <xf numFmtId="3" fontId="40" fillId="2" borderId="124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24" xfId="0" applyNumberFormat="1" applyFont="1" applyFill="1" applyBorder="1"/>
    <xf numFmtId="3" fontId="33" fillId="0" borderId="86" xfId="0" applyNumberFormat="1" applyFont="1" applyFill="1" applyBorder="1"/>
    <xf numFmtId="3" fontId="33" fillId="0" borderId="79" xfId="0" applyNumberFormat="1" applyFont="1" applyFill="1" applyBorder="1"/>
    <xf numFmtId="3" fontId="33" fillId="0" borderId="91" xfId="0" applyNumberFormat="1" applyFont="1" applyFill="1" applyBorder="1"/>
    <xf numFmtId="9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23" xfId="0" applyFont="1" applyFill="1" applyBorder="1"/>
    <xf numFmtId="0" fontId="40" fillId="0" borderId="84" xfId="0" applyFont="1" applyFill="1" applyBorder="1"/>
    <xf numFmtId="0" fontId="40" fillId="0" borderId="129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164" fontId="33" fillId="0" borderId="28" xfId="0" applyNumberFormat="1" applyFont="1" applyFill="1" applyBorder="1" applyAlignment="1">
      <alignment horizontal="right"/>
    </xf>
    <xf numFmtId="164" fontId="33" fillId="0" borderId="85" xfId="0" applyNumberFormat="1" applyFont="1" applyFill="1" applyBorder="1" applyAlignment="1">
      <alignment horizontal="right"/>
    </xf>
    <xf numFmtId="164" fontId="33" fillId="0" borderId="78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85" xfId="0" applyNumberFormat="1" applyFont="1" applyFill="1" applyBorder="1"/>
    <xf numFmtId="169" fontId="33" fillId="0" borderId="78" xfId="0" applyNumberFormat="1" applyFont="1" applyFill="1" applyBorder="1"/>
    <xf numFmtId="0" fontId="40" fillId="0" borderId="77" xfId="0" applyFont="1" applyFill="1" applyBorder="1"/>
    <xf numFmtId="0" fontId="32" fillId="2" borderId="15" xfId="26" applyNumberFormat="1" applyFont="1" applyFill="1" applyBorder="1"/>
    <xf numFmtId="169" fontId="33" fillId="0" borderId="24" xfId="0" applyNumberFormat="1" applyFont="1" applyFill="1" applyBorder="1"/>
    <xf numFmtId="169" fontId="33" fillId="0" borderId="86" xfId="0" applyNumberFormat="1" applyFont="1" applyFill="1" applyBorder="1"/>
    <xf numFmtId="169" fontId="33" fillId="0" borderId="79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3.7194542322729127</c:v>
                </c:pt>
                <c:pt idx="1">
                  <c:v>2.981794525143072</c:v>
                </c:pt>
                <c:pt idx="2">
                  <c:v>4.2199967335100306</c:v>
                </c:pt>
                <c:pt idx="3">
                  <c:v>3.0886583841121902</c:v>
                </c:pt>
                <c:pt idx="4">
                  <c:v>3.1670305754816828</c:v>
                </c:pt>
                <c:pt idx="5">
                  <c:v>2.7186388159578274</c:v>
                </c:pt>
                <c:pt idx="6">
                  <c:v>2.7020249476114713</c:v>
                </c:pt>
                <c:pt idx="7">
                  <c:v>2.6189365799589002</c:v>
                </c:pt>
                <c:pt idx="8">
                  <c:v>2.3870368273667428</c:v>
                </c:pt>
                <c:pt idx="9">
                  <c:v>2.3451506535425128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17952"/>
        <c:axId val="-204174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1.5646405745068308</c:v>
                </c:pt>
                <c:pt idx="1">
                  <c:v>1.5646405745068308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2512"/>
        <c:axId val="-20422304"/>
      </c:scatterChart>
      <c:catAx>
        <c:axId val="-2041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1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17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17952"/>
        <c:crosses val="autoZero"/>
        <c:crossBetween val="between"/>
      </c:valAx>
      <c:valAx>
        <c:axId val="-20412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22304"/>
        <c:crosses val="max"/>
        <c:crossBetween val="midCat"/>
      </c:valAx>
      <c:valAx>
        <c:axId val="-20422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2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0" t="s">
        <v>106</v>
      </c>
      <c r="B1" s="320"/>
    </row>
    <row r="2" spans="1:3" ht="14.4" customHeight="1" thickBot="1" x14ac:dyDescent="0.35">
      <c r="A2" s="230" t="s">
        <v>246</v>
      </c>
      <c r="B2" s="46"/>
    </row>
    <row r="3" spans="1:3" ht="14.4" customHeight="1" thickBot="1" x14ac:dyDescent="0.35">
      <c r="A3" s="316" t="s">
        <v>135</v>
      </c>
      <c r="B3" s="31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8" t="s">
        <v>107</v>
      </c>
      <c r="B10" s="31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467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34" t="s">
        <v>468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479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578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19" t="s">
        <v>108</v>
      </c>
      <c r="B20" s="31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582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595</v>
      </c>
      <c r="C22" s="47" t="s">
        <v>222</v>
      </c>
    </row>
    <row r="23" spans="1:3" ht="14.4" customHeight="1" x14ac:dyDescent="0.3">
      <c r="A23" s="147" t="str">
        <f t="shared" si="3"/>
        <v>ZV Vykáz.-A Detail</v>
      </c>
      <c r="B23" s="90" t="s">
        <v>630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667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5" t="s">
        <v>468</v>
      </c>
      <c r="B1" s="356"/>
      <c r="C1" s="356"/>
      <c r="D1" s="356"/>
      <c r="E1" s="356"/>
      <c r="F1" s="356"/>
    </row>
    <row r="2" spans="1:6" ht="14.4" customHeight="1" thickBot="1" x14ac:dyDescent="0.35">
      <c r="A2" s="230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7" t="s">
        <v>126</v>
      </c>
      <c r="C3" s="358"/>
      <c r="D3" s="359" t="s">
        <v>125</v>
      </c>
      <c r="E3" s="358"/>
      <c r="F3" s="80" t="s">
        <v>3</v>
      </c>
    </row>
    <row r="4" spans="1:6" ht="14.4" customHeight="1" thickBot="1" x14ac:dyDescent="0.35">
      <c r="A4" s="517" t="s">
        <v>156</v>
      </c>
      <c r="B4" s="518" t="s">
        <v>13</v>
      </c>
      <c r="C4" s="519" t="s">
        <v>2</v>
      </c>
      <c r="D4" s="518" t="s">
        <v>13</v>
      </c>
      <c r="E4" s="519" t="s">
        <v>2</v>
      </c>
      <c r="F4" s="520" t="s">
        <v>13</v>
      </c>
    </row>
    <row r="5" spans="1:6" ht="14.4" customHeight="1" x14ac:dyDescent="0.3">
      <c r="A5" s="531" t="s">
        <v>320</v>
      </c>
      <c r="B5" s="116">
        <v>12347.449999999997</v>
      </c>
      <c r="C5" s="508">
        <v>2.1739318745884743E-2</v>
      </c>
      <c r="D5" s="116">
        <v>555630.32999999984</v>
      </c>
      <c r="E5" s="508">
        <v>0.97826068125411536</v>
      </c>
      <c r="F5" s="521">
        <v>567977.7799999998</v>
      </c>
    </row>
    <row r="6" spans="1:6" ht="14.4" customHeight="1" x14ac:dyDescent="0.3">
      <c r="A6" s="532" t="s">
        <v>319</v>
      </c>
      <c r="B6" s="474"/>
      <c r="C6" s="487">
        <v>0</v>
      </c>
      <c r="D6" s="474">
        <v>23403.84</v>
      </c>
      <c r="E6" s="487">
        <v>1</v>
      </c>
      <c r="F6" s="522">
        <v>23403.84</v>
      </c>
    </row>
    <row r="7" spans="1:6" ht="14.4" customHeight="1" x14ac:dyDescent="0.3">
      <c r="A7" s="532" t="s">
        <v>322</v>
      </c>
      <c r="B7" s="474"/>
      <c r="C7" s="487">
        <v>0</v>
      </c>
      <c r="D7" s="474">
        <v>670140.42999999993</v>
      </c>
      <c r="E7" s="487">
        <v>1</v>
      </c>
      <c r="F7" s="522">
        <v>670140.42999999993</v>
      </c>
    </row>
    <row r="8" spans="1:6" ht="14.4" customHeight="1" thickBot="1" x14ac:dyDescent="0.35">
      <c r="A8" s="533" t="s">
        <v>321</v>
      </c>
      <c r="B8" s="524"/>
      <c r="C8" s="525">
        <v>0</v>
      </c>
      <c r="D8" s="524">
        <v>4987.8</v>
      </c>
      <c r="E8" s="525">
        <v>1</v>
      </c>
      <c r="F8" s="526">
        <v>4987.8</v>
      </c>
    </row>
    <row r="9" spans="1:6" ht="14.4" customHeight="1" thickBot="1" x14ac:dyDescent="0.35">
      <c r="A9" s="527" t="s">
        <v>3</v>
      </c>
      <c r="B9" s="528">
        <v>12347.449999999997</v>
      </c>
      <c r="C9" s="529">
        <v>9.7491938179556994E-3</v>
      </c>
      <c r="D9" s="528">
        <v>1254162.3999999999</v>
      </c>
      <c r="E9" s="529">
        <v>0.99025080618204453</v>
      </c>
      <c r="F9" s="530">
        <v>1266509.8499999996</v>
      </c>
    </row>
    <row r="10" spans="1:6" ht="14.4" customHeight="1" thickBot="1" x14ac:dyDescent="0.35"/>
    <row r="11" spans="1:6" ht="14.4" customHeight="1" x14ac:dyDescent="0.3">
      <c r="A11" s="531" t="s">
        <v>469</v>
      </c>
      <c r="B11" s="116">
        <v>12247.339999999997</v>
      </c>
      <c r="C11" s="508">
        <v>9.6721764188855523E-3</v>
      </c>
      <c r="D11" s="116">
        <v>1253997.1399999997</v>
      </c>
      <c r="E11" s="508">
        <v>0.99032782358111437</v>
      </c>
      <c r="F11" s="521">
        <v>1266244.4799999997</v>
      </c>
    </row>
    <row r="12" spans="1:6" ht="14.4" customHeight="1" x14ac:dyDescent="0.3">
      <c r="A12" s="532" t="s">
        <v>470</v>
      </c>
      <c r="B12" s="474">
        <v>100.11</v>
      </c>
      <c r="C12" s="487">
        <v>1</v>
      </c>
      <c r="D12" s="474"/>
      <c r="E12" s="487">
        <v>0</v>
      </c>
      <c r="F12" s="522">
        <v>100.11</v>
      </c>
    </row>
    <row r="13" spans="1:6" ht="14.4" customHeight="1" x14ac:dyDescent="0.3">
      <c r="A13" s="532" t="s">
        <v>471</v>
      </c>
      <c r="B13" s="474"/>
      <c r="C13" s="487">
        <v>0</v>
      </c>
      <c r="D13" s="474">
        <v>133.94</v>
      </c>
      <c r="E13" s="487">
        <v>1</v>
      </c>
      <c r="F13" s="522">
        <v>133.94</v>
      </c>
    </row>
    <row r="14" spans="1:6" ht="14.4" customHeight="1" x14ac:dyDescent="0.3">
      <c r="A14" s="532" t="s">
        <v>472</v>
      </c>
      <c r="B14" s="474"/>
      <c r="C14" s="487"/>
      <c r="D14" s="474">
        <v>0</v>
      </c>
      <c r="E14" s="487"/>
      <c r="F14" s="522">
        <v>0</v>
      </c>
    </row>
    <row r="15" spans="1:6" ht="14.4" customHeight="1" thickBot="1" x14ac:dyDescent="0.35">
      <c r="A15" s="533" t="s">
        <v>473</v>
      </c>
      <c r="B15" s="524"/>
      <c r="C15" s="525">
        <v>0</v>
      </c>
      <c r="D15" s="524">
        <v>31.32</v>
      </c>
      <c r="E15" s="525">
        <v>1</v>
      </c>
      <c r="F15" s="526">
        <v>31.32</v>
      </c>
    </row>
    <row r="16" spans="1:6" ht="14.4" customHeight="1" thickBot="1" x14ac:dyDescent="0.35">
      <c r="A16" s="527" t="s">
        <v>3</v>
      </c>
      <c r="B16" s="528">
        <v>12347.449999999997</v>
      </c>
      <c r="C16" s="529">
        <v>9.7491938179556994E-3</v>
      </c>
      <c r="D16" s="528">
        <v>1254162.3999999997</v>
      </c>
      <c r="E16" s="529">
        <v>0.99025080618204431</v>
      </c>
      <c r="F16" s="530">
        <v>1266509.8499999996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{B59E0653-C359-448C-803E-A37575813351}</x14:id>
        </ext>
      </extLst>
    </cfRule>
  </conditionalFormatting>
  <conditionalFormatting sqref="F11:F1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{6C118593-6C58-490E-8D28-345785CDC07E}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9E0653-C359-448C-803E-A375758133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6C118593-6C58-490E-8D28-345785CDC0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6" t="s">
        <v>479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20"/>
      <c r="M1" s="320"/>
    </row>
    <row r="2" spans="1:13" ht="14.4" customHeight="1" thickBot="1" x14ac:dyDescent="0.35">
      <c r="A2" s="230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335</v>
      </c>
      <c r="G3" s="43">
        <f>SUBTOTAL(9,G6:G1048576)</f>
        <v>12347.449999999999</v>
      </c>
      <c r="H3" s="44">
        <f>IF(M3=0,0,G3/M3)</f>
        <v>9.7491938179556994E-3</v>
      </c>
      <c r="I3" s="43">
        <f>SUBTOTAL(9,I6:I1048576)</f>
        <v>8144</v>
      </c>
      <c r="J3" s="43">
        <f>SUBTOTAL(9,J6:J1048576)</f>
        <v>1254162.4000000001</v>
      </c>
      <c r="K3" s="44">
        <f>IF(M3=0,0,J3/M3)</f>
        <v>0.99025080618204453</v>
      </c>
      <c r="L3" s="43">
        <f>SUBTOTAL(9,L6:L1048576)</f>
        <v>8479</v>
      </c>
      <c r="M3" s="45">
        <f>SUBTOTAL(9,M6:M1048576)</f>
        <v>1266509.8499999999</v>
      </c>
    </row>
    <row r="4" spans="1:13" ht="14.4" customHeight="1" thickBot="1" x14ac:dyDescent="0.35">
      <c r="A4" s="41"/>
      <c r="B4" s="41"/>
      <c r="C4" s="41"/>
      <c r="D4" s="41"/>
      <c r="E4" s="42"/>
      <c r="F4" s="360" t="s">
        <v>126</v>
      </c>
      <c r="G4" s="361"/>
      <c r="H4" s="362"/>
      <c r="I4" s="363" t="s">
        <v>125</v>
      </c>
      <c r="J4" s="361"/>
      <c r="K4" s="362"/>
      <c r="L4" s="364" t="s">
        <v>3</v>
      </c>
      <c r="M4" s="365"/>
    </row>
    <row r="5" spans="1:13" ht="14.4" customHeight="1" thickBot="1" x14ac:dyDescent="0.35">
      <c r="A5" s="517" t="s">
        <v>131</v>
      </c>
      <c r="B5" s="535" t="s">
        <v>127</v>
      </c>
      <c r="C5" s="535" t="s">
        <v>69</v>
      </c>
      <c r="D5" s="535" t="s">
        <v>128</v>
      </c>
      <c r="E5" s="535" t="s">
        <v>129</v>
      </c>
      <c r="F5" s="536" t="s">
        <v>27</v>
      </c>
      <c r="G5" s="536" t="s">
        <v>13</v>
      </c>
      <c r="H5" s="519" t="s">
        <v>130</v>
      </c>
      <c r="I5" s="518" t="s">
        <v>27</v>
      </c>
      <c r="J5" s="536" t="s">
        <v>13</v>
      </c>
      <c r="K5" s="519" t="s">
        <v>130</v>
      </c>
      <c r="L5" s="518" t="s">
        <v>27</v>
      </c>
      <c r="M5" s="537" t="s">
        <v>13</v>
      </c>
    </row>
    <row r="6" spans="1:13" ht="14.4" customHeight="1" x14ac:dyDescent="0.3">
      <c r="A6" s="502" t="s">
        <v>319</v>
      </c>
      <c r="B6" s="503" t="s">
        <v>474</v>
      </c>
      <c r="C6" s="503" t="s">
        <v>324</v>
      </c>
      <c r="D6" s="503" t="s">
        <v>325</v>
      </c>
      <c r="E6" s="503" t="s">
        <v>326</v>
      </c>
      <c r="F6" s="116"/>
      <c r="G6" s="116"/>
      <c r="H6" s="508">
        <v>0</v>
      </c>
      <c r="I6" s="116">
        <v>84</v>
      </c>
      <c r="J6" s="116">
        <v>8846.0400000000009</v>
      </c>
      <c r="K6" s="508">
        <v>1</v>
      </c>
      <c r="L6" s="116">
        <v>84</v>
      </c>
      <c r="M6" s="521">
        <v>8846.0400000000009</v>
      </c>
    </row>
    <row r="7" spans="1:13" ht="14.4" customHeight="1" x14ac:dyDescent="0.3">
      <c r="A7" s="483" t="s">
        <v>319</v>
      </c>
      <c r="B7" s="473" t="s">
        <v>474</v>
      </c>
      <c r="C7" s="473" t="s">
        <v>327</v>
      </c>
      <c r="D7" s="473" t="s">
        <v>328</v>
      </c>
      <c r="E7" s="473" t="s">
        <v>329</v>
      </c>
      <c r="F7" s="474"/>
      <c r="G7" s="474"/>
      <c r="H7" s="487">
        <v>0</v>
      </c>
      <c r="I7" s="474">
        <v>60</v>
      </c>
      <c r="J7" s="474">
        <v>14557.8</v>
      </c>
      <c r="K7" s="487">
        <v>1</v>
      </c>
      <c r="L7" s="474">
        <v>60</v>
      </c>
      <c r="M7" s="522">
        <v>14557.8</v>
      </c>
    </row>
    <row r="8" spans="1:13" ht="14.4" customHeight="1" x14ac:dyDescent="0.3">
      <c r="A8" s="483" t="s">
        <v>320</v>
      </c>
      <c r="B8" s="473" t="s">
        <v>475</v>
      </c>
      <c r="C8" s="473" t="s">
        <v>331</v>
      </c>
      <c r="D8" s="473" t="s">
        <v>332</v>
      </c>
      <c r="E8" s="473" t="s">
        <v>333</v>
      </c>
      <c r="F8" s="474">
        <v>1</v>
      </c>
      <c r="G8" s="474">
        <v>100.11</v>
      </c>
      <c r="H8" s="487">
        <v>1</v>
      </c>
      <c r="I8" s="474"/>
      <c r="J8" s="474"/>
      <c r="K8" s="487">
        <v>0</v>
      </c>
      <c r="L8" s="474">
        <v>1</v>
      </c>
      <c r="M8" s="522">
        <v>100.11</v>
      </c>
    </row>
    <row r="9" spans="1:13" ht="14.4" customHeight="1" x14ac:dyDescent="0.3">
      <c r="A9" s="483" t="s">
        <v>320</v>
      </c>
      <c r="B9" s="473" t="s">
        <v>474</v>
      </c>
      <c r="C9" s="473" t="s">
        <v>334</v>
      </c>
      <c r="D9" s="473" t="s">
        <v>335</v>
      </c>
      <c r="E9" s="473" t="s">
        <v>336</v>
      </c>
      <c r="F9" s="474"/>
      <c r="G9" s="474"/>
      <c r="H9" s="487">
        <v>0</v>
      </c>
      <c r="I9" s="474">
        <v>20</v>
      </c>
      <c r="J9" s="474">
        <v>652</v>
      </c>
      <c r="K9" s="487">
        <v>1</v>
      </c>
      <c r="L9" s="474">
        <v>20</v>
      </c>
      <c r="M9" s="522">
        <v>652</v>
      </c>
    </row>
    <row r="10" spans="1:13" ht="14.4" customHeight="1" x14ac:dyDescent="0.3">
      <c r="A10" s="483" t="s">
        <v>320</v>
      </c>
      <c r="B10" s="473" t="s">
        <v>474</v>
      </c>
      <c r="C10" s="473" t="s">
        <v>337</v>
      </c>
      <c r="D10" s="473" t="s">
        <v>338</v>
      </c>
      <c r="E10" s="473" t="s">
        <v>336</v>
      </c>
      <c r="F10" s="474"/>
      <c r="G10" s="474"/>
      <c r="H10" s="487">
        <v>0</v>
      </c>
      <c r="I10" s="474">
        <v>10</v>
      </c>
      <c r="J10" s="474">
        <v>323.8</v>
      </c>
      <c r="K10" s="487">
        <v>1</v>
      </c>
      <c r="L10" s="474">
        <v>10</v>
      </c>
      <c r="M10" s="522">
        <v>323.8</v>
      </c>
    </row>
    <row r="11" spans="1:13" ht="14.4" customHeight="1" x14ac:dyDescent="0.3">
      <c r="A11" s="483" t="s">
        <v>320</v>
      </c>
      <c r="B11" s="473" t="s">
        <v>474</v>
      </c>
      <c r="C11" s="473" t="s">
        <v>339</v>
      </c>
      <c r="D11" s="473" t="s">
        <v>340</v>
      </c>
      <c r="E11" s="473" t="s">
        <v>341</v>
      </c>
      <c r="F11" s="474"/>
      <c r="G11" s="474"/>
      <c r="H11" s="487">
        <v>0</v>
      </c>
      <c r="I11" s="474">
        <v>223</v>
      </c>
      <c r="J11" s="474">
        <v>43319.98</v>
      </c>
      <c r="K11" s="487">
        <v>1</v>
      </c>
      <c r="L11" s="474">
        <v>223</v>
      </c>
      <c r="M11" s="522">
        <v>43319.98</v>
      </c>
    </row>
    <row r="12" spans="1:13" ht="14.4" customHeight="1" x14ac:dyDescent="0.3">
      <c r="A12" s="483" t="s">
        <v>320</v>
      </c>
      <c r="B12" s="473" t="s">
        <v>474</v>
      </c>
      <c r="C12" s="473" t="s">
        <v>342</v>
      </c>
      <c r="D12" s="473" t="s">
        <v>343</v>
      </c>
      <c r="E12" s="473" t="s">
        <v>336</v>
      </c>
      <c r="F12" s="474"/>
      <c r="G12" s="474"/>
      <c r="H12" s="487">
        <v>0</v>
      </c>
      <c r="I12" s="474">
        <v>48</v>
      </c>
      <c r="J12" s="474">
        <v>1010.8799999999999</v>
      </c>
      <c r="K12" s="487">
        <v>1</v>
      </c>
      <c r="L12" s="474">
        <v>48</v>
      </c>
      <c r="M12" s="522">
        <v>1010.8799999999999</v>
      </c>
    </row>
    <row r="13" spans="1:13" ht="14.4" customHeight="1" x14ac:dyDescent="0.3">
      <c r="A13" s="483" t="s">
        <v>320</v>
      </c>
      <c r="B13" s="473" t="s">
        <v>474</v>
      </c>
      <c r="C13" s="473" t="s">
        <v>344</v>
      </c>
      <c r="D13" s="473" t="s">
        <v>345</v>
      </c>
      <c r="E13" s="473" t="s">
        <v>336</v>
      </c>
      <c r="F13" s="474"/>
      <c r="G13" s="474"/>
      <c r="H13" s="487">
        <v>0</v>
      </c>
      <c r="I13" s="474">
        <v>68</v>
      </c>
      <c r="J13" s="474">
        <v>1441.08</v>
      </c>
      <c r="K13" s="487">
        <v>1</v>
      </c>
      <c r="L13" s="474">
        <v>68</v>
      </c>
      <c r="M13" s="522">
        <v>1441.08</v>
      </c>
    </row>
    <row r="14" spans="1:13" ht="14.4" customHeight="1" x14ac:dyDescent="0.3">
      <c r="A14" s="483" t="s">
        <v>320</v>
      </c>
      <c r="B14" s="473" t="s">
        <v>474</v>
      </c>
      <c r="C14" s="473" t="s">
        <v>346</v>
      </c>
      <c r="D14" s="473" t="s">
        <v>347</v>
      </c>
      <c r="E14" s="473" t="s">
        <v>336</v>
      </c>
      <c r="F14" s="474"/>
      <c r="G14" s="474"/>
      <c r="H14" s="487">
        <v>0</v>
      </c>
      <c r="I14" s="474">
        <v>30</v>
      </c>
      <c r="J14" s="474">
        <v>789.9</v>
      </c>
      <c r="K14" s="487">
        <v>1</v>
      </c>
      <c r="L14" s="474">
        <v>30</v>
      </c>
      <c r="M14" s="522">
        <v>789.9</v>
      </c>
    </row>
    <row r="15" spans="1:13" ht="14.4" customHeight="1" x14ac:dyDescent="0.3">
      <c r="A15" s="483" t="s">
        <v>320</v>
      </c>
      <c r="B15" s="473" t="s">
        <v>474</v>
      </c>
      <c r="C15" s="473" t="s">
        <v>372</v>
      </c>
      <c r="D15" s="473" t="s">
        <v>373</v>
      </c>
      <c r="E15" s="473" t="s">
        <v>326</v>
      </c>
      <c r="F15" s="474"/>
      <c r="G15" s="474"/>
      <c r="H15" s="487">
        <v>0</v>
      </c>
      <c r="I15" s="474">
        <v>16</v>
      </c>
      <c r="J15" s="474">
        <v>1263.8399999999999</v>
      </c>
      <c r="K15" s="487">
        <v>1</v>
      </c>
      <c r="L15" s="474">
        <v>16</v>
      </c>
      <c r="M15" s="522">
        <v>1263.8399999999999</v>
      </c>
    </row>
    <row r="16" spans="1:13" ht="14.4" customHeight="1" x14ac:dyDescent="0.3">
      <c r="A16" s="483" t="s">
        <v>320</v>
      </c>
      <c r="B16" s="473" t="s">
        <v>474</v>
      </c>
      <c r="C16" s="473" t="s">
        <v>348</v>
      </c>
      <c r="D16" s="473" t="s">
        <v>349</v>
      </c>
      <c r="E16" s="473" t="s">
        <v>336</v>
      </c>
      <c r="F16" s="474"/>
      <c r="G16" s="474"/>
      <c r="H16" s="487">
        <v>0</v>
      </c>
      <c r="I16" s="474">
        <v>15</v>
      </c>
      <c r="J16" s="474">
        <v>473.85</v>
      </c>
      <c r="K16" s="487">
        <v>1</v>
      </c>
      <c r="L16" s="474">
        <v>15</v>
      </c>
      <c r="M16" s="522">
        <v>473.85</v>
      </c>
    </row>
    <row r="17" spans="1:13" ht="14.4" customHeight="1" x14ac:dyDescent="0.3">
      <c r="A17" s="483" t="s">
        <v>320</v>
      </c>
      <c r="B17" s="473" t="s">
        <v>474</v>
      </c>
      <c r="C17" s="473" t="s">
        <v>350</v>
      </c>
      <c r="D17" s="473" t="s">
        <v>351</v>
      </c>
      <c r="E17" s="473" t="s">
        <v>336</v>
      </c>
      <c r="F17" s="474"/>
      <c r="G17" s="474"/>
      <c r="H17" s="487">
        <v>0</v>
      </c>
      <c r="I17" s="474">
        <v>50</v>
      </c>
      <c r="J17" s="474">
        <v>2142.1000000000004</v>
      </c>
      <c r="K17" s="487">
        <v>1</v>
      </c>
      <c r="L17" s="474">
        <v>50</v>
      </c>
      <c r="M17" s="522">
        <v>2142.1000000000004</v>
      </c>
    </row>
    <row r="18" spans="1:13" ht="14.4" customHeight="1" x14ac:dyDescent="0.3">
      <c r="A18" s="483" t="s">
        <v>320</v>
      </c>
      <c r="B18" s="473" t="s">
        <v>474</v>
      </c>
      <c r="C18" s="473" t="s">
        <v>324</v>
      </c>
      <c r="D18" s="473" t="s">
        <v>325</v>
      </c>
      <c r="E18" s="473" t="s">
        <v>326</v>
      </c>
      <c r="F18" s="474"/>
      <c r="G18" s="474"/>
      <c r="H18" s="487">
        <v>0</v>
      </c>
      <c r="I18" s="474">
        <v>362</v>
      </c>
      <c r="J18" s="474">
        <v>43072.979999999996</v>
      </c>
      <c r="K18" s="487">
        <v>1</v>
      </c>
      <c r="L18" s="474">
        <v>362</v>
      </c>
      <c r="M18" s="522">
        <v>43072.979999999996</v>
      </c>
    </row>
    <row r="19" spans="1:13" ht="14.4" customHeight="1" x14ac:dyDescent="0.3">
      <c r="A19" s="483" t="s">
        <v>320</v>
      </c>
      <c r="B19" s="473" t="s">
        <v>474</v>
      </c>
      <c r="C19" s="473" t="s">
        <v>352</v>
      </c>
      <c r="D19" s="473" t="s">
        <v>353</v>
      </c>
      <c r="E19" s="473" t="s">
        <v>326</v>
      </c>
      <c r="F19" s="474"/>
      <c r="G19" s="474"/>
      <c r="H19" s="487">
        <v>0</v>
      </c>
      <c r="I19" s="474">
        <v>202</v>
      </c>
      <c r="J19" s="474">
        <v>21221.02</v>
      </c>
      <c r="K19" s="487">
        <v>1</v>
      </c>
      <c r="L19" s="474">
        <v>202</v>
      </c>
      <c r="M19" s="522">
        <v>21221.02</v>
      </c>
    </row>
    <row r="20" spans="1:13" ht="14.4" customHeight="1" x14ac:dyDescent="0.3">
      <c r="A20" s="483" t="s">
        <v>320</v>
      </c>
      <c r="B20" s="473" t="s">
        <v>474</v>
      </c>
      <c r="C20" s="473" t="s">
        <v>354</v>
      </c>
      <c r="D20" s="473" t="s">
        <v>355</v>
      </c>
      <c r="E20" s="473" t="s">
        <v>356</v>
      </c>
      <c r="F20" s="474"/>
      <c r="G20" s="474"/>
      <c r="H20" s="487">
        <v>0</v>
      </c>
      <c r="I20" s="474">
        <v>26</v>
      </c>
      <c r="J20" s="474">
        <v>3310.84</v>
      </c>
      <c r="K20" s="487">
        <v>1</v>
      </c>
      <c r="L20" s="474">
        <v>26</v>
      </c>
      <c r="M20" s="522">
        <v>3310.84</v>
      </c>
    </row>
    <row r="21" spans="1:13" ht="14.4" customHeight="1" x14ac:dyDescent="0.3">
      <c r="A21" s="483" t="s">
        <v>320</v>
      </c>
      <c r="B21" s="473" t="s">
        <v>474</v>
      </c>
      <c r="C21" s="473" t="s">
        <v>357</v>
      </c>
      <c r="D21" s="473" t="s">
        <v>358</v>
      </c>
      <c r="E21" s="473" t="s">
        <v>356</v>
      </c>
      <c r="F21" s="474"/>
      <c r="G21" s="474"/>
      <c r="H21" s="487">
        <v>0</v>
      </c>
      <c r="I21" s="474">
        <v>27</v>
      </c>
      <c r="J21" s="474">
        <v>3438.1800000000003</v>
      </c>
      <c r="K21" s="487">
        <v>1</v>
      </c>
      <c r="L21" s="474">
        <v>27</v>
      </c>
      <c r="M21" s="522">
        <v>3438.1800000000003</v>
      </c>
    </row>
    <row r="22" spans="1:13" ht="14.4" customHeight="1" x14ac:dyDescent="0.3">
      <c r="A22" s="483" t="s">
        <v>320</v>
      </c>
      <c r="B22" s="473" t="s">
        <v>474</v>
      </c>
      <c r="C22" s="473" t="s">
        <v>370</v>
      </c>
      <c r="D22" s="473" t="s">
        <v>371</v>
      </c>
      <c r="E22" s="473" t="s">
        <v>356</v>
      </c>
      <c r="F22" s="474"/>
      <c r="G22" s="474"/>
      <c r="H22" s="487">
        <v>0</v>
      </c>
      <c r="I22" s="474">
        <v>26</v>
      </c>
      <c r="J22" s="474">
        <v>3310.84</v>
      </c>
      <c r="K22" s="487">
        <v>1</v>
      </c>
      <c r="L22" s="474">
        <v>26</v>
      </c>
      <c r="M22" s="522">
        <v>3310.84</v>
      </c>
    </row>
    <row r="23" spans="1:13" ht="14.4" customHeight="1" x14ac:dyDescent="0.3">
      <c r="A23" s="483" t="s">
        <v>320</v>
      </c>
      <c r="B23" s="473" t="s">
        <v>474</v>
      </c>
      <c r="C23" s="473" t="s">
        <v>359</v>
      </c>
      <c r="D23" s="473" t="s">
        <v>360</v>
      </c>
      <c r="E23" s="473" t="s">
        <v>361</v>
      </c>
      <c r="F23" s="474"/>
      <c r="G23" s="474"/>
      <c r="H23" s="487">
        <v>0</v>
      </c>
      <c r="I23" s="474">
        <v>8</v>
      </c>
      <c r="J23" s="474">
        <v>679.12</v>
      </c>
      <c r="K23" s="487">
        <v>1</v>
      </c>
      <c r="L23" s="474">
        <v>8</v>
      </c>
      <c r="M23" s="522">
        <v>679.12</v>
      </c>
    </row>
    <row r="24" spans="1:13" ht="14.4" customHeight="1" x14ac:dyDescent="0.3">
      <c r="A24" s="483" t="s">
        <v>320</v>
      </c>
      <c r="B24" s="473" t="s">
        <v>474</v>
      </c>
      <c r="C24" s="473" t="s">
        <v>362</v>
      </c>
      <c r="D24" s="473" t="s">
        <v>363</v>
      </c>
      <c r="E24" s="473" t="s">
        <v>361</v>
      </c>
      <c r="F24" s="474"/>
      <c r="G24" s="474"/>
      <c r="H24" s="487">
        <v>0</v>
      </c>
      <c r="I24" s="474">
        <v>26</v>
      </c>
      <c r="J24" s="474">
        <v>2207.14</v>
      </c>
      <c r="K24" s="487">
        <v>1</v>
      </c>
      <c r="L24" s="474">
        <v>26</v>
      </c>
      <c r="M24" s="522">
        <v>2207.14</v>
      </c>
    </row>
    <row r="25" spans="1:13" ht="14.4" customHeight="1" x14ac:dyDescent="0.3">
      <c r="A25" s="483" t="s">
        <v>320</v>
      </c>
      <c r="B25" s="473" t="s">
        <v>474</v>
      </c>
      <c r="C25" s="473" t="s">
        <v>364</v>
      </c>
      <c r="D25" s="473" t="s">
        <v>365</v>
      </c>
      <c r="E25" s="473" t="s">
        <v>356</v>
      </c>
      <c r="F25" s="474"/>
      <c r="G25" s="474"/>
      <c r="H25" s="487">
        <v>0</v>
      </c>
      <c r="I25" s="474">
        <v>4</v>
      </c>
      <c r="J25" s="474">
        <v>509.36</v>
      </c>
      <c r="K25" s="487">
        <v>1</v>
      </c>
      <c r="L25" s="474">
        <v>4</v>
      </c>
      <c r="M25" s="522">
        <v>509.36</v>
      </c>
    </row>
    <row r="26" spans="1:13" ht="14.4" customHeight="1" x14ac:dyDescent="0.3">
      <c r="A26" s="483" t="s">
        <v>320</v>
      </c>
      <c r="B26" s="473" t="s">
        <v>474</v>
      </c>
      <c r="C26" s="473" t="s">
        <v>366</v>
      </c>
      <c r="D26" s="473" t="s">
        <v>367</v>
      </c>
      <c r="E26" s="473" t="s">
        <v>361</v>
      </c>
      <c r="F26" s="474"/>
      <c r="G26" s="474"/>
      <c r="H26" s="487">
        <v>0</v>
      </c>
      <c r="I26" s="474">
        <v>64</v>
      </c>
      <c r="J26" s="474">
        <v>5432.96</v>
      </c>
      <c r="K26" s="487">
        <v>1</v>
      </c>
      <c r="L26" s="474">
        <v>64</v>
      </c>
      <c r="M26" s="522">
        <v>5432.96</v>
      </c>
    </row>
    <row r="27" spans="1:13" ht="14.4" customHeight="1" x14ac:dyDescent="0.3">
      <c r="A27" s="483" t="s">
        <v>320</v>
      </c>
      <c r="B27" s="473" t="s">
        <v>474</v>
      </c>
      <c r="C27" s="473" t="s">
        <v>368</v>
      </c>
      <c r="D27" s="473" t="s">
        <v>369</v>
      </c>
      <c r="E27" s="473" t="s">
        <v>356</v>
      </c>
      <c r="F27" s="474"/>
      <c r="G27" s="474"/>
      <c r="H27" s="487">
        <v>0</v>
      </c>
      <c r="I27" s="474">
        <v>7</v>
      </c>
      <c r="J27" s="474">
        <v>574.28000000000009</v>
      </c>
      <c r="K27" s="487">
        <v>1</v>
      </c>
      <c r="L27" s="474">
        <v>7</v>
      </c>
      <c r="M27" s="522">
        <v>574.28000000000009</v>
      </c>
    </row>
    <row r="28" spans="1:13" ht="14.4" customHeight="1" x14ac:dyDescent="0.3">
      <c r="A28" s="483" t="s">
        <v>320</v>
      </c>
      <c r="B28" s="473" t="s">
        <v>474</v>
      </c>
      <c r="C28" s="473" t="s">
        <v>327</v>
      </c>
      <c r="D28" s="473" t="s">
        <v>328</v>
      </c>
      <c r="E28" s="473" t="s">
        <v>329</v>
      </c>
      <c r="F28" s="474"/>
      <c r="G28" s="474"/>
      <c r="H28" s="487">
        <v>0</v>
      </c>
      <c r="I28" s="474">
        <v>1608</v>
      </c>
      <c r="J28" s="474">
        <v>390149.04000000004</v>
      </c>
      <c r="K28" s="487">
        <v>1</v>
      </c>
      <c r="L28" s="474">
        <v>1608</v>
      </c>
      <c r="M28" s="522">
        <v>390149.04000000004</v>
      </c>
    </row>
    <row r="29" spans="1:13" ht="14.4" customHeight="1" x14ac:dyDescent="0.3">
      <c r="A29" s="483" t="s">
        <v>320</v>
      </c>
      <c r="B29" s="473" t="s">
        <v>474</v>
      </c>
      <c r="C29" s="473" t="s">
        <v>374</v>
      </c>
      <c r="D29" s="473" t="s">
        <v>375</v>
      </c>
      <c r="E29" s="473" t="s">
        <v>356</v>
      </c>
      <c r="F29" s="474"/>
      <c r="G29" s="474"/>
      <c r="H29" s="487">
        <v>0</v>
      </c>
      <c r="I29" s="474">
        <v>7</v>
      </c>
      <c r="J29" s="474">
        <v>574.28000000000009</v>
      </c>
      <c r="K29" s="487">
        <v>1</v>
      </c>
      <c r="L29" s="474">
        <v>7</v>
      </c>
      <c r="M29" s="522">
        <v>574.28000000000009</v>
      </c>
    </row>
    <row r="30" spans="1:13" ht="14.4" customHeight="1" x14ac:dyDescent="0.3">
      <c r="A30" s="483" t="s">
        <v>320</v>
      </c>
      <c r="B30" s="473" t="s">
        <v>474</v>
      </c>
      <c r="C30" s="473" t="s">
        <v>376</v>
      </c>
      <c r="D30" s="473" t="s">
        <v>377</v>
      </c>
      <c r="E30" s="473" t="s">
        <v>341</v>
      </c>
      <c r="F30" s="474"/>
      <c r="G30" s="474"/>
      <c r="H30" s="487">
        <v>0</v>
      </c>
      <c r="I30" s="474">
        <v>102</v>
      </c>
      <c r="J30" s="474">
        <v>19814.519999999997</v>
      </c>
      <c r="K30" s="487">
        <v>1</v>
      </c>
      <c r="L30" s="474">
        <v>102</v>
      </c>
      <c r="M30" s="522">
        <v>19814.519999999997</v>
      </c>
    </row>
    <row r="31" spans="1:13" ht="14.4" customHeight="1" x14ac:dyDescent="0.3">
      <c r="A31" s="483" t="s">
        <v>320</v>
      </c>
      <c r="B31" s="473" t="s">
        <v>474</v>
      </c>
      <c r="C31" s="473" t="s">
        <v>381</v>
      </c>
      <c r="D31" s="473" t="s">
        <v>382</v>
      </c>
      <c r="E31" s="473" t="s">
        <v>380</v>
      </c>
      <c r="F31" s="474">
        <v>160</v>
      </c>
      <c r="G31" s="474">
        <v>5699.1999999999989</v>
      </c>
      <c r="H31" s="487">
        <v>1</v>
      </c>
      <c r="I31" s="474"/>
      <c r="J31" s="474"/>
      <c r="K31" s="487">
        <v>0</v>
      </c>
      <c r="L31" s="474">
        <v>160</v>
      </c>
      <c r="M31" s="522">
        <v>5699.1999999999989</v>
      </c>
    </row>
    <row r="32" spans="1:13" ht="14.4" customHeight="1" x14ac:dyDescent="0.3">
      <c r="A32" s="483" t="s">
        <v>320</v>
      </c>
      <c r="B32" s="473" t="s">
        <v>474</v>
      </c>
      <c r="C32" s="473" t="s">
        <v>378</v>
      </c>
      <c r="D32" s="473" t="s">
        <v>379</v>
      </c>
      <c r="E32" s="473" t="s">
        <v>380</v>
      </c>
      <c r="F32" s="474">
        <v>160</v>
      </c>
      <c r="G32" s="474">
        <v>5699.1999999999989</v>
      </c>
      <c r="H32" s="487">
        <v>1</v>
      </c>
      <c r="I32" s="474"/>
      <c r="J32" s="474"/>
      <c r="K32" s="487">
        <v>0</v>
      </c>
      <c r="L32" s="474">
        <v>160</v>
      </c>
      <c r="M32" s="522">
        <v>5699.1999999999989</v>
      </c>
    </row>
    <row r="33" spans="1:13" ht="14.4" customHeight="1" x14ac:dyDescent="0.3">
      <c r="A33" s="483" t="s">
        <v>320</v>
      </c>
      <c r="B33" s="473" t="s">
        <v>474</v>
      </c>
      <c r="C33" s="473" t="s">
        <v>385</v>
      </c>
      <c r="D33" s="473" t="s">
        <v>335</v>
      </c>
      <c r="E33" s="473" t="s">
        <v>386</v>
      </c>
      <c r="F33" s="474"/>
      <c r="G33" s="474"/>
      <c r="H33" s="487">
        <v>0</v>
      </c>
      <c r="I33" s="474">
        <v>40</v>
      </c>
      <c r="J33" s="474">
        <v>5215.6000000000004</v>
      </c>
      <c r="K33" s="487">
        <v>1</v>
      </c>
      <c r="L33" s="474">
        <v>40</v>
      </c>
      <c r="M33" s="522">
        <v>5215.6000000000004</v>
      </c>
    </row>
    <row r="34" spans="1:13" ht="14.4" customHeight="1" x14ac:dyDescent="0.3">
      <c r="A34" s="483" t="s">
        <v>320</v>
      </c>
      <c r="B34" s="473" t="s">
        <v>474</v>
      </c>
      <c r="C34" s="473" t="s">
        <v>383</v>
      </c>
      <c r="D34" s="473" t="s">
        <v>384</v>
      </c>
      <c r="E34" s="473" t="s">
        <v>326</v>
      </c>
      <c r="F34" s="474"/>
      <c r="G34" s="474"/>
      <c r="H34" s="487">
        <v>0</v>
      </c>
      <c r="I34" s="474">
        <v>12</v>
      </c>
      <c r="J34" s="474">
        <v>1200</v>
      </c>
      <c r="K34" s="487">
        <v>1</v>
      </c>
      <c r="L34" s="474">
        <v>12</v>
      </c>
      <c r="M34" s="522">
        <v>1200</v>
      </c>
    </row>
    <row r="35" spans="1:13" ht="14.4" customHeight="1" x14ac:dyDescent="0.3">
      <c r="A35" s="483" t="s">
        <v>320</v>
      </c>
      <c r="B35" s="473" t="s">
        <v>474</v>
      </c>
      <c r="C35" s="473" t="s">
        <v>388</v>
      </c>
      <c r="D35" s="473" t="s">
        <v>351</v>
      </c>
      <c r="E35" s="473" t="s">
        <v>386</v>
      </c>
      <c r="F35" s="474"/>
      <c r="G35" s="474"/>
      <c r="H35" s="487">
        <v>0</v>
      </c>
      <c r="I35" s="474">
        <v>6</v>
      </c>
      <c r="J35" s="474">
        <v>758.1</v>
      </c>
      <c r="K35" s="487">
        <v>1</v>
      </c>
      <c r="L35" s="474">
        <v>6</v>
      </c>
      <c r="M35" s="522">
        <v>758.1</v>
      </c>
    </row>
    <row r="36" spans="1:13" ht="14.4" customHeight="1" x14ac:dyDescent="0.3">
      <c r="A36" s="483" t="s">
        <v>320</v>
      </c>
      <c r="B36" s="473" t="s">
        <v>474</v>
      </c>
      <c r="C36" s="473" t="s">
        <v>387</v>
      </c>
      <c r="D36" s="473" t="s">
        <v>349</v>
      </c>
      <c r="E36" s="473" t="s">
        <v>386</v>
      </c>
      <c r="F36" s="474"/>
      <c r="G36" s="474"/>
      <c r="H36" s="487">
        <v>0</v>
      </c>
      <c r="I36" s="474">
        <v>5</v>
      </c>
      <c r="J36" s="474">
        <v>631.75</v>
      </c>
      <c r="K36" s="487">
        <v>1</v>
      </c>
      <c r="L36" s="474">
        <v>5</v>
      </c>
      <c r="M36" s="522">
        <v>631.75</v>
      </c>
    </row>
    <row r="37" spans="1:13" ht="14.4" customHeight="1" x14ac:dyDescent="0.3">
      <c r="A37" s="483" t="s">
        <v>320</v>
      </c>
      <c r="B37" s="473" t="s">
        <v>474</v>
      </c>
      <c r="C37" s="473" t="s">
        <v>389</v>
      </c>
      <c r="D37" s="473" t="s">
        <v>390</v>
      </c>
      <c r="E37" s="473" t="s">
        <v>386</v>
      </c>
      <c r="F37" s="474"/>
      <c r="G37" s="474"/>
      <c r="H37" s="487">
        <v>0</v>
      </c>
      <c r="I37" s="474">
        <v>5</v>
      </c>
      <c r="J37" s="474">
        <v>659.65000000000009</v>
      </c>
      <c r="K37" s="487">
        <v>1</v>
      </c>
      <c r="L37" s="474">
        <v>5</v>
      </c>
      <c r="M37" s="522">
        <v>659.65000000000009</v>
      </c>
    </row>
    <row r="38" spans="1:13" ht="14.4" customHeight="1" x14ac:dyDescent="0.3">
      <c r="A38" s="483" t="s">
        <v>320</v>
      </c>
      <c r="B38" s="473" t="s">
        <v>474</v>
      </c>
      <c r="C38" s="473" t="s">
        <v>393</v>
      </c>
      <c r="D38" s="473" t="s">
        <v>394</v>
      </c>
      <c r="E38" s="473" t="s">
        <v>386</v>
      </c>
      <c r="F38" s="474"/>
      <c r="G38" s="474"/>
      <c r="H38" s="487">
        <v>0</v>
      </c>
      <c r="I38" s="474">
        <v>5</v>
      </c>
      <c r="J38" s="474">
        <v>659.65000000000009</v>
      </c>
      <c r="K38" s="487">
        <v>1</v>
      </c>
      <c r="L38" s="474">
        <v>5</v>
      </c>
      <c r="M38" s="522">
        <v>659.65000000000009</v>
      </c>
    </row>
    <row r="39" spans="1:13" ht="14.4" customHeight="1" x14ac:dyDescent="0.3">
      <c r="A39" s="483" t="s">
        <v>320</v>
      </c>
      <c r="B39" s="473" t="s">
        <v>474</v>
      </c>
      <c r="C39" s="473" t="s">
        <v>391</v>
      </c>
      <c r="D39" s="473" t="s">
        <v>392</v>
      </c>
      <c r="E39" s="473" t="s">
        <v>386</v>
      </c>
      <c r="F39" s="474"/>
      <c r="G39" s="474"/>
      <c r="H39" s="487">
        <v>0</v>
      </c>
      <c r="I39" s="474">
        <v>5</v>
      </c>
      <c r="J39" s="474">
        <v>659.65000000000009</v>
      </c>
      <c r="K39" s="487">
        <v>1</v>
      </c>
      <c r="L39" s="474">
        <v>5</v>
      </c>
      <c r="M39" s="522">
        <v>659.65000000000009</v>
      </c>
    </row>
    <row r="40" spans="1:13" ht="14.4" customHeight="1" x14ac:dyDescent="0.3">
      <c r="A40" s="483" t="s">
        <v>320</v>
      </c>
      <c r="B40" s="473" t="s">
        <v>474</v>
      </c>
      <c r="C40" s="473" t="s">
        <v>395</v>
      </c>
      <c r="D40" s="473" t="s">
        <v>396</v>
      </c>
      <c r="E40" s="473" t="s">
        <v>356</v>
      </c>
      <c r="F40" s="474">
        <v>4</v>
      </c>
      <c r="G40" s="474">
        <v>518.04</v>
      </c>
      <c r="H40" s="487">
        <v>1</v>
      </c>
      <c r="I40" s="474"/>
      <c r="J40" s="474"/>
      <c r="K40" s="487">
        <v>0</v>
      </c>
      <c r="L40" s="474">
        <v>4</v>
      </c>
      <c r="M40" s="522">
        <v>518.04</v>
      </c>
    </row>
    <row r="41" spans="1:13" ht="14.4" customHeight="1" x14ac:dyDescent="0.3">
      <c r="A41" s="483" t="s">
        <v>320</v>
      </c>
      <c r="B41" s="473" t="s">
        <v>474</v>
      </c>
      <c r="C41" s="473" t="s">
        <v>397</v>
      </c>
      <c r="D41" s="473" t="s">
        <v>398</v>
      </c>
      <c r="E41" s="473" t="s">
        <v>336</v>
      </c>
      <c r="F41" s="474">
        <v>10</v>
      </c>
      <c r="G41" s="474">
        <v>330.90000000000003</v>
      </c>
      <c r="H41" s="487">
        <v>1</v>
      </c>
      <c r="I41" s="474"/>
      <c r="J41" s="474"/>
      <c r="K41" s="487">
        <v>0</v>
      </c>
      <c r="L41" s="474">
        <v>10</v>
      </c>
      <c r="M41" s="522">
        <v>330.90000000000003</v>
      </c>
    </row>
    <row r="42" spans="1:13" ht="14.4" customHeight="1" x14ac:dyDescent="0.3">
      <c r="A42" s="483" t="s">
        <v>320</v>
      </c>
      <c r="B42" s="473" t="s">
        <v>476</v>
      </c>
      <c r="C42" s="473" t="s">
        <v>400</v>
      </c>
      <c r="D42" s="473" t="s">
        <v>401</v>
      </c>
      <c r="E42" s="473" t="s">
        <v>402</v>
      </c>
      <c r="F42" s="474"/>
      <c r="G42" s="474"/>
      <c r="H42" s="487">
        <v>0</v>
      </c>
      <c r="I42" s="474">
        <v>1</v>
      </c>
      <c r="J42" s="474">
        <v>133.94</v>
      </c>
      <c r="K42" s="487">
        <v>1</v>
      </c>
      <c r="L42" s="474">
        <v>1</v>
      </c>
      <c r="M42" s="522">
        <v>133.94</v>
      </c>
    </row>
    <row r="43" spans="1:13" ht="14.4" customHeight="1" x14ac:dyDescent="0.3">
      <c r="A43" s="483" t="s">
        <v>321</v>
      </c>
      <c r="B43" s="473" t="s">
        <v>474</v>
      </c>
      <c r="C43" s="473" t="s">
        <v>403</v>
      </c>
      <c r="D43" s="473" t="s">
        <v>404</v>
      </c>
      <c r="E43" s="473" t="s">
        <v>336</v>
      </c>
      <c r="F43" s="474"/>
      <c r="G43" s="474"/>
      <c r="H43" s="487">
        <v>0</v>
      </c>
      <c r="I43" s="474">
        <v>30</v>
      </c>
      <c r="J43" s="474">
        <v>947.7</v>
      </c>
      <c r="K43" s="487">
        <v>1</v>
      </c>
      <c r="L43" s="474">
        <v>30</v>
      </c>
      <c r="M43" s="522">
        <v>947.7</v>
      </c>
    </row>
    <row r="44" spans="1:13" ht="14.4" customHeight="1" x14ac:dyDescent="0.3">
      <c r="A44" s="483" t="s">
        <v>321</v>
      </c>
      <c r="B44" s="473" t="s">
        <v>474</v>
      </c>
      <c r="C44" s="473" t="s">
        <v>350</v>
      </c>
      <c r="D44" s="473" t="s">
        <v>351</v>
      </c>
      <c r="E44" s="473" t="s">
        <v>336</v>
      </c>
      <c r="F44" s="474"/>
      <c r="G44" s="474"/>
      <c r="H44" s="487">
        <v>0</v>
      </c>
      <c r="I44" s="474">
        <v>30</v>
      </c>
      <c r="J44" s="474">
        <v>947.7</v>
      </c>
      <c r="K44" s="487">
        <v>1</v>
      </c>
      <c r="L44" s="474">
        <v>30</v>
      </c>
      <c r="M44" s="522">
        <v>947.7</v>
      </c>
    </row>
    <row r="45" spans="1:13" ht="14.4" customHeight="1" x14ac:dyDescent="0.3">
      <c r="A45" s="483" t="s">
        <v>321</v>
      </c>
      <c r="B45" s="473" t="s">
        <v>474</v>
      </c>
      <c r="C45" s="473" t="s">
        <v>352</v>
      </c>
      <c r="D45" s="473" t="s">
        <v>353</v>
      </c>
      <c r="E45" s="473" t="s">
        <v>326</v>
      </c>
      <c r="F45" s="474"/>
      <c r="G45" s="474"/>
      <c r="H45" s="487">
        <v>0</v>
      </c>
      <c r="I45" s="474">
        <v>30</v>
      </c>
      <c r="J45" s="474">
        <v>3092.4</v>
      </c>
      <c r="K45" s="487">
        <v>1</v>
      </c>
      <c r="L45" s="474">
        <v>30</v>
      </c>
      <c r="M45" s="522">
        <v>3092.4</v>
      </c>
    </row>
    <row r="46" spans="1:13" ht="14.4" customHeight="1" x14ac:dyDescent="0.3">
      <c r="A46" s="483" t="s">
        <v>322</v>
      </c>
      <c r="B46" s="473" t="s">
        <v>477</v>
      </c>
      <c r="C46" s="473" t="s">
        <v>420</v>
      </c>
      <c r="D46" s="473" t="s">
        <v>421</v>
      </c>
      <c r="E46" s="473" t="s">
        <v>422</v>
      </c>
      <c r="F46" s="474"/>
      <c r="G46" s="474"/>
      <c r="H46" s="487"/>
      <c r="I46" s="474">
        <v>1</v>
      </c>
      <c r="J46" s="474">
        <v>0</v>
      </c>
      <c r="K46" s="487"/>
      <c r="L46" s="474">
        <v>1</v>
      </c>
      <c r="M46" s="522">
        <v>0</v>
      </c>
    </row>
    <row r="47" spans="1:13" ht="14.4" customHeight="1" x14ac:dyDescent="0.3">
      <c r="A47" s="483" t="s">
        <v>322</v>
      </c>
      <c r="B47" s="473" t="s">
        <v>478</v>
      </c>
      <c r="C47" s="473" t="s">
        <v>456</v>
      </c>
      <c r="D47" s="473" t="s">
        <v>457</v>
      </c>
      <c r="E47" s="473" t="s">
        <v>458</v>
      </c>
      <c r="F47" s="474"/>
      <c r="G47" s="474"/>
      <c r="H47" s="487">
        <v>0</v>
      </c>
      <c r="I47" s="474">
        <v>1</v>
      </c>
      <c r="J47" s="474">
        <v>31.32</v>
      </c>
      <c r="K47" s="487">
        <v>1</v>
      </c>
      <c r="L47" s="474">
        <v>1</v>
      </c>
      <c r="M47" s="522">
        <v>31.32</v>
      </c>
    </row>
    <row r="48" spans="1:13" ht="14.4" customHeight="1" x14ac:dyDescent="0.3">
      <c r="A48" s="483" t="s">
        <v>322</v>
      </c>
      <c r="B48" s="473" t="s">
        <v>474</v>
      </c>
      <c r="C48" s="473" t="s">
        <v>334</v>
      </c>
      <c r="D48" s="473" t="s">
        <v>335</v>
      </c>
      <c r="E48" s="473" t="s">
        <v>336</v>
      </c>
      <c r="F48" s="474"/>
      <c r="G48" s="474"/>
      <c r="H48" s="487">
        <v>0</v>
      </c>
      <c r="I48" s="474">
        <v>96</v>
      </c>
      <c r="J48" s="474">
        <v>3129.6000000000004</v>
      </c>
      <c r="K48" s="487">
        <v>1</v>
      </c>
      <c r="L48" s="474">
        <v>96</v>
      </c>
      <c r="M48" s="522">
        <v>3129.6000000000004</v>
      </c>
    </row>
    <row r="49" spans="1:13" ht="14.4" customHeight="1" x14ac:dyDescent="0.3">
      <c r="A49" s="483" t="s">
        <v>322</v>
      </c>
      <c r="B49" s="473" t="s">
        <v>474</v>
      </c>
      <c r="C49" s="473" t="s">
        <v>444</v>
      </c>
      <c r="D49" s="473" t="s">
        <v>445</v>
      </c>
      <c r="E49" s="473" t="s">
        <v>336</v>
      </c>
      <c r="F49" s="474"/>
      <c r="G49" s="474"/>
      <c r="H49" s="487">
        <v>0</v>
      </c>
      <c r="I49" s="474">
        <v>30</v>
      </c>
      <c r="J49" s="474">
        <v>992.7</v>
      </c>
      <c r="K49" s="487">
        <v>1</v>
      </c>
      <c r="L49" s="474">
        <v>30</v>
      </c>
      <c r="M49" s="522">
        <v>992.7</v>
      </c>
    </row>
    <row r="50" spans="1:13" ht="14.4" customHeight="1" x14ac:dyDescent="0.3">
      <c r="A50" s="483" t="s">
        <v>322</v>
      </c>
      <c r="B50" s="473" t="s">
        <v>474</v>
      </c>
      <c r="C50" s="473" t="s">
        <v>337</v>
      </c>
      <c r="D50" s="473" t="s">
        <v>338</v>
      </c>
      <c r="E50" s="473" t="s">
        <v>336</v>
      </c>
      <c r="F50" s="474"/>
      <c r="G50" s="474"/>
      <c r="H50" s="487">
        <v>0</v>
      </c>
      <c r="I50" s="474">
        <v>70</v>
      </c>
      <c r="J50" s="474">
        <v>2266.6000000000004</v>
      </c>
      <c r="K50" s="487">
        <v>1</v>
      </c>
      <c r="L50" s="474">
        <v>70</v>
      </c>
      <c r="M50" s="522">
        <v>2266.6000000000004</v>
      </c>
    </row>
    <row r="51" spans="1:13" ht="14.4" customHeight="1" x14ac:dyDescent="0.3">
      <c r="A51" s="483" t="s">
        <v>322</v>
      </c>
      <c r="B51" s="473" t="s">
        <v>474</v>
      </c>
      <c r="C51" s="473" t="s">
        <v>427</v>
      </c>
      <c r="D51" s="473" t="s">
        <v>428</v>
      </c>
      <c r="E51" s="473" t="s">
        <v>336</v>
      </c>
      <c r="F51" s="474"/>
      <c r="G51" s="474"/>
      <c r="H51" s="487">
        <v>0</v>
      </c>
      <c r="I51" s="474">
        <v>48</v>
      </c>
      <c r="J51" s="474">
        <v>1554.2400000000002</v>
      </c>
      <c r="K51" s="487">
        <v>1</v>
      </c>
      <c r="L51" s="474">
        <v>48</v>
      </c>
      <c r="M51" s="522">
        <v>1554.2400000000002</v>
      </c>
    </row>
    <row r="52" spans="1:13" ht="14.4" customHeight="1" x14ac:dyDescent="0.3">
      <c r="A52" s="483" t="s">
        <v>322</v>
      </c>
      <c r="B52" s="473" t="s">
        <v>474</v>
      </c>
      <c r="C52" s="473" t="s">
        <v>403</v>
      </c>
      <c r="D52" s="473" t="s">
        <v>404</v>
      </c>
      <c r="E52" s="473" t="s">
        <v>336</v>
      </c>
      <c r="F52" s="474"/>
      <c r="G52" s="474"/>
      <c r="H52" s="487">
        <v>0</v>
      </c>
      <c r="I52" s="474">
        <v>120</v>
      </c>
      <c r="J52" s="474">
        <v>3790.8</v>
      </c>
      <c r="K52" s="487">
        <v>1</v>
      </c>
      <c r="L52" s="474">
        <v>120</v>
      </c>
      <c r="M52" s="522">
        <v>3790.8</v>
      </c>
    </row>
    <row r="53" spans="1:13" ht="14.4" customHeight="1" x14ac:dyDescent="0.3">
      <c r="A53" s="483" t="s">
        <v>322</v>
      </c>
      <c r="B53" s="473" t="s">
        <v>474</v>
      </c>
      <c r="C53" s="473" t="s">
        <v>339</v>
      </c>
      <c r="D53" s="473" t="s">
        <v>340</v>
      </c>
      <c r="E53" s="473" t="s">
        <v>341</v>
      </c>
      <c r="F53" s="474"/>
      <c r="G53" s="474"/>
      <c r="H53" s="487">
        <v>0</v>
      </c>
      <c r="I53" s="474">
        <v>922</v>
      </c>
      <c r="J53" s="474">
        <v>179107.71999999997</v>
      </c>
      <c r="K53" s="487">
        <v>1</v>
      </c>
      <c r="L53" s="474">
        <v>922</v>
      </c>
      <c r="M53" s="522">
        <v>179107.71999999997</v>
      </c>
    </row>
    <row r="54" spans="1:13" ht="14.4" customHeight="1" x14ac:dyDescent="0.3">
      <c r="A54" s="483" t="s">
        <v>322</v>
      </c>
      <c r="B54" s="473" t="s">
        <v>474</v>
      </c>
      <c r="C54" s="473" t="s">
        <v>344</v>
      </c>
      <c r="D54" s="473" t="s">
        <v>345</v>
      </c>
      <c r="E54" s="473" t="s">
        <v>336</v>
      </c>
      <c r="F54" s="474"/>
      <c r="G54" s="474"/>
      <c r="H54" s="487">
        <v>0</v>
      </c>
      <c r="I54" s="474">
        <v>30</v>
      </c>
      <c r="J54" s="474">
        <v>631.79999999999995</v>
      </c>
      <c r="K54" s="487">
        <v>1</v>
      </c>
      <c r="L54" s="474">
        <v>30</v>
      </c>
      <c r="M54" s="522">
        <v>631.79999999999995</v>
      </c>
    </row>
    <row r="55" spans="1:13" ht="14.4" customHeight="1" x14ac:dyDescent="0.3">
      <c r="A55" s="483" t="s">
        <v>322</v>
      </c>
      <c r="B55" s="473" t="s">
        <v>474</v>
      </c>
      <c r="C55" s="473" t="s">
        <v>429</v>
      </c>
      <c r="D55" s="473" t="s">
        <v>430</v>
      </c>
      <c r="E55" s="473" t="s">
        <v>336</v>
      </c>
      <c r="F55" s="474"/>
      <c r="G55" s="474"/>
      <c r="H55" s="487">
        <v>0</v>
      </c>
      <c r="I55" s="474">
        <v>550</v>
      </c>
      <c r="J55" s="474">
        <v>14481.499999999998</v>
      </c>
      <c r="K55" s="487">
        <v>1</v>
      </c>
      <c r="L55" s="474">
        <v>550</v>
      </c>
      <c r="M55" s="522">
        <v>14481.499999999998</v>
      </c>
    </row>
    <row r="56" spans="1:13" ht="14.4" customHeight="1" x14ac:dyDescent="0.3">
      <c r="A56" s="483" t="s">
        <v>322</v>
      </c>
      <c r="B56" s="473" t="s">
        <v>474</v>
      </c>
      <c r="C56" s="473" t="s">
        <v>346</v>
      </c>
      <c r="D56" s="473" t="s">
        <v>347</v>
      </c>
      <c r="E56" s="473" t="s">
        <v>336</v>
      </c>
      <c r="F56" s="474"/>
      <c r="G56" s="474"/>
      <c r="H56" s="487">
        <v>0</v>
      </c>
      <c r="I56" s="474">
        <v>140</v>
      </c>
      <c r="J56" s="474">
        <v>3686.2</v>
      </c>
      <c r="K56" s="487">
        <v>1</v>
      </c>
      <c r="L56" s="474">
        <v>140</v>
      </c>
      <c r="M56" s="522">
        <v>3686.2</v>
      </c>
    </row>
    <row r="57" spans="1:13" ht="14.4" customHeight="1" x14ac:dyDescent="0.3">
      <c r="A57" s="483" t="s">
        <v>322</v>
      </c>
      <c r="B57" s="473" t="s">
        <v>474</v>
      </c>
      <c r="C57" s="473" t="s">
        <v>431</v>
      </c>
      <c r="D57" s="473" t="s">
        <v>432</v>
      </c>
      <c r="E57" s="473" t="s">
        <v>336</v>
      </c>
      <c r="F57" s="474"/>
      <c r="G57" s="474"/>
      <c r="H57" s="487">
        <v>0</v>
      </c>
      <c r="I57" s="474">
        <v>100</v>
      </c>
      <c r="J57" s="474">
        <v>2632.9999999999995</v>
      </c>
      <c r="K57" s="487">
        <v>1</v>
      </c>
      <c r="L57" s="474">
        <v>100</v>
      </c>
      <c r="M57" s="522">
        <v>2632.9999999999995</v>
      </c>
    </row>
    <row r="58" spans="1:13" ht="14.4" customHeight="1" x14ac:dyDescent="0.3">
      <c r="A58" s="483" t="s">
        <v>322</v>
      </c>
      <c r="B58" s="473" t="s">
        <v>474</v>
      </c>
      <c r="C58" s="473" t="s">
        <v>372</v>
      </c>
      <c r="D58" s="473" t="s">
        <v>373</v>
      </c>
      <c r="E58" s="473" t="s">
        <v>326</v>
      </c>
      <c r="F58" s="474"/>
      <c r="G58" s="474"/>
      <c r="H58" s="487">
        <v>0</v>
      </c>
      <c r="I58" s="474">
        <v>60</v>
      </c>
      <c r="J58" s="474">
        <v>4739.3999999999996</v>
      </c>
      <c r="K58" s="487">
        <v>1</v>
      </c>
      <c r="L58" s="474">
        <v>60</v>
      </c>
      <c r="M58" s="522">
        <v>4739.3999999999996</v>
      </c>
    </row>
    <row r="59" spans="1:13" ht="14.4" customHeight="1" x14ac:dyDescent="0.3">
      <c r="A59" s="483" t="s">
        <v>322</v>
      </c>
      <c r="B59" s="473" t="s">
        <v>474</v>
      </c>
      <c r="C59" s="473" t="s">
        <v>350</v>
      </c>
      <c r="D59" s="473" t="s">
        <v>351</v>
      </c>
      <c r="E59" s="473" t="s">
        <v>336</v>
      </c>
      <c r="F59" s="474"/>
      <c r="G59" s="474"/>
      <c r="H59" s="487">
        <v>0</v>
      </c>
      <c r="I59" s="474">
        <v>10</v>
      </c>
      <c r="J59" s="474">
        <v>315.89999999999998</v>
      </c>
      <c r="K59" s="487">
        <v>1</v>
      </c>
      <c r="L59" s="474">
        <v>10</v>
      </c>
      <c r="M59" s="522">
        <v>315.89999999999998</v>
      </c>
    </row>
    <row r="60" spans="1:13" ht="14.4" customHeight="1" x14ac:dyDescent="0.3">
      <c r="A60" s="483" t="s">
        <v>322</v>
      </c>
      <c r="B60" s="473" t="s">
        <v>474</v>
      </c>
      <c r="C60" s="473" t="s">
        <v>433</v>
      </c>
      <c r="D60" s="473" t="s">
        <v>392</v>
      </c>
      <c r="E60" s="473" t="s">
        <v>336</v>
      </c>
      <c r="F60" s="474"/>
      <c r="G60" s="474"/>
      <c r="H60" s="487">
        <v>0</v>
      </c>
      <c r="I60" s="474">
        <v>60</v>
      </c>
      <c r="J60" s="474">
        <v>1979.4</v>
      </c>
      <c r="K60" s="487">
        <v>1</v>
      </c>
      <c r="L60" s="474">
        <v>60</v>
      </c>
      <c r="M60" s="522">
        <v>1979.4</v>
      </c>
    </row>
    <row r="61" spans="1:13" ht="14.4" customHeight="1" x14ac:dyDescent="0.3">
      <c r="A61" s="483" t="s">
        <v>322</v>
      </c>
      <c r="B61" s="473" t="s">
        <v>474</v>
      </c>
      <c r="C61" s="473" t="s">
        <v>434</v>
      </c>
      <c r="D61" s="473" t="s">
        <v>394</v>
      </c>
      <c r="E61" s="473" t="s">
        <v>336</v>
      </c>
      <c r="F61" s="474"/>
      <c r="G61" s="474"/>
      <c r="H61" s="487">
        <v>0</v>
      </c>
      <c r="I61" s="474">
        <v>30</v>
      </c>
      <c r="J61" s="474">
        <v>989.7</v>
      </c>
      <c r="K61" s="487">
        <v>1</v>
      </c>
      <c r="L61" s="474">
        <v>30</v>
      </c>
      <c r="M61" s="522">
        <v>989.7</v>
      </c>
    </row>
    <row r="62" spans="1:13" ht="14.4" customHeight="1" x14ac:dyDescent="0.3">
      <c r="A62" s="483" t="s">
        <v>322</v>
      </c>
      <c r="B62" s="473" t="s">
        <v>474</v>
      </c>
      <c r="C62" s="473" t="s">
        <v>324</v>
      </c>
      <c r="D62" s="473" t="s">
        <v>325</v>
      </c>
      <c r="E62" s="473" t="s">
        <v>326</v>
      </c>
      <c r="F62" s="474"/>
      <c r="G62" s="474"/>
      <c r="H62" s="487">
        <v>0</v>
      </c>
      <c r="I62" s="474">
        <v>240</v>
      </c>
      <c r="J62" s="474">
        <v>25274.400000000001</v>
      </c>
      <c r="K62" s="487">
        <v>1</v>
      </c>
      <c r="L62" s="474">
        <v>240</v>
      </c>
      <c r="M62" s="522">
        <v>25274.400000000001</v>
      </c>
    </row>
    <row r="63" spans="1:13" ht="14.4" customHeight="1" x14ac:dyDescent="0.3">
      <c r="A63" s="483" t="s">
        <v>322</v>
      </c>
      <c r="B63" s="473" t="s">
        <v>474</v>
      </c>
      <c r="C63" s="473" t="s">
        <v>435</v>
      </c>
      <c r="D63" s="473" t="s">
        <v>325</v>
      </c>
      <c r="E63" s="473" t="s">
        <v>436</v>
      </c>
      <c r="F63" s="474"/>
      <c r="G63" s="474"/>
      <c r="H63" s="487">
        <v>0</v>
      </c>
      <c r="I63" s="474">
        <v>156</v>
      </c>
      <c r="J63" s="474">
        <v>8214.9599999999991</v>
      </c>
      <c r="K63" s="487">
        <v>1</v>
      </c>
      <c r="L63" s="474">
        <v>156</v>
      </c>
      <c r="M63" s="522">
        <v>8214.9599999999991</v>
      </c>
    </row>
    <row r="64" spans="1:13" ht="14.4" customHeight="1" x14ac:dyDescent="0.3">
      <c r="A64" s="483" t="s">
        <v>322</v>
      </c>
      <c r="B64" s="473" t="s">
        <v>474</v>
      </c>
      <c r="C64" s="473" t="s">
        <v>352</v>
      </c>
      <c r="D64" s="473" t="s">
        <v>353</v>
      </c>
      <c r="E64" s="473" t="s">
        <v>326</v>
      </c>
      <c r="F64" s="474"/>
      <c r="G64" s="474"/>
      <c r="H64" s="487">
        <v>0</v>
      </c>
      <c r="I64" s="474">
        <v>540</v>
      </c>
      <c r="J64" s="474">
        <v>58573.8</v>
      </c>
      <c r="K64" s="487">
        <v>1</v>
      </c>
      <c r="L64" s="474">
        <v>540</v>
      </c>
      <c r="M64" s="522">
        <v>58573.8</v>
      </c>
    </row>
    <row r="65" spans="1:13" ht="14.4" customHeight="1" x14ac:dyDescent="0.3">
      <c r="A65" s="483" t="s">
        <v>322</v>
      </c>
      <c r="B65" s="473" t="s">
        <v>474</v>
      </c>
      <c r="C65" s="473" t="s">
        <v>438</v>
      </c>
      <c r="D65" s="473" t="s">
        <v>439</v>
      </c>
      <c r="E65" s="473" t="s">
        <v>336</v>
      </c>
      <c r="F65" s="474"/>
      <c r="G65" s="474"/>
      <c r="H65" s="487">
        <v>0</v>
      </c>
      <c r="I65" s="474">
        <v>30</v>
      </c>
      <c r="J65" s="474">
        <v>657.3</v>
      </c>
      <c r="K65" s="487">
        <v>1</v>
      </c>
      <c r="L65" s="474">
        <v>30</v>
      </c>
      <c r="M65" s="522">
        <v>657.3</v>
      </c>
    </row>
    <row r="66" spans="1:13" ht="14.4" customHeight="1" x14ac:dyDescent="0.3">
      <c r="A66" s="483" t="s">
        <v>322</v>
      </c>
      <c r="B66" s="473" t="s">
        <v>474</v>
      </c>
      <c r="C66" s="473" t="s">
        <v>354</v>
      </c>
      <c r="D66" s="473" t="s">
        <v>355</v>
      </c>
      <c r="E66" s="473" t="s">
        <v>356</v>
      </c>
      <c r="F66" s="474"/>
      <c r="G66" s="474"/>
      <c r="H66" s="487">
        <v>0</v>
      </c>
      <c r="I66" s="474">
        <v>40</v>
      </c>
      <c r="J66" s="474">
        <v>5093.6000000000004</v>
      </c>
      <c r="K66" s="487">
        <v>1</v>
      </c>
      <c r="L66" s="474">
        <v>40</v>
      </c>
      <c r="M66" s="522">
        <v>5093.6000000000004</v>
      </c>
    </row>
    <row r="67" spans="1:13" ht="14.4" customHeight="1" x14ac:dyDescent="0.3">
      <c r="A67" s="483" t="s">
        <v>322</v>
      </c>
      <c r="B67" s="473" t="s">
        <v>474</v>
      </c>
      <c r="C67" s="473" t="s">
        <v>357</v>
      </c>
      <c r="D67" s="473" t="s">
        <v>358</v>
      </c>
      <c r="E67" s="473" t="s">
        <v>356</v>
      </c>
      <c r="F67" s="474"/>
      <c r="G67" s="474"/>
      <c r="H67" s="487">
        <v>0</v>
      </c>
      <c r="I67" s="474">
        <v>10</v>
      </c>
      <c r="J67" s="474">
        <v>1273.4000000000001</v>
      </c>
      <c r="K67" s="487">
        <v>1</v>
      </c>
      <c r="L67" s="474">
        <v>10</v>
      </c>
      <c r="M67" s="522">
        <v>1273.4000000000001</v>
      </c>
    </row>
    <row r="68" spans="1:13" ht="14.4" customHeight="1" x14ac:dyDescent="0.3">
      <c r="A68" s="483" t="s">
        <v>322</v>
      </c>
      <c r="B68" s="473" t="s">
        <v>474</v>
      </c>
      <c r="C68" s="473" t="s">
        <v>370</v>
      </c>
      <c r="D68" s="473" t="s">
        <v>371</v>
      </c>
      <c r="E68" s="473" t="s">
        <v>356</v>
      </c>
      <c r="F68" s="474"/>
      <c r="G68" s="474"/>
      <c r="H68" s="487">
        <v>0</v>
      </c>
      <c r="I68" s="474">
        <v>10</v>
      </c>
      <c r="J68" s="474">
        <v>1273.4000000000001</v>
      </c>
      <c r="K68" s="487">
        <v>1</v>
      </c>
      <c r="L68" s="474">
        <v>10</v>
      </c>
      <c r="M68" s="522">
        <v>1273.4000000000001</v>
      </c>
    </row>
    <row r="69" spans="1:13" ht="14.4" customHeight="1" x14ac:dyDescent="0.3">
      <c r="A69" s="483" t="s">
        <v>322</v>
      </c>
      <c r="B69" s="473" t="s">
        <v>474</v>
      </c>
      <c r="C69" s="473" t="s">
        <v>437</v>
      </c>
      <c r="D69" s="473" t="s">
        <v>328</v>
      </c>
      <c r="E69" s="473" t="s">
        <v>326</v>
      </c>
      <c r="F69" s="474"/>
      <c r="G69" s="474"/>
      <c r="H69" s="487">
        <v>0</v>
      </c>
      <c r="I69" s="474">
        <v>180</v>
      </c>
      <c r="J69" s="474">
        <v>29210.400000000001</v>
      </c>
      <c r="K69" s="487">
        <v>1</v>
      </c>
      <c r="L69" s="474">
        <v>180</v>
      </c>
      <c r="M69" s="522">
        <v>29210.400000000001</v>
      </c>
    </row>
    <row r="70" spans="1:13" ht="14.4" customHeight="1" x14ac:dyDescent="0.3">
      <c r="A70" s="483" t="s">
        <v>322</v>
      </c>
      <c r="B70" s="473" t="s">
        <v>474</v>
      </c>
      <c r="C70" s="473" t="s">
        <v>327</v>
      </c>
      <c r="D70" s="473" t="s">
        <v>328</v>
      </c>
      <c r="E70" s="473" t="s">
        <v>329</v>
      </c>
      <c r="F70" s="474"/>
      <c r="G70" s="474"/>
      <c r="H70" s="487">
        <v>0</v>
      </c>
      <c r="I70" s="474">
        <v>1248</v>
      </c>
      <c r="J70" s="474">
        <v>302802.24</v>
      </c>
      <c r="K70" s="487">
        <v>1</v>
      </c>
      <c r="L70" s="474">
        <v>1248</v>
      </c>
      <c r="M70" s="522">
        <v>302802.24</v>
      </c>
    </row>
    <row r="71" spans="1:13" ht="14.4" customHeight="1" x14ac:dyDescent="0.3">
      <c r="A71" s="483" t="s">
        <v>322</v>
      </c>
      <c r="B71" s="473" t="s">
        <v>474</v>
      </c>
      <c r="C71" s="473" t="s">
        <v>442</v>
      </c>
      <c r="D71" s="473" t="s">
        <v>443</v>
      </c>
      <c r="E71" s="473" t="s">
        <v>386</v>
      </c>
      <c r="F71" s="474"/>
      <c r="G71" s="474"/>
      <c r="H71" s="487">
        <v>0</v>
      </c>
      <c r="I71" s="474">
        <v>30</v>
      </c>
      <c r="J71" s="474">
        <v>3885.2999999999997</v>
      </c>
      <c r="K71" s="487">
        <v>1</v>
      </c>
      <c r="L71" s="474">
        <v>30</v>
      </c>
      <c r="M71" s="522">
        <v>3885.2999999999997</v>
      </c>
    </row>
    <row r="72" spans="1:13" ht="14.4" customHeight="1" x14ac:dyDescent="0.3">
      <c r="A72" s="483" t="s">
        <v>322</v>
      </c>
      <c r="B72" s="473" t="s">
        <v>474</v>
      </c>
      <c r="C72" s="473" t="s">
        <v>440</v>
      </c>
      <c r="D72" s="473" t="s">
        <v>441</v>
      </c>
      <c r="E72" s="473" t="s">
        <v>386</v>
      </c>
      <c r="F72" s="474"/>
      <c r="G72" s="474"/>
      <c r="H72" s="487">
        <v>0</v>
      </c>
      <c r="I72" s="474">
        <v>25</v>
      </c>
      <c r="J72" s="474">
        <v>3237.75</v>
      </c>
      <c r="K72" s="487">
        <v>1</v>
      </c>
      <c r="L72" s="474">
        <v>25</v>
      </c>
      <c r="M72" s="522">
        <v>3237.75</v>
      </c>
    </row>
    <row r="73" spans="1:13" ht="14.4" customHeight="1" x14ac:dyDescent="0.3">
      <c r="A73" s="483" t="s">
        <v>322</v>
      </c>
      <c r="B73" s="473" t="s">
        <v>474</v>
      </c>
      <c r="C73" s="473" t="s">
        <v>383</v>
      </c>
      <c r="D73" s="473" t="s">
        <v>384</v>
      </c>
      <c r="E73" s="473" t="s">
        <v>326</v>
      </c>
      <c r="F73" s="474"/>
      <c r="G73" s="474"/>
      <c r="H73" s="487">
        <v>0</v>
      </c>
      <c r="I73" s="474">
        <v>90</v>
      </c>
      <c r="J73" s="474">
        <v>9000</v>
      </c>
      <c r="K73" s="487">
        <v>1</v>
      </c>
      <c r="L73" s="474">
        <v>90</v>
      </c>
      <c r="M73" s="522">
        <v>9000</v>
      </c>
    </row>
    <row r="74" spans="1:13" ht="14.4" customHeight="1" thickBot="1" x14ac:dyDescent="0.35">
      <c r="A74" s="484" t="s">
        <v>322</v>
      </c>
      <c r="B74" s="476" t="s">
        <v>474</v>
      </c>
      <c r="C74" s="476" t="s">
        <v>446</v>
      </c>
      <c r="D74" s="476" t="s">
        <v>439</v>
      </c>
      <c r="E74" s="476" t="s">
        <v>386</v>
      </c>
      <c r="F74" s="477"/>
      <c r="G74" s="477"/>
      <c r="H74" s="489">
        <v>0</v>
      </c>
      <c r="I74" s="477">
        <v>15</v>
      </c>
      <c r="J74" s="477">
        <v>1314</v>
      </c>
      <c r="K74" s="489">
        <v>1</v>
      </c>
      <c r="L74" s="477">
        <v>15</v>
      </c>
      <c r="M74" s="523">
        <v>1314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9" t="s">
        <v>134</v>
      </c>
      <c r="B1" s="350"/>
      <c r="C1" s="350"/>
      <c r="D1" s="350"/>
      <c r="E1" s="350"/>
      <c r="F1" s="350"/>
      <c r="G1" s="321"/>
      <c r="H1" s="351"/>
      <c r="I1" s="351"/>
    </row>
    <row r="2" spans="1:10" ht="14.4" customHeight="1" thickBot="1" x14ac:dyDescent="0.35">
      <c r="A2" s="230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2013</v>
      </c>
      <c r="D3" s="299">
        <v>2014</v>
      </c>
      <c r="E3" s="7"/>
      <c r="F3" s="344">
        <v>2015</v>
      </c>
      <c r="G3" s="345"/>
      <c r="H3" s="345"/>
      <c r="I3" s="346"/>
    </row>
    <row r="4" spans="1:10" ht="14.4" customHeight="1" thickBot="1" x14ac:dyDescent="0.35">
      <c r="A4" s="303" t="s">
        <v>0</v>
      </c>
      <c r="B4" s="304" t="s">
        <v>219</v>
      </c>
      <c r="C4" s="347" t="s">
        <v>71</v>
      </c>
      <c r="D4" s="34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57" t="s">
        <v>310</v>
      </c>
      <c r="B5" s="458" t="s">
        <v>305</v>
      </c>
      <c r="C5" s="538" t="s">
        <v>308</v>
      </c>
      <c r="D5" s="538" t="s">
        <v>308</v>
      </c>
      <c r="E5" s="538"/>
      <c r="F5" s="538" t="s">
        <v>308</v>
      </c>
      <c r="G5" s="538" t="s">
        <v>308</v>
      </c>
      <c r="H5" s="538" t="s">
        <v>308</v>
      </c>
      <c r="I5" s="539" t="s">
        <v>308</v>
      </c>
      <c r="J5" s="459" t="s">
        <v>67</v>
      </c>
    </row>
    <row r="6" spans="1:10" ht="14.4" customHeight="1" x14ac:dyDescent="0.3">
      <c r="A6" s="457" t="s">
        <v>310</v>
      </c>
      <c r="B6" s="458" t="s">
        <v>256</v>
      </c>
      <c r="C6" s="538">
        <v>10.37716</v>
      </c>
      <c r="D6" s="538">
        <v>15.502509999999997</v>
      </c>
      <c r="E6" s="538"/>
      <c r="F6" s="538">
        <v>27.076299999999001</v>
      </c>
      <c r="G6" s="538">
        <v>23.333332782125002</v>
      </c>
      <c r="H6" s="538">
        <v>3.7429672178739999</v>
      </c>
      <c r="I6" s="539">
        <v>1.1604128845554964</v>
      </c>
      <c r="J6" s="459" t="s">
        <v>1</v>
      </c>
    </row>
    <row r="7" spans="1:10" ht="14.4" customHeight="1" x14ac:dyDescent="0.3">
      <c r="A7" s="457" t="s">
        <v>310</v>
      </c>
      <c r="B7" s="458" t="s">
        <v>257</v>
      </c>
      <c r="C7" s="538">
        <v>165.62515999999999</v>
      </c>
      <c r="D7" s="538">
        <v>267.31569999999999</v>
      </c>
      <c r="E7" s="538"/>
      <c r="F7" s="538">
        <v>315.00489000000005</v>
      </c>
      <c r="G7" s="538">
        <v>305.83332569517086</v>
      </c>
      <c r="H7" s="538">
        <v>9.1715643048291895</v>
      </c>
      <c r="I7" s="539">
        <v>1.0299887668682994</v>
      </c>
      <c r="J7" s="459" t="s">
        <v>1</v>
      </c>
    </row>
    <row r="8" spans="1:10" ht="14.4" customHeight="1" x14ac:dyDescent="0.3">
      <c r="A8" s="457" t="s">
        <v>310</v>
      </c>
      <c r="B8" s="458" t="s">
        <v>258</v>
      </c>
      <c r="C8" s="538">
        <v>25.213999999999999</v>
      </c>
      <c r="D8" s="538">
        <v>40.026300000000006</v>
      </c>
      <c r="E8" s="538"/>
      <c r="F8" s="538">
        <v>62.603580000000001</v>
      </c>
      <c r="G8" s="538">
        <v>57.499998713848335</v>
      </c>
      <c r="H8" s="538">
        <v>5.1035812861516661</v>
      </c>
      <c r="I8" s="539">
        <v>1.088757937396658</v>
      </c>
      <c r="J8" s="459" t="s">
        <v>1</v>
      </c>
    </row>
    <row r="9" spans="1:10" ht="14.4" customHeight="1" x14ac:dyDescent="0.3">
      <c r="A9" s="457" t="s">
        <v>310</v>
      </c>
      <c r="B9" s="458" t="s">
        <v>259</v>
      </c>
      <c r="C9" s="538">
        <v>5.1968000000000005</v>
      </c>
      <c r="D9" s="538">
        <v>11.91812</v>
      </c>
      <c r="E9" s="538"/>
      <c r="F9" s="538">
        <v>9.8905800000000017</v>
      </c>
      <c r="G9" s="538">
        <v>15.833332913365002</v>
      </c>
      <c r="H9" s="538">
        <v>-5.9427529133650001</v>
      </c>
      <c r="I9" s="539">
        <v>0.62466822709521319</v>
      </c>
      <c r="J9" s="459" t="s">
        <v>1</v>
      </c>
    </row>
    <row r="10" spans="1:10" ht="14.4" customHeight="1" x14ac:dyDescent="0.3">
      <c r="A10" s="457" t="s">
        <v>310</v>
      </c>
      <c r="B10" s="458" t="s">
        <v>260</v>
      </c>
      <c r="C10" s="538">
        <v>12.152469999999999</v>
      </c>
      <c r="D10" s="538">
        <v>9.9392999999999994</v>
      </c>
      <c r="E10" s="538"/>
      <c r="F10" s="538">
        <v>10.951000000000001</v>
      </c>
      <c r="G10" s="538">
        <v>15.833332965860833</v>
      </c>
      <c r="H10" s="538">
        <v>-4.882332965860833</v>
      </c>
      <c r="I10" s="539">
        <v>0.69164212131533431</v>
      </c>
      <c r="J10" s="459" t="s">
        <v>1</v>
      </c>
    </row>
    <row r="11" spans="1:10" ht="14.4" customHeight="1" x14ac:dyDescent="0.3">
      <c r="A11" s="457" t="s">
        <v>310</v>
      </c>
      <c r="B11" s="458" t="s">
        <v>261</v>
      </c>
      <c r="C11" s="538">
        <v>13.64917</v>
      </c>
      <c r="D11" s="538">
        <v>13.887780000000001</v>
      </c>
      <c r="E11" s="538"/>
      <c r="F11" s="538">
        <v>13.88777</v>
      </c>
      <c r="G11" s="538">
        <v>15.833332834621665</v>
      </c>
      <c r="H11" s="538">
        <v>-1.9455628346216649</v>
      </c>
      <c r="I11" s="539">
        <v>0.87712234341670403</v>
      </c>
      <c r="J11" s="459" t="s">
        <v>1</v>
      </c>
    </row>
    <row r="12" spans="1:10" ht="14.4" customHeight="1" x14ac:dyDescent="0.3">
      <c r="A12" s="457" t="s">
        <v>310</v>
      </c>
      <c r="B12" s="458" t="s">
        <v>313</v>
      </c>
      <c r="C12" s="538">
        <v>232.21475999999998</v>
      </c>
      <c r="D12" s="538">
        <v>358.58970999999997</v>
      </c>
      <c r="E12" s="538"/>
      <c r="F12" s="538">
        <v>439.41411999999906</v>
      </c>
      <c r="G12" s="538">
        <v>434.16665590499173</v>
      </c>
      <c r="H12" s="538">
        <v>5.2474640950073308</v>
      </c>
      <c r="I12" s="539">
        <v>1.0120862899617875</v>
      </c>
      <c r="J12" s="459" t="s">
        <v>311</v>
      </c>
    </row>
    <row r="14" spans="1:10" ht="14.4" customHeight="1" x14ac:dyDescent="0.3">
      <c r="A14" s="457" t="s">
        <v>310</v>
      </c>
      <c r="B14" s="458" t="s">
        <v>305</v>
      </c>
      <c r="C14" s="538" t="s">
        <v>308</v>
      </c>
      <c r="D14" s="538" t="s">
        <v>308</v>
      </c>
      <c r="E14" s="538"/>
      <c r="F14" s="538" t="s">
        <v>308</v>
      </c>
      <c r="G14" s="538" t="s">
        <v>308</v>
      </c>
      <c r="H14" s="538" t="s">
        <v>308</v>
      </c>
      <c r="I14" s="539" t="s">
        <v>308</v>
      </c>
      <c r="J14" s="459" t="s">
        <v>67</v>
      </c>
    </row>
    <row r="15" spans="1:10" ht="14.4" customHeight="1" x14ac:dyDescent="0.3">
      <c r="A15" s="457" t="s">
        <v>480</v>
      </c>
      <c r="B15" s="458" t="s">
        <v>481</v>
      </c>
      <c r="C15" s="538" t="s">
        <v>308</v>
      </c>
      <c r="D15" s="538" t="s">
        <v>308</v>
      </c>
      <c r="E15" s="538"/>
      <c r="F15" s="538" t="s">
        <v>308</v>
      </c>
      <c r="G15" s="538" t="s">
        <v>308</v>
      </c>
      <c r="H15" s="538" t="s">
        <v>308</v>
      </c>
      <c r="I15" s="539" t="s">
        <v>308</v>
      </c>
      <c r="J15" s="459" t="s">
        <v>0</v>
      </c>
    </row>
    <row r="16" spans="1:10" ht="14.4" customHeight="1" x14ac:dyDescent="0.3">
      <c r="A16" s="457" t="s">
        <v>480</v>
      </c>
      <c r="B16" s="458" t="s">
        <v>256</v>
      </c>
      <c r="C16" s="538">
        <v>10.37716</v>
      </c>
      <c r="D16" s="538">
        <v>15.502509999999997</v>
      </c>
      <c r="E16" s="538"/>
      <c r="F16" s="538">
        <v>27.076299999999001</v>
      </c>
      <c r="G16" s="538">
        <v>23.333332782125002</v>
      </c>
      <c r="H16" s="538">
        <v>3.7429672178739999</v>
      </c>
      <c r="I16" s="539">
        <v>1.1604128845554964</v>
      </c>
      <c r="J16" s="459" t="s">
        <v>1</v>
      </c>
    </row>
    <row r="17" spans="1:10" ht="14.4" customHeight="1" x14ac:dyDescent="0.3">
      <c r="A17" s="457" t="s">
        <v>480</v>
      </c>
      <c r="B17" s="458" t="s">
        <v>257</v>
      </c>
      <c r="C17" s="538">
        <v>165.62515999999999</v>
      </c>
      <c r="D17" s="538">
        <v>267.31569999999999</v>
      </c>
      <c r="E17" s="538"/>
      <c r="F17" s="538">
        <v>315.00489000000005</v>
      </c>
      <c r="G17" s="538">
        <v>305.83332569517086</v>
      </c>
      <c r="H17" s="538">
        <v>9.1715643048291895</v>
      </c>
      <c r="I17" s="539">
        <v>1.0299887668682994</v>
      </c>
      <c r="J17" s="459" t="s">
        <v>1</v>
      </c>
    </row>
    <row r="18" spans="1:10" ht="14.4" customHeight="1" x14ac:dyDescent="0.3">
      <c r="A18" s="457" t="s">
        <v>480</v>
      </c>
      <c r="B18" s="458" t="s">
        <v>258</v>
      </c>
      <c r="C18" s="538">
        <v>25.213999999999999</v>
      </c>
      <c r="D18" s="538">
        <v>40.026300000000006</v>
      </c>
      <c r="E18" s="538"/>
      <c r="F18" s="538">
        <v>62.603580000000001</v>
      </c>
      <c r="G18" s="538">
        <v>57.499998713848335</v>
      </c>
      <c r="H18" s="538">
        <v>5.1035812861516661</v>
      </c>
      <c r="I18" s="539">
        <v>1.088757937396658</v>
      </c>
      <c r="J18" s="459" t="s">
        <v>1</v>
      </c>
    </row>
    <row r="19" spans="1:10" ht="14.4" customHeight="1" x14ac:dyDescent="0.3">
      <c r="A19" s="457" t="s">
        <v>480</v>
      </c>
      <c r="B19" s="458" t="s">
        <v>259</v>
      </c>
      <c r="C19" s="538">
        <v>5.1968000000000005</v>
      </c>
      <c r="D19" s="538">
        <v>11.91812</v>
      </c>
      <c r="E19" s="538"/>
      <c r="F19" s="538">
        <v>9.8905800000000017</v>
      </c>
      <c r="G19" s="538">
        <v>15.833332913365002</v>
      </c>
      <c r="H19" s="538">
        <v>-5.9427529133650001</v>
      </c>
      <c r="I19" s="539">
        <v>0.62466822709521319</v>
      </c>
      <c r="J19" s="459" t="s">
        <v>1</v>
      </c>
    </row>
    <row r="20" spans="1:10" ht="14.4" customHeight="1" x14ac:dyDescent="0.3">
      <c r="A20" s="457" t="s">
        <v>480</v>
      </c>
      <c r="B20" s="458" t="s">
        <v>260</v>
      </c>
      <c r="C20" s="538">
        <v>12.152469999999999</v>
      </c>
      <c r="D20" s="538">
        <v>9.9392999999999994</v>
      </c>
      <c r="E20" s="538"/>
      <c r="F20" s="538">
        <v>10.951000000000001</v>
      </c>
      <c r="G20" s="538">
        <v>15.833332965860833</v>
      </c>
      <c r="H20" s="538">
        <v>-4.882332965860833</v>
      </c>
      <c r="I20" s="539">
        <v>0.69164212131533431</v>
      </c>
      <c r="J20" s="459" t="s">
        <v>1</v>
      </c>
    </row>
    <row r="21" spans="1:10" ht="14.4" customHeight="1" x14ac:dyDescent="0.3">
      <c r="A21" s="457" t="s">
        <v>480</v>
      </c>
      <c r="B21" s="458" t="s">
        <v>261</v>
      </c>
      <c r="C21" s="538">
        <v>13.64917</v>
      </c>
      <c r="D21" s="538">
        <v>13.887780000000001</v>
      </c>
      <c r="E21" s="538"/>
      <c r="F21" s="538">
        <v>13.88777</v>
      </c>
      <c r="G21" s="538">
        <v>15.833332834621665</v>
      </c>
      <c r="H21" s="538">
        <v>-1.9455628346216649</v>
      </c>
      <c r="I21" s="539">
        <v>0.87712234341670403</v>
      </c>
      <c r="J21" s="459" t="s">
        <v>1</v>
      </c>
    </row>
    <row r="22" spans="1:10" ht="14.4" customHeight="1" x14ac:dyDescent="0.3">
      <c r="A22" s="457" t="s">
        <v>480</v>
      </c>
      <c r="B22" s="458" t="s">
        <v>482</v>
      </c>
      <c r="C22" s="538">
        <v>232.21475999999998</v>
      </c>
      <c r="D22" s="538">
        <v>358.58970999999997</v>
      </c>
      <c r="E22" s="538"/>
      <c r="F22" s="538">
        <v>439.41411999999906</v>
      </c>
      <c r="G22" s="538">
        <v>434.16665590499173</v>
      </c>
      <c r="H22" s="538">
        <v>5.2474640950073308</v>
      </c>
      <c r="I22" s="539">
        <v>1.0120862899617875</v>
      </c>
      <c r="J22" s="459" t="s">
        <v>314</v>
      </c>
    </row>
    <row r="23" spans="1:10" ht="14.4" customHeight="1" x14ac:dyDescent="0.3">
      <c r="A23" s="457" t="s">
        <v>308</v>
      </c>
      <c r="B23" s="458" t="s">
        <v>308</v>
      </c>
      <c r="C23" s="538" t="s">
        <v>308</v>
      </c>
      <c r="D23" s="538" t="s">
        <v>308</v>
      </c>
      <c r="E23" s="538"/>
      <c r="F23" s="538" t="s">
        <v>308</v>
      </c>
      <c r="G23" s="538" t="s">
        <v>308</v>
      </c>
      <c r="H23" s="538" t="s">
        <v>308</v>
      </c>
      <c r="I23" s="539" t="s">
        <v>308</v>
      </c>
      <c r="J23" s="459" t="s">
        <v>315</v>
      </c>
    </row>
    <row r="24" spans="1:10" ht="14.4" customHeight="1" x14ac:dyDescent="0.3">
      <c r="A24" s="457" t="s">
        <v>310</v>
      </c>
      <c r="B24" s="458" t="s">
        <v>313</v>
      </c>
      <c r="C24" s="538">
        <v>232.21475999999998</v>
      </c>
      <c r="D24" s="538">
        <v>358.58970999999997</v>
      </c>
      <c r="E24" s="538"/>
      <c r="F24" s="538">
        <v>439.41411999999906</v>
      </c>
      <c r="G24" s="538">
        <v>434.16665590499173</v>
      </c>
      <c r="H24" s="538">
        <v>5.2474640950073308</v>
      </c>
      <c r="I24" s="539">
        <v>1.0120862899617875</v>
      </c>
      <c r="J24" s="459" t="s">
        <v>311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54" t="s">
        <v>578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4.4" customHeight="1" thickBot="1" x14ac:dyDescent="0.35">
      <c r="A2" s="230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2"/>
      <c r="D3" s="353"/>
      <c r="E3" s="353"/>
      <c r="F3" s="353"/>
      <c r="G3" s="353"/>
      <c r="H3" s="142" t="s">
        <v>124</v>
      </c>
      <c r="I3" s="98">
        <f>IF(J3&lt;&gt;0,K3/J3,0)</f>
        <v>18.410177643707058</v>
      </c>
      <c r="J3" s="98">
        <f>SUBTOTAL(9,J5:J1048576)</f>
        <v>23868</v>
      </c>
      <c r="K3" s="99">
        <f>SUBTOTAL(9,K5:K1048576)</f>
        <v>439414.12000000005</v>
      </c>
    </row>
    <row r="4" spans="1:11" s="208" customFormat="1" ht="14.4" customHeight="1" thickBot="1" x14ac:dyDescent="0.35">
      <c r="A4" s="540" t="s">
        <v>4</v>
      </c>
      <c r="B4" s="541" t="s">
        <v>5</v>
      </c>
      <c r="C4" s="541" t="s">
        <v>0</v>
      </c>
      <c r="D4" s="541" t="s">
        <v>6</v>
      </c>
      <c r="E4" s="541" t="s">
        <v>7</v>
      </c>
      <c r="F4" s="541" t="s">
        <v>1</v>
      </c>
      <c r="G4" s="541" t="s">
        <v>69</v>
      </c>
      <c r="H4" s="542" t="s">
        <v>10</v>
      </c>
      <c r="I4" s="543" t="s">
        <v>137</v>
      </c>
      <c r="J4" s="543" t="s">
        <v>12</v>
      </c>
      <c r="K4" s="544" t="s">
        <v>151</v>
      </c>
    </row>
    <row r="5" spans="1:11" ht="14.4" customHeight="1" x14ac:dyDescent="0.3">
      <c r="A5" s="502" t="s">
        <v>310</v>
      </c>
      <c r="B5" s="503" t="s">
        <v>305</v>
      </c>
      <c r="C5" s="506" t="s">
        <v>480</v>
      </c>
      <c r="D5" s="545" t="s">
        <v>305</v>
      </c>
      <c r="E5" s="506" t="s">
        <v>566</v>
      </c>
      <c r="F5" s="545" t="s">
        <v>567</v>
      </c>
      <c r="G5" s="506" t="s">
        <v>483</v>
      </c>
      <c r="H5" s="506" t="s">
        <v>484</v>
      </c>
      <c r="I5" s="116">
        <v>42.446249999999999</v>
      </c>
      <c r="J5" s="116">
        <v>24</v>
      </c>
      <c r="K5" s="521">
        <v>1018.6800000000001</v>
      </c>
    </row>
    <row r="6" spans="1:11" ht="14.4" customHeight="1" x14ac:dyDescent="0.3">
      <c r="A6" s="483" t="s">
        <v>310</v>
      </c>
      <c r="B6" s="473" t="s">
        <v>305</v>
      </c>
      <c r="C6" s="511" t="s">
        <v>480</v>
      </c>
      <c r="D6" s="546" t="s">
        <v>305</v>
      </c>
      <c r="E6" s="511" t="s">
        <v>566</v>
      </c>
      <c r="F6" s="546" t="s">
        <v>567</v>
      </c>
      <c r="G6" s="511" t="s">
        <v>485</v>
      </c>
      <c r="H6" s="511" t="s">
        <v>486</v>
      </c>
      <c r="I6" s="474">
        <v>4.6900000000000004</v>
      </c>
      <c r="J6" s="474">
        <v>200</v>
      </c>
      <c r="K6" s="522">
        <v>946</v>
      </c>
    </row>
    <row r="7" spans="1:11" ht="14.4" customHeight="1" x14ac:dyDescent="0.3">
      <c r="A7" s="483" t="s">
        <v>310</v>
      </c>
      <c r="B7" s="473" t="s">
        <v>305</v>
      </c>
      <c r="C7" s="511" t="s">
        <v>480</v>
      </c>
      <c r="D7" s="546" t="s">
        <v>305</v>
      </c>
      <c r="E7" s="511" t="s">
        <v>566</v>
      </c>
      <c r="F7" s="546" t="s">
        <v>567</v>
      </c>
      <c r="G7" s="511" t="s">
        <v>487</v>
      </c>
      <c r="H7" s="511" t="s">
        <v>488</v>
      </c>
      <c r="I7" s="474">
        <v>0.88</v>
      </c>
      <c r="J7" s="474">
        <v>510</v>
      </c>
      <c r="K7" s="522">
        <v>448.8</v>
      </c>
    </row>
    <row r="8" spans="1:11" ht="14.4" customHeight="1" x14ac:dyDescent="0.3">
      <c r="A8" s="483" t="s">
        <v>310</v>
      </c>
      <c r="B8" s="473" t="s">
        <v>305</v>
      </c>
      <c r="C8" s="511" t="s">
        <v>480</v>
      </c>
      <c r="D8" s="546" t="s">
        <v>305</v>
      </c>
      <c r="E8" s="511" t="s">
        <v>566</v>
      </c>
      <c r="F8" s="546" t="s">
        <v>567</v>
      </c>
      <c r="G8" s="511" t="s">
        <v>489</v>
      </c>
      <c r="H8" s="511" t="s">
        <v>490</v>
      </c>
      <c r="I8" s="474">
        <v>0.63124999999999998</v>
      </c>
      <c r="J8" s="474">
        <v>1700</v>
      </c>
      <c r="K8" s="522">
        <v>1062.5</v>
      </c>
    </row>
    <row r="9" spans="1:11" ht="14.4" customHeight="1" x14ac:dyDescent="0.3">
      <c r="A9" s="483" t="s">
        <v>310</v>
      </c>
      <c r="B9" s="473" t="s">
        <v>305</v>
      </c>
      <c r="C9" s="511" t="s">
        <v>480</v>
      </c>
      <c r="D9" s="546" t="s">
        <v>305</v>
      </c>
      <c r="E9" s="511" t="s">
        <v>566</v>
      </c>
      <c r="F9" s="546" t="s">
        <v>567</v>
      </c>
      <c r="G9" s="511" t="s">
        <v>491</v>
      </c>
      <c r="H9" s="511" t="s">
        <v>492</v>
      </c>
      <c r="I9" s="474">
        <v>8.58</v>
      </c>
      <c r="J9" s="474">
        <v>3</v>
      </c>
      <c r="K9" s="522">
        <v>25.74</v>
      </c>
    </row>
    <row r="10" spans="1:11" ht="14.4" customHeight="1" x14ac:dyDescent="0.3">
      <c r="A10" s="483" t="s">
        <v>310</v>
      </c>
      <c r="B10" s="473" t="s">
        <v>305</v>
      </c>
      <c r="C10" s="511" t="s">
        <v>480</v>
      </c>
      <c r="D10" s="546" t="s">
        <v>305</v>
      </c>
      <c r="E10" s="511" t="s">
        <v>566</v>
      </c>
      <c r="F10" s="546" t="s">
        <v>567</v>
      </c>
      <c r="G10" s="511" t="s">
        <v>493</v>
      </c>
      <c r="H10" s="511" t="s">
        <v>494</v>
      </c>
      <c r="I10" s="474">
        <v>1.1728571428571428</v>
      </c>
      <c r="J10" s="474">
        <v>3500</v>
      </c>
      <c r="K10" s="522">
        <v>4106</v>
      </c>
    </row>
    <row r="11" spans="1:11" ht="14.4" customHeight="1" x14ac:dyDescent="0.3">
      <c r="A11" s="483" t="s">
        <v>310</v>
      </c>
      <c r="B11" s="473" t="s">
        <v>305</v>
      </c>
      <c r="C11" s="511" t="s">
        <v>480</v>
      </c>
      <c r="D11" s="546" t="s">
        <v>305</v>
      </c>
      <c r="E11" s="511" t="s">
        <v>566</v>
      </c>
      <c r="F11" s="546" t="s">
        <v>567</v>
      </c>
      <c r="G11" s="511" t="s">
        <v>493</v>
      </c>
      <c r="H11" s="511" t="s">
        <v>495</v>
      </c>
      <c r="I11" s="474">
        <v>1.1749999999999998</v>
      </c>
      <c r="J11" s="474">
        <v>1300</v>
      </c>
      <c r="K11" s="522">
        <v>1531</v>
      </c>
    </row>
    <row r="12" spans="1:11" ht="14.4" customHeight="1" x14ac:dyDescent="0.3">
      <c r="A12" s="483" t="s">
        <v>310</v>
      </c>
      <c r="B12" s="473" t="s">
        <v>305</v>
      </c>
      <c r="C12" s="511" t="s">
        <v>480</v>
      </c>
      <c r="D12" s="546" t="s">
        <v>305</v>
      </c>
      <c r="E12" s="511" t="s">
        <v>566</v>
      </c>
      <c r="F12" s="546" t="s">
        <v>567</v>
      </c>
      <c r="G12" s="511" t="s">
        <v>496</v>
      </c>
      <c r="H12" s="511" t="s">
        <v>497</v>
      </c>
      <c r="I12" s="474">
        <v>0.57499999999999996</v>
      </c>
      <c r="J12" s="474">
        <v>1000</v>
      </c>
      <c r="K12" s="522">
        <v>575</v>
      </c>
    </row>
    <row r="13" spans="1:11" ht="14.4" customHeight="1" x14ac:dyDescent="0.3">
      <c r="A13" s="483" t="s">
        <v>310</v>
      </c>
      <c r="B13" s="473" t="s">
        <v>305</v>
      </c>
      <c r="C13" s="511" t="s">
        <v>480</v>
      </c>
      <c r="D13" s="546" t="s">
        <v>305</v>
      </c>
      <c r="E13" s="511" t="s">
        <v>566</v>
      </c>
      <c r="F13" s="546" t="s">
        <v>567</v>
      </c>
      <c r="G13" s="511" t="s">
        <v>496</v>
      </c>
      <c r="H13" s="511" t="s">
        <v>498</v>
      </c>
      <c r="I13" s="474">
        <v>0.59</v>
      </c>
      <c r="J13" s="474">
        <v>1000</v>
      </c>
      <c r="K13" s="522">
        <v>590</v>
      </c>
    </row>
    <row r="14" spans="1:11" ht="14.4" customHeight="1" x14ac:dyDescent="0.3">
      <c r="A14" s="483" t="s">
        <v>310</v>
      </c>
      <c r="B14" s="473" t="s">
        <v>305</v>
      </c>
      <c r="C14" s="511" t="s">
        <v>480</v>
      </c>
      <c r="D14" s="546" t="s">
        <v>305</v>
      </c>
      <c r="E14" s="511" t="s">
        <v>566</v>
      </c>
      <c r="F14" s="546" t="s">
        <v>567</v>
      </c>
      <c r="G14" s="511" t="s">
        <v>499</v>
      </c>
      <c r="H14" s="511" t="s">
        <v>500</v>
      </c>
      <c r="I14" s="474">
        <v>0.86</v>
      </c>
      <c r="J14" s="474">
        <v>215</v>
      </c>
      <c r="K14" s="522">
        <v>184.9</v>
      </c>
    </row>
    <row r="15" spans="1:11" ht="14.4" customHeight="1" x14ac:dyDescent="0.3">
      <c r="A15" s="483" t="s">
        <v>310</v>
      </c>
      <c r="B15" s="473" t="s">
        <v>305</v>
      </c>
      <c r="C15" s="511" t="s">
        <v>480</v>
      </c>
      <c r="D15" s="546" t="s">
        <v>305</v>
      </c>
      <c r="E15" s="511" t="s">
        <v>566</v>
      </c>
      <c r="F15" s="546" t="s">
        <v>567</v>
      </c>
      <c r="G15" s="511" t="s">
        <v>501</v>
      </c>
      <c r="H15" s="511" t="s">
        <v>502</v>
      </c>
      <c r="I15" s="474">
        <v>1.5162499999999999</v>
      </c>
      <c r="J15" s="474">
        <v>485</v>
      </c>
      <c r="K15" s="522">
        <v>734.1</v>
      </c>
    </row>
    <row r="16" spans="1:11" ht="14.4" customHeight="1" x14ac:dyDescent="0.3">
      <c r="A16" s="483" t="s">
        <v>310</v>
      </c>
      <c r="B16" s="473" t="s">
        <v>305</v>
      </c>
      <c r="C16" s="511" t="s">
        <v>480</v>
      </c>
      <c r="D16" s="546" t="s">
        <v>305</v>
      </c>
      <c r="E16" s="511" t="s">
        <v>566</v>
      </c>
      <c r="F16" s="546" t="s">
        <v>567</v>
      </c>
      <c r="G16" s="511" t="s">
        <v>503</v>
      </c>
      <c r="H16" s="511" t="s">
        <v>504</v>
      </c>
      <c r="I16" s="474">
        <v>43.86</v>
      </c>
      <c r="J16" s="474">
        <v>25</v>
      </c>
      <c r="K16" s="522">
        <v>1096.53</v>
      </c>
    </row>
    <row r="17" spans="1:11" ht="14.4" customHeight="1" x14ac:dyDescent="0.3">
      <c r="A17" s="483" t="s">
        <v>310</v>
      </c>
      <c r="B17" s="473" t="s">
        <v>305</v>
      </c>
      <c r="C17" s="511" t="s">
        <v>480</v>
      </c>
      <c r="D17" s="546" t="s">
        <v>305</v>
      </c>
      <c r="E17" s="511" t="s">
        <v>566</v>
      </c>
      <c r="F17" s="546" t="s">
        <v>567</v>
      </c>
      <c r="G17" s="511" t="s">
        <v>505</v>
      </c>
      <c r="H17" s="511" t="s">
        <v>506</v>
      </c>
      <c r="I17" s="474">
        <v>202.02500000000001</v>
      </c>
      <c r="J17" s="474">
        <v>75</v>
      </c>
      <c r="K17" s="522">
        <v>14757.05</v>
      </c>
    </row>
    <row r="18" spans="1:11" ht="14.4" customHeight="1" x14ac:dyDescent="0.3">
      <c r="A18" s="483" t="s">
        <v>310</v>
      </c>
      <c r="B18" s="473" t="s">
        <v>305</v>
      </c>
      <c r="C18" s="511" t="s">
        <v>480</v>
      </c>
      <c r="D18" s="546" t="s">
        <v>305</v>
      </c>
      <c r="E18" s="511" t="s">
        <v>568</v>
      </c>
      <c r="F18" s="546" t="s">
        <v>569</v>
      </c>
      <c r="G18" s="511" t="s">
        <v>507</v>
      </c>
      <c r="H18" s="511" t="s">
        <v>508</v>
      </c>
      <c r="I18" s="474">
        <v>2.97</v>
      </c>
      <c r="J18" s="474">
        <v>15</v>
      </c>
      <c r="K18" s="522">
        <v>44.55</v>
      </c>
    </row>
    <row r="19" spans="1:11" ht="14.4" customHeight="1" x14ac:dyDescent="0.3">
      <c r="A19" s="483" t="s">
        <v>310</v>
      </c>
      <c r="B19" s="473" t="s">
        <v>305</v>
      </c>
      <c r="C19" s="511" t="s">
        <v>480</v>
      </c>
      <c r="D19" s="546" t="s">
        <v>305</v>
      </c>
      <c r="E19" s="511" t="s">
        <v>568</v>
      </c>
      <c r="F19" s="546" t="s">
        <v>569</v>
      </c>
      <c r="G19" s="511" t="s">
        <v>507</v>
      </c>
      <c r="H19" s="511" t="s">
        <v>509</v>
      </c>
      <c r="I19" s="474">
        <v>2.75</v>
      </c>
      <c r="J19" s="474">
        <v>40</v>
      </c>
      <c r="K19" s="522">
        <v>110</v>
      </c>
    </row>
    <row r="20" spans="1:11" ht="14.4" customHeight="1" x14ac:dyDescent="0.3">
      <c r="A20" s="483" t="s">
        <v>310</v>
      </c>
      <c r="B20" s="473" t="s">
        <v>305</v>
      </c>
      <c r="C20" s="511" t="s">
        <v>480</v>
      </c>
      <c r="D20" s="546" t="s">
        <v>305</v>
      </c>
      <c r="E20" s="511" t="s">
        <v>568</v>
      </c>
      <c r="F20" s="546" t="s">
        <v>569</v>
      </c>
      <c r="G20" s="511" t="s">
        <v>510</v>
      </c>
      <c r="H20" s="511" t="s">
        <v>511</v>
      </c>
      <c r="I20" s="474">
        <v>11.146666666666667</v>
      </c>
      <c r="J20" s="474">
        <v>250</v>
      </c>
      <c r="K20" s="522">
        <v>2786.5</v>
      </c>
    </row>
    <row r="21" spans="1:11" ht="14.4" customHeight="1" x14ac:dyDescent="0.3">
      <c r="A21" s="483" t="s">
        <v>310</v>
      </c>
      <c r="B21" s="473" t="s">
        <v>305</v>
      </c>
      <c r="C21" s="511" t="s">
        <v>480</v>
      </c>
      <c r="D21" s="546" t="s">
        <v>305</v>
      </c>
      <c r="E21" s="511" t="s">
        <v>568</v>
      </c>
      <c r="F21" s="546" t="s">
        <v>569</v>
      </c>
      <c r="G21" s="511" t="s">
        <v>512</v>
      </c>
      <c r="H21" s="511" t="s">
        <v>513</v>
      </c>
      <c r="I21" s="474">
        <v>1.0914285714285714</v>
      </c>
      <c r="J21" s="474">
        <v>2620</v>
      </c>
      <c r="K21" s="522">
        <v>2858.3</v>
      </c>
    </row>
    <row r="22" spans="1:11" ht="14.4" customHeight="1" x14ac:dyDescent="0.3">
      <c r="A22" s="483" t="s">
        <v>310</v>
      </c>
      <c r="B22" s="473" t="s">
        <v>305</v>
      </c>
      <c r="C22" s="511" t="s">
        <v>480</v>
      </c>
      <c r="D22" s="546" t="s">
        <v>305</v>
      </c>
      <c r="E22" s="511" t="s">
        <v>568</v>
      </c>
      <c r="F22" s="546" t="s">
        <v>569</v>
      </c>
      <c r="G22" s="511" t="s">
        <v>514</v>
      </c>
      <c r="H22" s="511" t="s">
        <v>515</v>
      </c>
      <c r="I22" s="474">
        <v>1.6745000000000001</v>
      </c>
      <c r="J22" s="474">
        <v>2025</v>
      </c>
      <c r="K22" s="522">
        <v>3391.7500000000005</v>
      </c>
    </row>
    <row r="23" spans="1:11" ht="14.4" customHeight="1" x14ac:dyDescent="0.3">
      <c r="A23" s="483" t="s">
        <v>310</v>
      </c>
      <c r="B23" s="473" t="s">
        <v>305</v>
      </c>
      <c r="C23" s="511" t="s">
        <v>480</v>
      </c>
      <c r="D23" s="546" t="s">
        <v>305</v>
      </c>
      <c r="E23" s="511" t="s">
        <v>568</v>
      </c>
      <c r="F23" s="546" t="s">
        <v>569</v>
      </c>
      <c r="G23" s="511" t="s">
        <v>516</v>
      </c>
      <c r="H23" s="511" t="s">
        <v>517</v>
      </c>
      <c r="I23" s="474">
        <v>0.67</v>
      </c>
      <c r="J23" s="474">
        <v>200</v>
      </c>
      <c r="K23" s="522">
        <v>134</v>
      </c>
    </row>
    <row r="24" spans="1:11" ht="14.4" customHeight="1" x14ac:dyDescent="0.3">
      <c r="A24" s="483" t="s">
        <v>310</v>
      </c>
      <c r="B24" s="473" t="s">
        <v>305</v>
      </c>
      <c r="C24" s="511" t="s">
        <v>480</v>
      </c>
      <c r="D24" s="546" t="s">
        <v>305</v>
      </c>
      <c r="E24" s="511" t="s">
        <v>568</v>
      </c>
      <c r="F24" s="546" t="s">
        <v>569</v>
      </c>
      <c r="G24" s="511" t="s">
        <v>518</v>
      </c>
      <c r="H24" s="511" t="s">
        <v>519</v>
      </c>
      <c r="I24" s="474">
        <v>2.6385714285714288</v>
      </c>
      <c r="J24" s="474">
        <v>70</v>
      </c>
      <c r="K24" s="522">
        <v>184.7</v>
      </c>
    </row>
    <row r="25" spans="1:11" ht="14.4" customHeight="1" x14ac:dyDescent="0.3">
      <c r="A25" s="483" t="s">
        <v>310</v>
      </c>
      <c r="B25" s="473" t="s">
        <v>305</v>
      </c>
      <c r="C25" s="511" t="s">
        <v>480</v>
      </c>
      <c r="D25" s="546" t="s">
        <v>305</v>
      </c>
      <c r="E25" s="511" t="s">
        <v>568</v>
      </c>
      <c r="F25" s="546" t="s">
        <v>569</v>
      </c>
      <c r="G25" s="511" t="s">
        <v>520</v>
      </c>
      <c r="H25" s="511" t="s">
        <v>521</v>
      </c>
      <c r="I25" s="474">
        <v>5.13</v>
      </c>
      <c r="J25" s="474">
        <v>310</v>
      </c>
      <c r="K25" s="522">
        <v>1590.3000000000002</v>
      </c>
    </row>
    <row r="26" spans="1:11" ht="14.4" customHeight="1" x14ac:dyDescent="0.3">
      <c r="A26" s="483" t="s">
        <v>310</v>
      </c>
      <c r="B26" s="473" t="s">
        <v>305</v>
      </c>
      <c r="C26" s="511" t="s">
        <v>480</v>
      </c>
      <c r="D26" s="546" t="s">
        <v>305</v>
      </c>
      <c r="E26" s="511" t="s">
        <v>568</v>
      </c>
      <c r="F26" s="546" t="s">
        <v>569</v>
      </c>
      <c r="G26" s="511" t="s">
        <v>522</v>
      </c>
      <c r="H26" s="511" t="s">
        <v>523</v>
      </c>
      <c r="I26" s="474">
        <v>7.9488888888888898</v>
      </c>
      <c r="J26" s="474">
        <v>460</v>
      </c>
      <c r="K26" s="522">
        <v>3656.6</v>
      </c>
    </row>
    <row r="27" spans="1:11" ht="14.4" customHeight="1" x14ac:dyDescent="0.3">
      <c r="A27" s="483" t="s">
        <v>310</v>
      </c>
      <c r="B27" s="473" t="s">
        <v>305</v>
      </c>
      <c r="C27" s="511" t="s">
        <v>480</v>
      </c>
      <c r="D27" s="546" t="s">
        <v>305</v>
      </c>
      <c r="E27" s="511" t="s">
        <v>568</v>
      </c>
      <c r="F27" s="546" t="s">
        <v>569</v>
      </c>
      <c r="G27" s="511" t="s">
        <v>524</v>
      </c>
      <c r="H27" s="511" t="s">
        <v>525</v>
      </c>
      <c r="I27" s="474">
        <v>12.11</v>
      </c>
      <c r="J27" s="474">
        <v>3</v>
      </c>
      <c r="K27" s="522">
        <v>36.33</v>
      </c>
    </row>
    <row r="28" spans="1:11" ht="14.4" customHeight="1" x14ac:dyDescent="0.3">
      <c r="A28" s="483" t="s">
        <v>310</v>
      </c>
      <c r="B28" s="473" t="s">
        <v>305</v>
      </c>
      <c r="C28" s="511" t="s">
        <v>480</v>
      </c>
      <c r="D28" s="546" t="s">
        <v>305</v>
      </c>
      <c r="E28" s="511" t="s">
        <v>568</v>
      </c>
      <c r="F28" s="546" t="s">
        <v>569</v>
      </c>
      <c r="G28" s="511" t="s">
        <v>526</v>
      </c>
      <c r="H28" s="511" t="s">
        <v>527</v>
      </c>
      <c r="I28" s="474">
        <v>1.9349999999999998</v>
      </c>
      <c r="J28" s="474">
        <v>355</v>
      </c>
      <c r="K28" s="522">
        <v>686.25000000000011</v>
      </c>
    </row>
    <row r="29" spans="1:11" ht="14.4" customHeight="1" x14ac:dyDescent="0.3">
      <c r="A29" s="483" t="s">
        <v>310</v>
      </c>
      <c r="B29" s="473" t="s">
        <v>305</v>
      </c>
      <c r="C29" s="511" t="s">
        <v>480</v>
      </c>
      <c r="D29" s="546" t="s">
        <v>305</v>
      </c>
      <c r="E29" s="511" t="s">
        <v>568</v>
      </c>
      <c r="F29" s="546" t="s">
        <v>569</v>
      </c>
      <c r="G29" s="511" t="s">
        <v>528</v>
      </c>
      <c r="H29" s="511" t="s">
        <v>529</v>
      </c>
      <c r="I29" s="474">
        <v>217.42942857142847</v>
      </c>
      <c r="J29" s="474">
        <v>1328</v>
      </c>
      <c r="K29" s="522">
        <v>288718.41000000003</v>
      </c>
    </row>
    <row r="30" spans="1:11" ht="14.4" customHeight="1" x14ac:dyDescent="0.3">
      <c r="A30" s="483" t="s">
        <v>310</v>
      </c>
      <c r="B30" s="473" t="s">
        <v>305</v>
      </c>
      <c r="C30" s="511" t="s">
        <v>480</v>
      </c>
      <c r="D30" s="546" t="s">
        <v>305</v>
      </c>
      <c r="E30" s="511" t="s">
        <v>568</v>
      </c>
      <c r="F30" s="546" t="s">
        <v>569</v>
      </c>
      <c r="G30" s="511" t="s">
        <v>530</v>
      </c>
      <c r="H30" s="511" t="s">
        <v>531</v>
      </c>
      <c r="I30" s="474">
        <v>0.47199999999999998</v>
      </c>
      <c r="J30" s="474">
        <v>290</v>
      </c>
      <c r="K30" s="522">
        <v>136.6</v>
      </c>
    </row>
    <row r="31" spans="1:11" ht="14.4" customHeight="1" x14ac:dyDescent="0.3">
      <c r="A31" s="483" t="s">
        <v>310</v>
      </c>
      <c r="B31" s="473" t="s">
        <v>305</v>
      </c>
      <c r="C31" s="511" t="s">
        <v>480</v>
      </c>
      <c r="D31" s="546" t="s">
        <v>305</v>
      </c>
      <c r="E31" s="511" t="s">
        <v>568</v>
      </c>
      <c r="F31" s="546" t="s">
        <v>569</v>
      </c>
      <c r="G31" s="511" t="s">
        <v>532</v>
      </c>
      <c r="H31" s="511" t="s">
        <v>533</v>
      </c>
      <c r="I31" s="474">
        <v>4.03</v>
      </c>
      <c r="J31" s="474">
        <v>100</v>
      </c>
      <c r="K31" s="522">
        <v>403</v>
      </c>
    </row>
    <row r="32" spans="1:11" ht="14.4" customHeight="1" x14ac:dyDescent="0.3">
      <c r="A32" s="483" t="s">
        <v>310</v>
      </c>
      <c r="B32" s="473" t="s">
        <v>305</v>
      </c>
      <c r="C32" s="511" t="s">
        <v>480</v>
      </c>
      <c r="D32" s="546" t="s">
        <v>305</v>
      </c>
      <c r="E32" s="511" t="s">
        <v>568</v>
      </c>
      <c r="F32" s="546" t="s">
        <v>569</v>
      </c>
      <c r="G32" s="511" t="s">
        <v>534</v>
      </c>
      <c r="H32" s="511" t="s">
        <v>535</v>
      </c>
      <c r="I32" s="474">
        <v>9.5980000000000008</v>
      </c>
      <c r="J32" s="474">
        <v>130</v>
      </c>
      <c r="K32" s="522">
        <v>1247.7</v>
      </c>
    </row>
    <row r="33" spans="1:11" ht="14.4" customHeight="1" x14ac:dyDescent="0.3">
      <c r="A33" s="483" t="s">
        <v>310</v>
      </c>
      <c r="B33" s="473" t="s">
        <v>305</v>
      </c>
      <c r="C33" s="511" t="s">
        <v>480</v>
      </c>
      <c r="D33" s="546" t="s">
        <v>305</v>
      </c>
      <c r="E33" s="511" t="s">
        <v>568</v>
      </c>
      <c r="F33" s="546" t="s">
        <v>569</v>
      </c>
      <c r="G33" s="511" t="s">
        <v>536</v>
      </c>
      <c r="H33" s="511" t="s">
        <v>537</v>
      </c>
      <c r="I33" s="474">
        <v>37.75</v>
      </c>
      <c r="J33" s="474">
        <v>80</v>
      </c>
      <c r="K33" s="522">
        <v>3020.2</v>
      </c>
    </row>
    <row r="34" spans="1:11" ht="14.4" customHeight="1" x14ac:dyDescent="0.3">
      <c r="A34" s="483" t="s">
        <v>310</v>
      </c>
      <c r="B34" s="473" t="s">
        <v>305</v>
      </c>
      <c r="C34" s="511" t="s">
        <v>480</v>
      </c>
      <c r="D34" s="546" t="s">
        <v>305</v>
      </c>
      <c r="E34" s="511" t="s">
        <v>568</v>
      </c>
      <c r="F34" s="546" t="s">
        <v>569</v>
      </c>
      <c r="G34" s="511" t="s">
        <v>536</v>
      </c>
      <c r="H34" s="511" t="s">
        <v>538</v>
      </c>
      <c r="I34" s="474">
        <v>37.75</v>
      </c>
      <c r="J34" s="474">
        <v>40</v>
      </c>
      <c r="K34" s="522">
        <v>1510.1</v>
      </c>
    </row>
    <row r="35" spans="1:11" ht="14.4" customHeight="1" x14ac:dyDescent="0.3">
      <c r="A35" s="483" t="s">
        <v>310</v>
      </c>
      <c r="B35" s="473" t="s">
        <v>305</v>
      </c>
      <c r="C35" s="511" t="s">
        <v>480</v>
      </c>
      <c r="D35" s="546" t="s">
        <v>305</v>
      </c>
      <c r="E35" s="511" t="s">
        <v>568</v>
      </c>
      <c r="F35" s="546" t="s">
        <v>569</v>
      </c>
      <c r="G35" s="511" t="s">
        <v>539</v>
      </c>
      <c r="H35" s="511" t="s">
        <v>540</v>
      </c>
      <c r="I35" s="474">
        <v>3.4037500000000001</v>
      </c>
      <c r="J35" s="474">
        <v>470</v>
      </c>
      <c r="K35" s="522">
        <v>1601.0000000000002</v>
      </c>
    </row>
    <row r="36" spans="1:11" ht="14.4" customHeight="1" x14ac:dyDescent="0.3">
      <c r="A36" s="483" t="s">
        <v>310</v>
      </c>
      <c r="B36" s="473" t="s">
        <v>305</v>
      </c>
      <c r="C36" s="511" t="s">
        <v>480</v>
      </c>
      <c r="D36" s="546" t="s">
        <v>305</v>
      </c>
      <c r="E36" s="511" t="s">
        <v>568</v>
      </c>
      <c r="F36" s="546" t="s">
        <v>569</v>
      </c>
      <c r="G36" s="511" t="s">
        <v>541</v>
      </c>
      <c r="H36" s="511" t="s">
        <v>542</v>
      </c>
      <c r="I36" s="474">
        <v>6.0779999999999994</v>
      </c>
      <c r="J36" s="474">
        <v>320</v>
      </c>
      <c r="K36" s="522">
        <v>1944.6</v>
      </c>
    </row>
    <row r="37" spans="1:11" ht="14.4" customHeight="1" x14ac:dyDescent="0.3">
      <c r="A37" s="483" t="s">
        <v>310</v>
      </c>
      <c r="B37" s="473" t="s">
        <v>305</v>
      </c>
      <c r="C37" s="511" t="s">
        <v>480</v>
      </c>
      <c r="D37" s="546" t="s">
        <v>305</v>
      </c>
      <c r="E37" s="511" t="s">
        <v>568</v>
      </c>
      <c r="F37" s="546" t="s">
        <v>569</v>
      </c>
      <c r="G37" s="511" t="s">
        <v>543</v>
      </c>
      <c r="H37" s="511" t="s">
        <v>544</v>
      </c>
      <c r="I37" s="474">
        <v>9.44</v>
      </c>
      <c r="J37" s="474">
        <v>100</v>
      </c>
      <c r="K37" s="522">
        <v>944</v>
      </c>
    </row>
    <row r="38" spans="1:11" ht="14.4" customHeight="1" x14ac:dyDescent="0.3">
      <c r="A38" s="483" t="s">
        <v>310</v>
      </c>
      <c r="B38" s="473" t="s">
        <v>305</v>
      </c>
      <c r="C38" s="511" t="s">
        <v>480</v>
      </c>
      <c r="D38" s="546" t="s">
        <v>305</v>
      </c>
      <c r="E38" s="511" t="s">
        <v>570</v>
      </c>
      <c r="F38" s="546" t="s">
        <v>571</v>
      </c>
      <c r="G38" s="511" t="s">
        <v>545</v>
      </c>
      <c r="H38" s="511" t="s">
        <v>546</v>
      </c>
      <c r="I38" s="474">
        <v>4629.26</v>
      </c>
      <c r="J38" s="474">
        <v>1</v>
      </c>
      <c r="K38" s="522">
        <v>4629.26</v>
      </c>
    </row>
    <row r="39" spans="1:11" ht="14.4" customHeight="1" x14ac:dyDescent="0.3">
      <c r="A39" s="483" t="s">
        <v>310</v>
      </c>
      <c r="B39" s="473" t="s">
        <v>305</v>
      </c>
      <c r="C39" s="511" t="s">
        <v>480</v>
      </c>
      <c r="D39" s="546" t="s">
        <v>305</v>
      </c>
      <c r="E39" s="511" t="s">
        <v>570</v>
      </c>
      <c r="F39" s="546" t="s">
        <v>571</v>
      </c>
      <c r="G39" s="511" t="s">
        <v>545</v>
      </c>
      <c r="H39" s="511" t="s">
        <v>547</v>
      </c>
      <c r="I39" s="474">
        <v>4629.26</v>
      </c>
      <c r="J39" s="474">
        <v>2</v>
      </c>
      <c r="K39" s="522">
        <v>9258.51</v>
      </c>
    </row>
    <row r="40" spans="1:11" ht="14.4" customHeight="1" x14ac:dyDescent="0.3">
      <c r="A40" s="483" t="s">
        <v>310</v>
      </c>
      <c r="B40" s="473" t="s">
        <v>305</v>
      </c>
      <c r="C40" s="511" t="s">
        <v>480</v>
      </c>
      <c r="D40" s="546" t="s">
        <v>305</v>
      </c>
      <c r="E40" s="511" t="s">
        <v>572</v>
      </c>
      <c r="F40" s="546" t="s">
        <v>573</v>
      </c>
      <c r="G40" s="511" t="s">
        <v>548</v>
      </c>
      <c r="H40" s="511" t="s">
        <v>549</v>
      </c>
      <c r="I40" s="474">
        <v>8.1692857142857154</v>
      </c>
      <c r="J40" s="474">
        <v>960</v>
      </c>
      <c r="K40" s="522">
        <v>7842.7000000000007</v>
      </c>
    </row>
    <row r="41" spans="1:11" ht="14.4" customHeight="1" x14ac:dyDescent="0.3">
      <c r="A41" s="483" t="s">
        <v>310</v>
      </c>
      <c r="B41" s="473" t="s">
        <v>305</v>
      </c>
      <c r="C41" s="511" t="s">
        <v>480</v>
      </c>
      <c r="D41" s="546" t="s">
        <v>305</v>
      </c>
      <c r="E41" s="511" t="s">
        <v>572</v>
      </c>
      <c r="F41" s="546" t="s">
        <v>573</v>
      </c>
      <c r="G41" s="511" t="s">
        <v>550</v>
      </c>
      <c r="H41" s="511" t="s">
        <v>551</v>
      </c>
      <c r="I41" s="474">
        <v>162.6275</v>
      </c>
      <c r="J41" s="474">
        <v>240</v>
      </c>
      <c r="K41" s="522">
        <v>39030.879999999997</v>
      </c>
    </row>
    <row r="42" spans="1:11" ht="14.4" customHeight="1" x14ac:dyDescent="0.3">
      <c r="A42" s="483" t="s">
        <v>310</v>
      </c>
      <c r="B42" s="473" t="s">
        <v>305</v>
      </c>
      <c r="C42" s="511" t="s">
        <v>480</v>
      </c>
      <c r="D42" s="546" t="s">
        <v>305</v>
      </c>
      <c r="E42" s="511" t="s">
        <v>572</v>
      </c>
      <c r="F42" s="546" t="s">
        <v>573</v>
      </c>
      <c r="G42" s="511" t="s">
        <v>552</v>
      </c>
      <c r="H42" s="511" t="s">
        <v>553</v>
      </c>
      <c r="I42" s="474">
        <v>73.81</v>
      </c>
      <c r="J42" s="474">
        <v>100</v>
      </c>
      <c r="K42" s="522">
        <v>7381</v>
      </c>
    </row>
    <row r="43" spans="1:11" ht="14.4" customHeight="1" x14ac:dyDescent="0.3">
      <c r="A43" s="483" t="s">
        <v>310</v>
      </c>
      <c r="B43" s="473" t="s">
        <v>305</v>
      </c>
      <c r="C43" s="511" t="s">
        <v>480</v>
      </c>
      <c r="D43" s="546" t="s">
        <v>305</v>
      </c>
      <c r="E43" s="511" t="s">
        <v>572</v>
      </c>
      <c r="F43" s="546" t="s">
        <v>573</v>
      </c>
      <c r="G43" s="511" t="s">
        <v>554</v>
      </c>
      <c r="H43" s="511" t="s">
        <v>555</v>
      </c>
      <c r="I43" s="474">
        <v>417.45</v>
      </c>
      <c r="J43" s="474">
        <v>20</v>
      </c>
      <c r="K43" s="522">
        <v>8349</v>
      </c>
    </row>
    <row r="44" spans="1:11" ht="14.4" customHeight="1" x14ac:dyDescent="0.3">
      <c r="A44" s="483" t="s">
        <v>310</v>
      </c>
      <c r="B44" s="473" t="s">
        <v>305</v>
      </c>
      <c r="C44" s="511" t="s">
        <v>480</v>
      </c>
      <c r="D44" s="546" t="s">
        <v>305</v>
      </c>
      <c r="E44" s="511" t="s">
        <v>574</v>
      </c>
      <c r="F44" s="546" t="s">
        <v>575</v>
      </c>
      <c r="G44" s="511" t="s">
        <v>556</v>
      </c>
      <c r="H44" s="511" t="s">
        <v>557</v>
      </c>
      <c r="I44" s="474">
        <v>0.48444444444444446</v>
      </c>
      <c r="J44" s="474">
        <v>1770</v>
      </c>
      <c r="K44" s="522">
        <v>856.3</v>
      </c>
    </row>
    <row r="45" spans="1:11" ht="14.4" customHeight="1" x14ac:dyDescent="0.3">
      <c r="A45" s="483" t="s">
        <v>310</v>
      </c>
      <c r="B45" s="473" t="s">
        <v>305</v>
      </c>
      <c r="C45" s="511" t="s">
        <v>480</v>
      </c>
      <c r="D45" s="546" t="s">
        <v>305</v>
      </c>
      <c r="E45" s="511" t="s">
        <v>574</v>
      </c>
      <c r="F45" s="546" t="s">
        <v>575</v>
      </c>
      <c r="G45" s="511" t="s">
        <v>558</v>
      </c>
      <c r="H45" s="511" t="s">
        <v>559</v>
      </c>
      <c r="I45" s="474">
        <v>125.48</v>
      </c>
      <c r="J45" s="474">
        <v>72</v>
      </c>
      <c r="K45" s="522">
        <v>9034.2800000000007</v>
      </c>
    </row>
    <row r="46" spans="1:11" ht="14.4" customHeight="1" x14ac:dyDescent="0.3">
      <c r="A46" s="483" t="s">
        <v>310</v>
      </c>
      <c r="B46" s="473" t="s">
        <v>305</v>
      </c>
      <c r="C46" s="511" t="s">
        <v>480</v>
      </c>
      <c r="D46" s="546" t="s">
        <v>305</v>
      </c>
      <c r="E46" s="511" t="s">
        <v>576</v>
      </c>
      <c r="F46" s="546" t="s">
        <v>577</v>
      </c>
      <c r="G46" s="511" t="s">
        <v>560</v>
      </c>
      <c r="H46" s="511" t="s">
        <v>561</v>
      </c>
      <c r="I46" s="474">
        <v>7.5</v>
      </c>
      <c r="J46" s="474">
        <v>290</v>
      </c>
      <c r="K46" s="522">
        <v>2175</v>
      </c>
    </row>
    <row r="47" spans="1:11" ht="14.4" customHeight="1" x14ac:dyDescent="0.3">
      <c r="A47" s="483" t="s">
        <v>310</v>
      </c>
      <c r="B47" s="473" t="s">
        <v>305</v>
      </c>
      <c r="C47" s="511" t="s">
        <v>480</v>
      </c>
      <c r="D47" s="546" t="s">
        <v>305</v>
      </c>
      <c r="E47" s="511" t="s">
        <v>576</v>
      </c>
      <c r="F47" s="546" t="s">
        <v>577</v>
      </c>
      <c r="G47" s="511" t="s">
        <v>560</v>
      </c>
      <c r="H47" s="511" t="s">
        <v>562</v>
      </c>
      <c r="I47" s="474">
        <v>7.5014285714285709</v>
      </c>
      <c r="J47" s="474">
        <v>1010</v>
      </c>
      <c r="K47" s="522">
        <v>7576</v>
      </c>
    </row>
    <row r="48" spans="1:11" ht="14.4" customHeight="1" x14ac:dyDescent="0.3">
      <c r="A48" s="483" t="s">
        <v>310</v>
      </c>
      <c r="B48" s="473" t="s">
        <v>305</v>
      </c>
      <c r="C48" s="511" t="s">
        <v>480</v>
      </c>
      <c r="D48" s="546" t="s">
        <v>305</v>
      </c>
      <c r="E48" s="511" t="s">
        <v>576</v>
      </c>
      <c r="F48" s="546" t="s">
        <v>577</v>
      </c>
      <c r="G48" s="511" t="s">
        <v>563</v>
      </c>
      <c r="H48" s="511" t="s">
        <v>564</v>
      </c>
      <c r="I48" s="474">
        <v>7.5</v>
      </c>
      <c r="J48" s="474">
        <v>70</v>
      </c>
      <c r="K48" s="522">
        <v>525</v>
      </c>
    </row>
    <row r="49" spans="1:11" ht="14.4" customHeight="1" thickBot="1" x14ac:dyDescent="0.35">
      <c r="A49" s="484" t="s">
        <v>310</v>
      </c>
      <c r="B49" s="476" t="s">
        <v>305</v>
      </c>
      <c r="C49" s="515" t="s">
        <v>480</v>
      </c>
      <c r="D49" s="547" t="s">
        <v>305</v>
      </c>
      <c r="E49" s="515" t="s">
        <v>576</v>
      </c>
      <c r="F49" s="547" t="s">
        <v>577</v>
      </c>
      <c r="G49" s="515" t="s">
        <v>563</v>
      </c>
      <c r="H49" s="515" t="s">
        <v>565</v>
      </c>
      <c r="I49" s="477">
        <v>7.5</v>
      </c>
      <c r="J49" s="477">
        <v>90</v>
      </c>
      <c r="K49" s="523">
        <v>675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K1"/>
    </sheetView>
  </sheetViews>
  <sheetFormatPr defaultRowHeight="14.4" outlineLevelRow="1" x14ac:dyDescent="0.3"/>
  <cols>
    <col min="1" max="1" width="37.21875" customWidth="1"/>
    <col min="2" max="37" width="13.109375" customWidth="1"/>
  </cols>
  <sheetData>
    <row r="1" spans="1:37" ht="18.600000000000001" thickBot="1" x14ac:dyDescent="0.4">
      <c r="A1" s="381" t="s">
        <v>104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</row>
    <row r="2" spans="1:37" ht="15" thickBot="1" x14ac:dyDescent="0.35">
      <c r="A2" s="230" t="s">
        <v>246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37" x14ac:dyDescent="0.3">
      <c r="A3" s="251" t="s">
        <v>179</v>
      </c>
      <c r="B3" s="382" t="s">
        <v>158</v>
      </c>
      <c r="C3" s="232">
        <v>0</v>
      </c>
      <c r="D3" s="233">
        <v>101</v>
      </c>
      <c r="E3" s="233">
        <v>102</v>
      </c>
      <c r="F3" s="253">
        <v>203</v>
      </c>
      <c r="G3" s="253">
        <v>305</v>
      </c>
      <c r="H3" s="253">
        <v>306</v>
      </c>
      <c r="I3" s="253">
        <v>407</v>
      </c>
      <c r="J3" s="253">
        <v>408</v>
      </c>
      <c r="K3" s="253">
        <v>409</v>
      </c>
      <c r="L3" s="253">
        <v>410</v>
      </c>
      <c r="M3" s="253">
        <v>415</v>
      </c>
      <c r="N3" s="253">
        <v>416</v>
      </c>
      <c r="O3" s="253">
        <v>418</v>
      </c>
      <c r="P3" s="253">
        <v>419</v>
      </c>
      <c r="Q3" s="253">
        <v>420</v>
      </c>
      <c r="R3" s="253">
        <v>421</v>
      </c>
      <c r="S3" s="253">
        <v>522</v>
      </c>
      <c r="T3" s="253">
        <v>523</v>
      </c>
      <c r="U3" s="253">
        <v>524</v>
      </c>
      <c r="V3" s="253">
        <v>525</v>
      </c>
      <c r="W3" s="253">
        <v>526</v>
      </c>
      <c r="X3" s="253">
        <v>527</v>
      </c>
      <c r="Y3" s="253">
        <v>528</v>
      </c>
      <c r="Z3" s="253">
        <v>629</v>
      </c>
      <c r="AA3" s="253">
        <v>630</v>
      </c>
      <c r="AB3" s="253">
        <v>636</v>
      </c>
      <c r="AC3" s="253">
        <v>637</v>
      </c>
      <c r="AD3" s="253">
        <v>640</v>
      </c>
      <c r="AE3" s="253">
        <v>642</v>
      </c>
      <c r="AF3" s="253">
        <v>743</v>
      </c>
      <c r="AG3" s="233">
        <v>745</v>
      </c>
      <c r="AH3" s="233">
        <v>746</v>
      </c>
      <c r="AI3" s="233">
        <v>747</v>
      </c>
      <c r="AJ3" s="233">
        <v>930</v>
      </c>
      <c r="AK3" s="234">
        <v>940</v>
      </c>
    </row>
    <row r="4" spans="1:37" ht="36.6" outlineLevel="1" thickBot="1" x14ac:dyDescent="0.35">
      <c r="A4" s="252">
        <v>2015</v>
      </c>
      <c r="B4" s="383"/>
      <c r="C4" s="235" t="s">
        <v>159</v>
      </c>
      <c r="D4" s="236" t="s">
        <v>160</v>
      </c>
      <c r="E4" s="236" t="s">
        <v>161</v>
      </c>
      <c r="F4" s="254" t="s">
        <v>162</v>
      </c>
      <c r="G4" s="254" t="s">
        <v>191</v>
      </c>
      <c r="H4" s="254" t="s">
        <v>192</v>
      </c>
      <c r="I4" s="254" t="s">
        <v>244</v>
      </c>
      <c r="J4" s="254" t="s">
        <v>193</v>
      </c>
      <c r="K4" s="254" t="s">
        <v>194</v>
      </c>
      <c r="L4" s="254" t="s">
        <v>195</v>
      </c>
      <c r="M4" s="254" t="s">
        <v>196</v>
      </c>
      <c r="N4" s="254" t="s">
        <v>197</v>
      </c>
      <c r="O4" s="254" t="s">
        <v>198</v>
      </c>
      <c r="P4" s="254" t="s">
        <v>199</v>
      </c>
      <c r="Q4" s="254" t="s">
        <v>200</v>
      </c>
      <c r="R4" s="254" t="s">
        <v>201</v>
      </c>
      <c r="S4" s="254" t="s">
        <v>202</v>
      </c>
      <c r="T4" s="254" t="s">
        <v>203</v>
      </c>
      <c r="U4" s="254" t="s">
        <v>204</v>
      </c>
      <c r="V4" s="254" t="s">
        <v>205</v>
      </c>
      <c r="W4" s="254" t="s">
        <v>206</v>
      </c>
      <c r="X4" s="254" t="s">
        <v>207</v>
      </c>
      <c r="Y4" s="254" t="s">
        <v>217</v>
      </c>
      <c r="Z4" s="254" t="s">
        <v>208</v>
      </c>
      <c r="AA4" s="254" t="s">
        <v>218</v>
      </c>
      <c r="AB4" s="254" t="s">
        <v>209</v>
      </c>
      <c r="AC4" s="254" t="s">
        <v>210</v>
      </c>
      <c r="AD4" s="254" t="s">
        <v>211</v>
      </c>
      <c r="AE4" s="254" t="s">
        <v>212</v>
      </c>
      <c r="AF4" s="254" t="s">
        <v>213</v>
      </c>
      <c r="AG4" s="236" t="s">
        <v>214</v>
      </c>
      <c r="AH4" s="236" t="s">
        <v>215</v>
      </c>
      <c r="AI4" s="236" t="s">
        <v>216</v>
      </c>
      <c r="AJ4" s="236" t="s">
        <v>181</v>
      </c>
      <c r="AK4" s="237" t="s">
        <v>163</v>
      </c>
    </row>
    <row r="5" spans="1:37" x14ac:dyDescent="0.3">
      <c r="A5" s="238" t="s">
        <v>164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2"/>
    </row>
    <row r="6" spans="1:37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6" t="e">
        <f xml:space="preserve">
TRUNC(IF($A$4&lt;=12,SUMIFS(#REF!,#REF!,$A$4,#REF!,1),SUMIFS(#REF!,#REF!,1)/#REF!),1)</f>
        <v>#REF!</v>
      </c>
    </row>
    <row r="7" spans="1:37" hidden="1" outlineLevel="1" x14ac:dyDescent="0.3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6"/>
    </row>
    <row r="8" spans="1:37" hidden="1" outlineLevel="1" x14ac:dyDescent="0.3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6"/>
    </row>
    <row r="9" spans="1:37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1"/>
    </row>
    <row r="10" spans="1:37" x14ac:dyDescent="0.3">
      <c r="A10" s="241" t="s">
        <v>165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8"/>
    </row>
    <row r="11" spans="1:37" x14ac:dyDescent="0.3">
      <c r="A11" s="242" t="s">
        <v>166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2" t="e">
        <f xml:space="preserve">
IF($A$4&lt;=12,SUMIFS(#REF!,#REF!,$A$4,#REF!,2),SUMIFS(#REF!,#REF!,2))</f>
        <v>#REF!</v>
      </c>
    </row>
    <row r="12" spans="1:37" x14ac:dyDescent="0.3">
      <c r="A12" s="242" t="s">
        <v>167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2" t="e">
        <f xml:space="preserve">
IF($A$4&lt;=12,SUMIFS(#REF!,#REF!,$A$4,#REF!,3),SUMIFS(#REF!,#REF!,3))</f>
        <v>#REF!</v>
      </c>
    </row>
    <row r="13" spans="1:37" x14ac:dyDescent="0.3">
      <c r="A13" s="242" t="s">
        <v>174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2" t="e">
        <f xml:space="preserve">
IF($A$4&lt;=12,SUMIFS(#REF!,#REF!,$A$4,#REF!,4),SUMIFS(#REF!,#REF!,4))</f>
        <v>#REF!</v>
      </c>
    </row>
    <row r="14" spans="1:37" ht="15" thickBot="1" x14ac:dyDescent="0.35">
      <c r="A14" s="243" t="s">
        <v>168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6" t="e">
        <f xml:space="preserve">
IF($A$4&lt;=12,SUMIFS(#REF!,#REF!,$A$4,#REF!,5),SUMIFS(#REF!,#REF!,5))</f>
        <v>#REF!</v>
      </c>
    </row>
    <row r="15" spans="1:37" x14ac:dyDescent="0.3">
      <c r="A15" s="163" t="s">
        <v>178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70"/>
    </row>
    <row r="16" spans="1:37" x14ac:dyDescent="0.3">
      <c r="A16" s="244" t="s">
        <v>169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2" t="e">
        <f xml:space="preserve">
IF($A$4&lt;=12,SUMIFS(#REF!,#REF!,$A$4,#REF!,7),SUMIFS(#REF!,#REF!,7))</f>
        <v>#REF!</v>
      </c>
    </row>
    <row r="17" spans="1:37" x14ac:dyDescent="0.3">
      <c r="A17" s="244" t="s">
        <v>170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2" t="e">
        <f xml:space="preserve">
IF($A$4&lt;=12,SUMIFS(#REF!,#REF!,$A$4,#REF!,8),SUMIFS(#REF!,#REF!,8))</f>
        <v>#REF!</v>
      </c>
    </row>
    <row r="18" spans="1:37" x14ac:dyDescent="0.3">
      <c r="A18" s="244" t="s">
        <v>171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K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si="1"/>
        <v>#REF!</v>
      </c>
      <c r="AK18" s="262" t="e">
        <f t="shared" si="1"/>
        <v>#REF!</v>
      </c>
    </row>
    <row r="19" spans="1:37" ht="15" thickBot="1" x14ac:dyDescent="0.35">
      <c r="A19" s="245" t="s">
        <v>172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4" t="e">
        <f xml:space="preserve">
IF($A$4&lt;=12,SUMIFS(#REF!,#REF!,$A$4,#REF!,9),SUMIFS(#REF!,#REF!,9))</f>
        <v>#REF!</v>
      </c>
    </row>
    <row r="20" spans="1:37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8" t="e">
        <f xml:space="preserve">
IF($A$4&lt;=12,SUMIFS(#REF!,#REF!,$A$4,#REF!,6),SUMIFS(#REF!,#REF!,6))</f>
        <v>#REF!</v>
      </c>
    </row>
    <row r="21" spans="1:37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37" hidden="1" outlineLevel="1" x14ac:dyDescent="0.3">
      <c r="A22" s="239" t="s">
        <v>73</v>
      </c>
      <c r="B22" s="311" t="e">
        <f xml:space="preserve">
IF(OR(B21="",B21=0),"",B20/B21)</f>
        <v>#REF!</v>
      </c>
      <c r="C22" s="312" t="e">
        <f t="shared" ref="C22:H22" si="2" xml:space="preserve">
IF(OR(C21="",C21=0),"",C20/C21)</f>
        <v>#REF!</v>
      </c>
      <c r="D22" s="313" t="e">
        <f t="shared" si="2"/>
        <v>#REF!</v>
      </c>
      <c r="E22" s="313" t="e">
        <f t="shared" si="2"/>
        <v>#REF!</v>
      </c>
      <c r="F22" s="313" t="e">
        <f t="shared" si="2"/>
        <v>#REF!</v>
      </c>
      <c r="G22" s="313" t="e">
        <f t="shared" si="2"/>
        <v>#REF!</v>
      </c>
      <c r="H22" s="313" t="e">
        <f t="shared" si="2"/>
        <v>#REF!</v>
      </c>
      <c r="I22" s="313" t="e">
        <f t="shared" ref="I22:AK22" si="3" xml:space="preserve">
IF(OR(I21="",I21=0),"",I20/I21)</f>
        <v>#REF!</v>
      </c>
      <c r="J22" s="313" t="e">
        <f t="shared" si="3"/>
        <v>#REF!</v>
      </c>
      <c r="K22" s="313" t="e">
        <f t="shared" si="3"/>
        <v>#REF!</v>
      </c>
      <c r="L22" s="313" t="e">
        <f t="shared" si="3"/>
        <v>#REF!</v>
      </c>
      <c r="M22" s="313" t="e">
        <f t="shared" si="3"/>
        <v>#REF!</v>
      </c>
      <c r="N22" s="313" t="e">
        <f t="shared" si="3"/>
        <v>#REF!</v>
      </c>
      <c r="O22" s="313" t="e">
        <f t="shared" si="3"/>
        <v>#REF!</v>
      </c>
      <c r="P22" s="313" t="e">
        <f t="shared" si="3"/>
        <v>#REF!</v>
      </c>
      <c r="Q22" s="313" t="e">
        <f t="shared" si="3"/>
        <v>#REF!</v>
      </c>
      <c r="R22" s="313" t="e">
        <f t="shared" si="3"/>
        <v>#REF!</v>
      </c>
      <c r="S22" s="313" t="e">
        <f t="shared" si="3"/>
        <v>#REF!</v>
      </c>
      <c r="T22" s="313" t="e">
        <f t="shared" si="3"/>
        <v>#REF!</v>
      </c>
      <c r="U22" s="313" t="e">
        <f t="shared" si="3"/>
        <v>#REF!</v>
      </c>
      <c r="V22" s="313" t="e">
        <f t="shared" si="3"/>
        <v>#REF!</v>
      </c>
      <c r="W22" s="313" t="e">
        <f t="shared" si="3"/>
        <v>#REF!</v>
      </c>
      <c r="X22" s="313" t="e">
        <f t="shared" si="3"/>
        <v>#REF!</v>
      </c>
      <c r="Y22" s="313" t="e">
        <f t="shared" si="3"/>
        <v>#REF!</v>
      </c>
      <c r="Z22" s="313" t="e">
        <f t="shared" si="3"/>
        <v>#REF!</v>
      </c>
      <c r="AA22" s="313" t="e">
        <f t="shared" si="3"/>
        <v>#REF!</v>
      </c>
      <c r="AB22" s="313" t="e">
        <f t="shared" si="3"/>
        <v>#REF!</v>
      </c>
      <c r="AC22" s="313" t="e">
        <f t="shared" si="3"/>
        <v>#REF!</v>
      </c>
      <c r="AD22" s="313" t="e">
        <f t="shared" si="3"/>
        <v>#REF!</v>
      </c>
      <c r="AE22" s="313" t="e">
        <f t="shared" si="3"/>
        <v>#REF!</v>
      </c>
      <c r="AF22" s="313" t="e">
        <f t="shared" si="3"/>
        <v>#REF!</v>
      </c>
      <c r="AG22" s="313" t="e">
        <f t="shared" si="3"/>
        <v>#REF!</v>
      </c>
      <c r="AH22" s="313" t="e">
        <f t="shared" si="3"/>
        <v>#REF!</v>
      </c>
      <c r="AI22" s="313" t="e">
        <f t="shared" si="3"/>
        <v>#REF!</v>
      </c>
      <c r="AJ22" s="313" t="e">
        <f t="shared" si="3"/>
        <v>#REF!</v>
      </c>
      <c r="AK22" s="314" t="e">
        <f t="shared" si="3"/>
        <v>#REF!</v>
      </c>
    </row>
    <row r="23" spans="1:37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4" xml:space="preserve">
IF(C21="","",C20-C21)</f>
        <v>#REF!</v>
      </c>
      <c r="D23" s="265" t="e">
        <f t="shared" si="4"/>
        <v>#REF!</v>
      </c>
      <c r="E23" s="265" t="e">
        <f t="shared" si="4"/>
        <v>#REF!</v>
      </c>
      <c r="F23" s="265" t="e">
        <f t="shared" si="4"/>
        <v>#REF!</v>
      </c>
      <c r="G23" s="265" t="e">
        <f t="shared" si="4"/>
        <v>#REF!</v>
      </c>
      <c r="H23" s="265" t="e">
        <f t="shared" si="4"/>
        <v>#REF!</v>
      </c>
      <c r="I23" s="265" t="e">
        <f t="shared" ref="I23:AK23" si="5" xml:space="preserve">
IF(I21="","",I20-I21)</f>
        <v>#REF!</v>
      </c>
      <c r="J23" s="265" t="e">
        <f t="shared" si="5"/>
        <v>#REF!</v>
      </c>
      <c r="K23" s="265" t="e">
        <f t="shared" si="5"/>
        <v>#REF!</v>
      </c>
      <c r="L23" s="265" t="e">
        <f t="shared" si="5"/>
        <v>#REF!</v>
      </c>
      <c r="M23" s="265" t="e">
        <f t="shared" si="5"/>
        <v>#REF!</v>
      </c>
      <c r="N23" s="265" t="e">
        <f t="shared" si="5"/>
        <v>#REF!</v>
      </c>
      <c r="O23" s="265" t="e">
        <f t="shared" si="5"/>
        <v>#REF!</v>
      </c>
      <c r="P23" s="265" t="e">
        <f t="shared" si="5"/>
        <v>#REF!</v>
      </c>
      <c r="Q23" s="265" t="e">
        <f t="shared" si="5"/>
        <v>#REF!</v>
      </c>
      <c r="R23" s="265" t="e">
        <f t="shared" si="5"/>
        <v>#REF!</v>
      </c>
      <c r="S23" s="265" t="e">
        <f t="shared" si="5"/>
        <v>#REF!</v>
      </c>
      <c r="T23" s="265" t="e">
        <f t="shared" si="5"/>
        <v>#REF!</v>
      </c>
      <c r="U23" s="265" t="e">
        <f t="shared" si="5"/>
        <v>#REF!</v>
      </c>
      <c r="V23" s="265" t="e">
        <f t="shared" si="5"/>
        <v>#REF!</v>
      </c>
      <c r="W23" s="265" t="e">
        <f t="shared" si="5"/>
        <v>#REF!</v>
      </c>
      <c r="X23" s="265" t="e">
        <f t="shared" si="5"/>
        <v>#REF!</v>
      </c>
      <c r="Y23" s="265" t="e">
        <f t="shared" si="5"/>
        <v>#REF!</v>
      </c>
      <c r="Z23" s="265" t="e">
        <f t="shared" si="5"/>
        <v>#REF!</v>
      </c>
      <c r="AA23" s="265" t="e">
        <f t="shared" si="5"/>
        <v>#REF!</v>
      </c>
      <c r="AB23" s="265" t="e">
        <f t="shared" si="5"/>
        <v>#REF!</v>
      </c>
      <c r="AC23" s="265" t="e">
        <f t="shared" si="5"/>
        <v>#REF!</v>
      </c>
      <c r="AD23" s="265" t="e">
        <f t="shared" si="5"/>
        <v>#REF!</v>
      </c>
      <c r="AE23" s="265" t="e">
        <f t="shared" si="5"/>
        <v>#REF!</v>
      </c>
      <c r="AF23" s="265" t="e">
        <f t="shared" si="5"/>
        <v>#REF!</v>
      </c>
      <c r="AG23" s="265" t="e">
        <f t="shared" si="5"/>
        <v>#REF!</v>
      </c>
      <c r="AH23" s="265" t="e">
        <f t="shared" si="5"/>
        <v>#REF!</v>
      </c>
      <c r="AI23" s="265" t="e">
        <f t="shared" si="5"/>
        <v>#REF!</v>
      </c>
      <c r="AJ23" s="265" t="e">
        <f t="shared" si="5"/>
        <v>#REF!</v>
      </c>
      <c r="AK23" s="266" t="e">
        <f t="shared" si="5"/>
        <v>#REF!</v>
      </c>
    </row>
    <row r="24" spans="1:37" x14ac:dyDescent="0.3">
      <c r="A24" s="241" t="s">
        <v>173</v>
      </c>
      <c r="B24" s="296" t="s">
        <v>3</v>
      </c>
      <c r="C24" s="388" t="s">
        <v>184</v>
      </c>
      <c r="D24" s="389"/>
      <c r="E24" s="389"/>
      <c r="F24" s="390"/>
      <c r="G24" s="384" t="s">
        <v>185</v>
      </c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90"/>
      <c r="AJ24" s="384" t="s">
        <v>186</v>
      </c>
      <c r="AK24" s="385"/>
    </row>
    <row r="25" spans="1:37" x14ac:dyDescent="0.3">
      <c r="A25" s="242" t="s">
        <v>71</v>
      </c>
      <c r="B25" s="259" t="e">
        <f xml:space="preserve">
SUM(C25:AK25)</f>
        <v>#REF!</v>
      </c>
      <c r="C25" s="392" t="e">
        <f xml:space="preserve">
IF($A$4&lt;=12,SUMIFS(#REF!,#REF!,$A$4,#REF!,10),SUMIFS(#REF!,#REF!,10))</f>
        <v>#REF!</v>
      </c>
      <c r="D25" s="393"/>
      <c r="E25" s="393"/>
      <c r="F25" s="394"/>
      <c r="G25" s="386" t="e">
        <f xml:space="preserve">
IF($A$4&lt;=12,SUMIFS(#REF!,#REF!,$A$4,#REF!,10),SUMIFS(#REF!,#REF!,10))</f>
        <v>#REF!</v>
      </c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3"/>
      <c r="AD25" s="393"/>
      <c r="AE25" s="393"/>
      <c r="AF25" s="393"/>
      <c r="AG25" s="393"/>
      <c r="AH25" s="393"/>
      <c r="AI25" s="394"/>
      <c r="AJ25" s="386" t="e">
        <f xml:space="preserve">
IF($A$4&lt;=12,SUMIFS(#REF!,#REF!,$A$4,#REF!,10),SUMIFS(#REF!,#REF!,10))</f>
        <v>#REF!</v>
      </c>
      <c r="AK25" s="387"/>
    </row>
    <row r="26" spans="1:37" x14ac:dyDescent="0.3">
      <c r="A26" s="248" t="s">
        <v>183</v>
      </c>
      <c r="B26" s="271" t="e">
        <f xml:space="preserve">
SUM(C26:AK26)</f>
        <v>#REF!</v>
      </c>
      <c r="C26" s="392" t="e">
        <f xml:space="preserve">
IF($A$4&lt;=12,SUMIFS(#REF!,#REF!,$A$4,#REF!,11),SUMIFS(#REF!,#REF!,11))</f>
        <v>#REF!</v>
      </c>
      <c r="D26" s="393"/>
      <c r="E26" s="393"/>
      <c r="F26" s="394"/>
      <c r="G26" s="395" t="e">
        <f xml:space="preserve">
IF($A$4&lt;=12,SUMIFS(#REF!,#REF!,$A$4,#REF!,11),SUMIFS(#REF!,#REF!,11))</f>
        <v>#REF!</v>
      </c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7"/>
      <c r="AJ26" s="386" t="e">
        <f xml:space="preserve">
IF($A$4&lt;=12,SUMIFS(#REF!,#REF!,$A$4,#REF!,11),SUMIFS(#REF!,#REF!,11))</f>
        <v>#REF!</v>
      </c>
      <c r="AK26" s="391"/>
    </row>
    <row r="27" spans="1:37" x14ac:dyDescent="0.3">
      <c r="A27" s="248" t="s">
        <v>73</v>
      </c>
      <c r="B27" s="297" t="e">
        <f xml:space="preserve">
IF(B26=0,0,B25/B26)</f>
        <v>#REF!</v>
      </c>
      <c r="C27" s="405" t="e">
        <f xml:space="preserve">
IF(C26=0,0,C25/C26)</f>
        <v>#REF!</v>
      </c>
      <c r="D27" s="406"/>
      <c r="E27" s="406"/>
      <c r="F27" s="407"/>
      <c r="G27" s="401" t="e">
        <f xml:space="preserve">
IF(G26=0,0,G25/G26)</f>
        <v>#REF!</v>
      </c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7"/>
      <c r="AJ27" s="401" t="e">
        <f xml:space="preserve">
IF(AJ26=0,0,AJ25/AJ26)</f>
        <v>#REF!</v>
      </c>
      <c r="AK27" s="402"/>
    </row>
    <row r="28" spans="1:37" ht="15" thickBot="1" x14ac:dyDescent="0.35">
      <c r="A28" s="248" t="s">
        <v>182</v>
      </c>
      <c r="B28" s="271" t="e">
        <f xml:space="preserve">
SUM(C28:AK28)</f>
        <v>#REF!</v>
      </c>
      <c r="C28" s="398" t="e">
        <f xml:space="preserve">
C26-C25</f>
        <v>#REF!</v>
      </c>
      <c r="D28" s="399"/>
      <c r="E28" s="399"/>
      <c r="F28" s="400"/>
      <c r="G28" s="403" t="e">
        <f xml:space="preserve">
G26-G25</f>
        <v>#REF!</v>
      </c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400"/>
      <c r="AJ28" s="403" t="e">
        <f xml:space="preserve">
AJ26-AJ25</f>
        <v>#REF!</v>
      </c>
      <c r="AK28" s="404"/>
    </row>
    <row r="29" spans="1:37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37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37" x14ac:dyDescent="0.3">
      <c r="A31" s="114" t="s">
        <v>180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37" ht="14.4" customHeight="1" x14ac:dyDescent="0.3">
      <c r="A32" s="293" t="s">
        <v>177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187</v>
      </c>
    </row>
    <row r="34" spans="1:1" x14ac:dyDescent="0.3">
      <c r="A34" s="295" t="s">
        <v>188</v>
      </c>
    </row>
    <row r="35" spans="1:1" x14ac:dyDescent="0.3">
      <c r="A35" s="295" t="s">
        <v>189</v>
      </c>
    </row>
    <row r="36" spans="1:1" x14ac:dyDescent="0.3">
      <c r="A36" s="295" t="s">
        <v>190</v>
      </c>
    </row>
  </sheetData>
  <mergeCells count="17">
    <mergeCell ref="C28:F28"/>
    <mergeCell ref="AJ27:AK27"/>
    <mergeCell ref="AJ28:AK28"/>
    <mergeCell ref="C27:F27"/>
    <mergeCell ref="G27:AI27"/>
    <mergeCell ref="G28:AI28"/>
    <mergeCell ref="AJ26:AK26"/>
    <mergeCell ref="C25:F25"/>
    <mergeCell ref="C26:F26"/>
    <mergeCell ref="G24:AI24"/>
    <mergeCell ref="G25:AI25"/>
    <mergeCell ref="G26:AI26"/>
    <mergeCell ref="A1:AK1"/>
    <mergeCell ref="B3:B4"/>
    <mergeCell ref="AJ24:AK24"/>
    <mergeCell ref="AJ25:AK25"/>
    <mergeCell ref="C24:F24"/>
  </mergeCells>
  <conditionalFormatting sqref="C27 AJ27 G27">
    <cfRule type="cellIs" dxfId="4" priority="4" operator="greaterThan">
      <formula>1</formula>
    </cfRule>
  </conditionalFormatting>
  <conditionalFormatting sqref="C28 AJ28 G28">
    <cfRule type="cellIs" dxfId="3" priority="3" operator="lessThan">
      <formula>0</formula>
    </cfRule>
  </conditionalFormatting>
  <conditionalFormatting sqref="B22:AK22">
    <cfRule type="cellIs" dxfId="2" priority="2" operator="greaterThan">
      <formula>1</formula>
    </cfRule>
  </conditionalFormatting>
  <conditionalFormatting sqref="B23:AK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8" t="s">
        <v>582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230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712232</v>
      </c>
      <c r="C3" s="222">
        <f t="shared" ref="C3:R3" si="0">SUBTOTAL(9,C6:C1048576)</f>
        <v>2</v>
      </c>
      <c r="D3" s="222">
        <f>SUBTOTAL(9,D6:D1048576)/2</f>
        <v>1119237</v>
      </c>
      <c r="E3" s="222">
        <f t="shared" si="0"/>
        <v>3.1429000662705411</v>
      </c>
      <c r="F3" s="222">
        <f>SUBTOTAL(9,F6:F1048576)/2</f>
        <v>1111190</v>
      </c>
      <c r="G3" s="223">
        <f>IF(B3&lt;&gt;0,F3/B3,"")</f>
        <v>1.5601517483067315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9" t="s">
        <v>245</v>
      </c>
      <c r="B4" s="410" t="s">
        <v>97</v>
      </c>
      <c r="C4" s="411"/>
      <c r="D4" s="411"/>
      <c r="E4" s="411"/>
      <c r="F4" s="411"/>
      <c r="G4" s="412"/>
      <c r="H4" s="410" t="s">
        <v>98</v>
      </c>
      <c r="I4" s="411"/>
      <c r="J4" s="411"/>
      <c r="K4" s="411"/>
      <c r="L4" s="411"/>
      <c r="M4" s="412"/>
      <c r="N4" s="410" t="s">
        <v>99</v>
      </c>
      <c r="O4" s="411"/>
      <c r="P4" s="411"/>
      <c r="Q4" s="411"/>
      <c r="R4" s="411"/>
      <c r="S4" s="412"/>
    </row>
    <row r="5" spans="1:19" ht="14.4" customHeight="1" thickBot="1" x14ac:dyDescent="0.35">
      <c r="A5" s="548"/>
      <c r="B5" s="549">
        <v>2013</v>
      </c>
      <c r="C5" s="550"/>
      <c r="D5" s="550">
        <v>2014</v>
      </c>
      <c r="E5" s="550"/>
      <c r="F5" s="550">
        <v>2015</v>
      </c>
      <c r="G5" s="551" t="s">
        <v>2</v>
      </c>
      <c r="H5" s="549">
        <v>2013</v>
      </c>
      <c r="I5" s="550"/>
      <c r="J5" s="550">
        <v>2014</v>
      </c>
      <c r="K5" s="550"/>
      <c r="L5" s="550">
        <v>2015</v>
      </c>
      <c r="M5" s="551" t="s">
        <v>2</v>
      </c>
      <c r="N5" s="549">
        <v>2013</v>
      </c>
      <c r="O5" s="550"/>
      <c r="P5" s="550">
        <v>2014</v>
      </c>
      <c r="Q5" s="550"/>
      <c r="R5" s="550">
        <v>2015</v>
      </c>
      <c r="S5" s="551" t="s">
        <v>2</v>
      </c>
    </row>
    <row r="6" spans="1:19" ht="14.4" customHeight="1" x14ac:dyDescent="0.3">
      <c r="A6" s="531" t="s">
        <v>579</v>
      </c>
      <c r="B6" s="552"/>
      <c r="C6" s="503"/>
      <c r="D6" s="552"/>
      <c r="E6" s="503"/>
      <c r="F6" s="552">
        <v>670184.32999999996</v>
      </c>
      <c r="G6" s="508"/>
      <c r="H6" s="552"/>
      <c r="I6" s="503"/>
      <c r="J6" s="552"/>
      <c r="K6" s="503"/>
      <c r="L6" s="552"/>
      <c r="M6" s="508"/>
      <c r="N6" s="552"/>
      <c r="O6" s="503"/>
      <c r="P6" s="552"/>
      <c r="Q6" s="503"/>
      <c r="R6" s="552"/>
      <c r="S6" s="122"/>
    </row>
    <row r="7" spans="1:19" ht="14.4" customHeight="1" x14ac:dyDescent="0.3">
      <c r="A7" s="532" t="s">
        <v>580</v>
      </c>
      <c r="B7" s="553"/>
      <c r="C7" s="473"/>
      <c r="D7" s="553"/>
      <c r="E7" s="473"/>
      <c r="F7" s="553">
        <v>7651.67</v>
      </c>
      <c r="G7" s="487"/>
      <c r="H7" s="553"/>
      <c r="I7" s="473"/>
      <c r="J7" s="553"/>
      <c r="K7" s="473"/>
      <c r="L7" s="553"/>
      <c r="M7" s="487"/>
      <c r="N7" s="553"/>
      <c r="O7" s="473"/>
      <c r="P7" s="553"/>
      <c r="Q7" s="473"/>
      <c r="R7" s="553"/>
      <c r="S7" s="488"/>
    </row>
    <row r="8" spans="1:19" ht="14.4" customHeight="1" thickBot="1" x14ac:dyDescent="0.35">
      <c r="A8" s="555" t="s">
        <v>581</v>
      </c>
      <c r="B8" s="554">
        <v>712232</v>
      </c>
      <c r="C8" s="476">
        <v>1</v>
      </c>
      <c r="D8" s="554">
        <v>1119237</v>
      </c>
      <c r="E8" s="476">
        <v>1.5714500331352705</v>
      </c>
      <c r="F8" s="554">
        <v>433354</v>
      </c>
      <c r="G8" s="489">
        <v>0.608445001067068</v>
      </c>
      <c r="H8" s="554"/>
      <c r="I8" s="476"/>
      <c r="J8" s="554"/>
      <c r="K8" s="476"/>
      <c r="L8" s="554"/>
      <c r="M8" s="489"/>
      <c r="N8" s="554"/>
      <c r="O8" s="476"/>
      <c r="P8" s="554"/>
      <c r="Q8" s="476"/>
      <c r="R8" s="554"/>
      <c r="S8" s="490"/>
    </row>
    <row r="9" spans="1:19" ht="14.4" customHeight="1" thickBot="1" x14ac:dyDescent="0.35"/>
    <row r="10" spans="1:19" ht="14.4" customHeight="1" x14ac:dyDescent="0.3">
      <c r="A10" s="531" t="s">
        <v>310</v>
      </c>
      <c r="B10" s="552">
        <v>712232</v>
      </c>
      <c r="C10" s="503">
        <v>1</v>
      </c>
      <c r="D10" s="552">
        <v>1119237</v>
      </c>
      <c r="E10" s="503">
        <v>1.5714500331352705</v>
      </c>
      <c r="F10" s="552">
        <v>433354</v>
      </c>
      <c r="G10" s="508">
        <v>0.608445001067068</v>
      </c>
      <c r="H10" s="552"/>
      <c r="I10" s="503"/>
      <c r="J10" s="552"/>
      <c r="K10" s="503"/>
      <c r="L10" s="552"/>
      <c r="M10" s="508"/>
      <c r="N10" s="552"/>
      <c r="O10" s="503"/>
      <c r="P10" s="552"/>
      <c r="Q10" s="503"/>
      <c r="R10" s="552"/>
      <c r="S10" s="122"/>
    </row>
    <row r="11" spans="1:19" ht="14.4" customHeight="1" thickBot="1" x14ac:dyDescent="0.35">
      <c r="A11" s="555" t="s">
        <v>480</v>
      </c>
      <c r="B11" s="554"/>
      <c r="C11" s="476"/>
      <c r="D11" s="554"/>
      <c r="E11" s="476"/>
      <c r="F11" s="554">
        <v>677836</v>
      </c>
      <c r="G11" s="489"/>
      <c r="H11" s="554"/>
      <c r="I11" s="476"/>
      <c r="J11" s="554"/>
      <c r="K11" s="476"/>
      <c r="L11" s="554"/>
      <c r="M11" s="489"/>
      <c r="N11" s="554"/>
      <c r="O11" s="476"/>
      <c r="P11" s="554"/>
      <c r="Q11" s="476"/>
      <c r="R11" s="554"/>
      <c r="S11" s="490"/>
    </row>
    <row r="12" spans="1:19" ht="14.4" customHeight="1" x14ac:dyDescent="0.3">
      <c r="A12" s="461" t="s">
        <v>316</v>
      </c>
    </row>
    <row r="13" spans="1:19" ht="14.4" customHeight="1" x14ac:dyDescent="0.3">
      <c r="A13" s="462" t="s">
        <v>317</v>
      </c>
    </row>
    <row r="14" spans="1:19" ht="14.4" customHeight="1" x14ac:dyDescent="0.3">
      <c r="A14" s="461" t="s">
        <v>583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8" t="s">
        <v>595</v>
      </c>
      <c r="B1" s="320"/>
      <c r="C1" s="320"/>
      <c r="D1" s="320"/>
      <c r="E1" s="320"/>
      <c r="F1" s="320"/>
      <c r="G1" s="320"/>
    </row>
    <row r="2" spans="1:7" ht="14.4" customHeight="1" thickBot="1" x14ac:dyDescent="0.35">
      <c r="A2" s="230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08">
        <f t="shared" ref="B3:G3" si="0">SUBTOTAL(9,B6:B1048576)</f>
        <v>1114</v>
      </c>
      <c r="C3" s="309">
        <f t="shared" si="0"/>
        <v>2404</v>
      </c>
      <c r="D3" s="309">
        <f t="shared" si="0"/>
        <v>2424</v>
      </c>
      <c r="E3" s="224">
        <f t="shared" si="0"/>
        <v>712232</v>
      </c>
      <c r="F3" s="222">
        <f t="shared" si="0"/>
        <v>1119237</v>
      </c>
      <c r="G3" s="310">
        <f t="shared" si="0"/>
        <v>1111190</v>
      </c>
    </row>
    <row r="4" spans="1:7" ht="14.4" customHeight="1" x14ac:dyDescent="0.3">
      <c r="A4" s="409" t="s">
        <v>131</v>
      </c>
      <c r="B4" s="410" t="s">
        <v>221</v>
      </c>
      <c r="C4" s="411"/>
      <c r="D4" s="411"/>
      <c r="E4" s="413" t="s">
        <v>97</v>
      </c>
      <c r="F4" s="414"/>
      <c r="G4" s="415"/>
    </row>
    <row r="5" spans="1:7" ht="14.4" customHeight="1" thickBot="1" x14ac:dyDescent="0.35">
      <c r="A5" s="548"/>
      <c r="B5" s="549">
        <v>2013</v>
      </c>
      <c r="C5" s="550">
        <v>2014</v>
      </c>
      <c r="D5" s="550">
        <v>2015</v>
      </c>
      <c r="E5" s="549">
        <v>2013</v>
      </c>
      <c r="F5" s="550">
        <v>2014</v>
      </c>
      <c r="G5" s="556">
        <v>2015</v>
      </c>
    </row>
    <row r="6" spans="1:7" ht="14.4" customHeight="1" x14ac:dyDescent="0.3">
      <c r="A6" s="531" t="s">
        <v>584</v>
      </c>
      <c r="B6" s="116"/>
      <c r="C6" s="116"/>
      <c r="D6" s="116">
        <v>1</v>
      </c>
      <c r="E6" s="552"/>
      <c r="F6" s="552"/>
      <c r="G6" s="557">
        <v>36</v>
      </c>
    </row>
    <row r="7" spans="1:7" ht="14.4" customHeight="1" x14ac:dyDescent="0.3">
      <c r="A7" s="532" t="s">
        <v>585</v>
      </c>
      <c r="B7" s="474"/>
      <c r="C7" s="474"/>
      <c r="D7" s="474">
        <v>11</v>
      </c>
      <c r="E7" s="553"/>
      <c r="F7" s="553"/>
      <c r="G7" s="558">
        <v>875</v>
      </c>
    </row>
    <row r="8" spans="1:7" ht="14.4" customHeight="1" x14ac:dyDescent="0.3">
      <c r="A8" s="532" t="s">
        <v>586</v>
      </c>
      <c r="B8" s="474"/>
      <c r="C8" s="474"/>
      <c r="D8" s="474">
        <v>7</v>
      </c>
      <c r="E8" s="553"/>
      <c r="F8" s="553"/>
      <c r="G8" s="558">
        <v>608</v>
      </c>
    </row>
    <row r="9" spans="1:7" ht="14.4" customHeight="1" x14ac:dyDescent="0.3">
      <c r="A9" s="532" t="s">
        <v>587</v>
      </c>
      <c r="B9" s="474">
        <v>116</v>
      </c>
      <c r="C9" s="474">
        <v>328</v>
      </c>
      <c r="D9" s="474">
        <v>72</v>
      </c>
      <c r="E9" s="553">
        <v>28756</v>
      </c>
      <c r="F9" s="553">
        <v>56520</v>
      </c>
      <c r="G9" s="558">
        <v>11609.33</v>
      </c>
    </row>
    <row r="10" spans="1:7" ht="14.4" customHeight="1" x14ac:dyDescent="0.3">
      <c r="A10" s="532" t="s">
        <v>319</v>
      </c>
      <c r="B10" s="474">
        <v>5</v>
      </c>
      <c r="C10" s="474">
        <v>5</v>
      </c>
      <c r="D10" s="474"/>
      <c r="E10" s="553">
        <v>1160</v>
      </c>
      <c r="F10" s="553">
        <v>936</v>
      </c>
      <c r="G10" s="558"/>
    </row>
    <row r="11" spans="1:7" ht="14.4" customHeight="1" x14ac:dyDescent="0.3">
      <c r="A11" s="532" t="s">
        <v>588</v>
      </c>
      <c r="B11" s="474"/>
      <c r="C11" s="474"/>
      <c r="D11" s="474">
        <v>1</v>
      </c>
      <c r="E11" s="553"/>
      <c r="F11" s="553"/>
      <c r="G11" s="558">
        <v>125</v>
      </c>
    </row>
    <row r="12" spans="1:7" ht="14.4" customHeight="1" x14ac:dyDescent="0.3">
      <c r="A12" s="532" t="s">
        <v>589</v>
      </c>
      <c r="B12" s="474"/>
      <c r="C12" s="474"/>
      <c r="D12" s="474">
        <v>1</v>
      </c>
      <c r="E12" s="553"/>
      <c r="F12" s="553"/>
      <c r="G12" s="558">
        <v>125</v>
      </c>
    </row>
    <row r="13" spans="1:7" ht="14.4" customHeight="1" x14ac:dyDescent="0.3">
      <c r="A13" s="532" t="s">
        <v>320</v>
      </c>
      <c r="B13" s="474">
        <v>88</v>
      </c>
      <c r="C13" s="474">
        <v>169</v>
      </c>
      <c r="D13" s="474">
        <v>101</v>
      </c>
      <c r="E13" s="553">
        <v>19024</v>
      </c>
      <c r="F13" s="553">
        <v>35966</v>
      </c>
      <c r="G13" s="558">
        <v>16787.669999999998</v>
      </c>
    </row>
    <row r="14" spans="1:7" ht="14.4" customHeight="1" x14ac:dyDescent="0.3">
      <c r="A14" s="532" t="s">
        <v>321</v>
      </c>
      <c r="B14" s="474">
        <v>235</v>
      </c>
      <c r="C14" s="474">
        <v>1030</v>
      </c>
      <c r="D14" s="474">
        <v>361</v>
      </c>
      <c r="E14" s="553">
        <v>263092</v>
      </c>
      <c r="F14" s="553">
        <v>478107</v>
      </c>
      <c r="G14" s="558">
        <v>173515</v>
      </c>
    </row>
    <row r="15" spans="1:7" ht="14.4" customHeight="1" x14ac:dyDescent="0.3">
      <c r="A15" s="532" t="s">
        <v>590</v>
      </c>
      <c r="B15" s="474"/>
      <c r="C15" s="474"/>
      <c r="D15" s="474">
        <v>6</v>
      </c>
      <c r="E15" s="553"/>
      <c r="F15" s="553"/>
      <c r="G15" s="558">
        <v>216</v>
      </c>
    </row>
    <row r="16" spans="1:7" ht="14.4" customHeight="1" x14ac:dyDescent="0.3">
      <c r="A16" s="532" t="s">
        <v>591</v>
      </c>
      <c r="B16" s="474">
        <v>1</v>
      </c>
      <c r="C16" s="474"/>
      <c r="D16" s="474"/>
      <c r="E16" s="553">
        <v>232</v>
      </c>
      <c r="F16" s="553"/>
      <c r="G16" s="558"/>
    </row>
    <row r="17" spans="1:7" ht="14.4" customHeight="1" x14ac:dyDescent="0.3">
      <c r="A17" s="532" t="s">
        <v>592</v>
      </c>
      <c r="B17" s="474"/>
      <c r="C17" s="474"/>
      <c r="D17" s="474">
        <v>10</v>
      </c>
      <c r="E17" s="553"/>
      <c r="F17" s="553"/>
      <c r="G17" s="558">
        <v>716</v>
      </c>
    </row>
    <row r="18" spans="1:7" ht="14.4" customHeight="1" x14ac:dyDescent="0.3">
      <c r="A18" s="532" t="s">
        <v>322</v>
      </c>
      <c r="B18" s="474">
        <v>669</v>
      </c>
      <c r="C18" s="474">
        <v>872</v>
      </c>
      <c r="D18" s="474">
        <v>1830</v>
      </c>
      <c r="E18" s="553">
        <v>399968</v>
      </c>
      <c r="F18" s="553">
        <v>547708</v>
      </c>
      <c r="G18" s="558">
        <v>900688</v>
      </c>
    </row>
    <row r="19" spans="1:7" ht="14.4" customHeight="1" x14ac:dyDescent="0.3">
      <c r="A19" s="532" t="s">
        <v>593</v>
      </c>
      <c r="B19" s="474"/>
      <c r="C19" s="474"/>
      <c r="D19" s="474">
        <v>1</v>
      </c>
      <c r="E19" s="553"/>
      <c r="F19" s="553"/>
      <c r="G19" s="558">
        <v>125</v>
      </c>
    </row>
    <row r="20" spans="1:7" ht="14.4" customHeight="1" thickBot="1" x14ac:dyDescent="0.35">
      <c r="A20" s="555" t="s">
        <v>594</v>
      </c>
      <c r="B20" s="477"/>
      <c r="C20" s="477"/>
      <c r="D20" s="477">
        <v>22</v>
      </c>
      <c r="E20" s="554"/>
      <c r="F20" s="554"/>
      <c r="G20" s="559">
        <v>5764</v>
      </c>
    </row>
    <row r="21" spans="1:7" ht="14.4" customHeight="1" x14ac:dyDescent="0.3">
      <c r="A21" s="461" t="s">
        <v>316</v>
      </c>
    </row>
    <row r="22" spans="1:7" ht="14.4" customHeight="1" x14ac:dyDescent="0.3">
      <c r="A22" s="462" t="s">
        <v>317</v>
      </c>
    </row>
    <row r="23" spans="1:7" ht="14.4" customHeight="1" x14ac:dyDescent="0.3">
      <c r="A23" s="461" t="s">
        <v>583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0" t="s">
        <v>630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230" t="s">
        <v>246</v>
      </c>
      <c r="B2" s="315"/>
      <c r="C2" s="131"/>
      <c r="D2" s="307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1114</v>
      </c>
      <c r="G3" s="103">
        <f t="shared" si="0"/>
        <v>712232</v>
      </c>
      <c r="H3" s="74"/>
      <c r="I3" s="74"/>
      <c r="J3" s="103">
        <f t="shared" si="0"/>
        <v>2404</v>
      </c>
      <c r="K3" s="103">
        <f t="shared" si="0"/>
        <v>1119237</v>
      </c>
      <c r="L3" s="74"/>
      <c r="M3" s="74"/>
      <c r="N3" s="103">
        <f t="shared" si="0"/>
        <v>2424</v>
      </c>
      <c r="O3" s="103">
        <f t="shared" si="0"/>
        <v>1111190</v>
      </c>
      <c r="P3" s="75">
        <f>IF(G3=0,0,O3/G3)</f>
        <v>1.5601517483067315</v>
      </c>
      <c r="Q3" s="104">
        <f>IF(N3=0,0,O3/N3)</f>
        <v>458.41171617161717</v>
      </c>
    </row>
    <row r="4" spans="1:17" ht="14.4" customHeight="1" x14ac:dyDescent="0.3">
      <c r="A4" s="417" t="s">
        <v>93</v>
      </c>
      <c r="B4" s="424" t="s">
        <v>0</v>
      </c>
      <c r="C4" s="418" t="s">
        <v>94</v>
      </c>
      <c r="D4" s="423" t="s">
        <v>69</v>
      </c>
      <c r="E4" s="419" t="s">
        <v>68</v>
      </c>
      <c r="F4" s="420">
        <v>2013</v>
      </c>
      <c r="G4" s="421"/>
      <c r="H4" s="101"/>
      <c r="I4" s="101"/>
      <c r="J4" s="420">
        <v>2014</v>
      </c>
      <c r="K4" s="421"/>
      <c r="L4" s="101"/>
      <c r="M4" s="101"/>
      <c r="N4" s="420">
        <v>2015</v>
      </c>
      <c r="O4" s="421"/>
      <c r="P4" s="422" t="s">
        <v>2</v>
      </c>
      <c r="Q4" s="416" t="s">
        <v>96</v>
      </c>
    </row>
    <row r="5" spans="1:17" ht="14.4" customHeight="1" thickBot="1" x14ac:dyDescent="0.35">
      <c r="A5" s="560"/>
      <c r="B5" s="561"/>
      <c r="C5" s="562"/>
      <c r="D5" s="563"/>
      <c r="E5" s="564"/>
      <c r="F5" s="565" t="s">
        <v>70</v>
      </c>
      <c r="G5" s="566" t="s">
        <v>13</v>
      </c>
      <c r="H5" s="567"/>
      <c r="I5" s="567"/>
      <c r="J5" s="565" t="s">
        <v>70</v>
      </c>
      <c r="K5" s="566" t="s">
        <v>13</v>
      </c>
      <c r="L5" s="567"/>
      <c r="M5" s="567"/>
      <c r="N5" s="565" t="s">
        <v>70</v>
      </c>
      <c r="O5" s="566" t="s">
        <v>13</v>
      </c>
      <c r="P5" s="568"/>
      <c r="Q5" s="569"/>
    </row>
    <row r="6" spans="1:17" ht="14.4" customHeight="1" x14ac:dyDescent="0.3">
      <c r="A6" s="502" t="s">
        <v>157</v>
      </c>
      <c r="B6" s="503" t="s">
        <v>480</v>
      </c>
      <c r="C6" s="503" t="s">
        <v>596</v>
      </c>
      <c r="D6" s="503" t="s">
        <v>597</v>
      </c>
      <c r="E6" s="503" t="s">
        <v>598</v>
      </c>
      <c r="F6" s="116"/>
      <c r="G6" s="116"/>
      <c r="H6" s="503"/>
      <c r="I6" s="503"/>
      <c r="J6" s="116"/>
      <c r="K6" s="116"/>
      <c r="L6" s="503"/>
      <c r="M6" s="503"/>
      <c r="N6" s="116">
        <v>125</v>
      </c>
      <c r="O6" s="116">
        <v>4375</v>
      </c>
      <c r="P6" s="508"/>
      <c r="Q6" s="521">
        <v>35</v>
      </c>
    </row>
    <row r="7" spans="1:17" ht="14.4" customHeight="1" x14ac:dyDescent="0.3">
      <c r="A7" s="483" t="s">
        <v>157</v>
      </c>
      <c r="B7" s="473" t="s">
        <v>480</v>
      </c>
      <c r="C7" s="473" t="s">
        <v>596</v>
      </c>
      <c r="D7" s="473" t="s">
        <v>599</v>
      </c>
      <c r="E7" s="473" t="s">
        <v>600</v>
      </c>
      <c r="F7" s="474"/>
      <c r="G7" s="474"/>
      <c r="H7" s="473"/>
      <c r="I7" s="473"/>
      <c r="J7" s="474"/>
      <c r="K7" s="474"/>
      <c r="L7" s="473"/>
      <c r="M7" s="473"/>
      <c r="N7" s="474">
        <v>73</v>
      </c>
      <c r="O7" s="474">
        <v>31974</v>
      </c>
      <c r="P7" s="487"/>
      <c r="Q7" s="522">
        <v>438</v>
      </c>
    </row>
    <row r="8" spans="1:17" ht="14.4" customHeight="1" x14ac:dyDescent="0.3">
      <c r="A8" s="483" t="s">
        <v>157</v>
      </c>
      <c r="B8" s="473" t="s">
        <v>480</v>
      </c>
      <c r="C8" s="473" t="s">
        <v>596</v>
      </c>
      <c r="D8" s="473" t="s">
        <v>601</v>
      </c>
      <c r="E8" s="473" t="s">
        <v>602</v>
      </c>
      <c r="F8" s="474"/>
      <c r="G8" s="474"/>
      <c r="H8" s="473"/>
      <c r="I8" s="473"/>
      <c r="J8" s="474"/>
      <c r="K8" s="474"/>
      <c r="L8" s="473"/>
      <c r="M8" s="473"/>
      <c r="N8" s="474">
        <v>75</v>
      </c>
      <c r="O8" s="474">
        <v>1533.33</v>
      </c>
      <c r="P8" s="487"/>
      <c r="Q8" s="522">
        <v>20.444399999999998</v>
      </c>
    </row>
    <row r="9" spans="1:17" ht="14.4" customHeight="1" x14ac:dyDescent="0.3">
      <c r="A9" s="483" t="s">
        <v>157</v>
      </c>
      <c r="B9" s="473" t="s">
        <v>480</v>
      </c>
      <c r="C9" s="473" t="s">
        <v>596</v>
      </c>
      <c r="D9" s="473" t="s">
        <v>603</v>
      </c>
      <c r="E9" s="473" t="s">
        <v>604</v>
      </c>
      <c r="F9" s="474"/>
      <c r="G9" s="474"/>
      <c r="H9" s="473"/>
      <c r="I9" s="473"/>
      <c r="J9" s="474"/>
      <c r="K9" s="474"/>
      <c r="L9" s="473"/>
      <c r="M9" s="473"/>
      <c r="N9" s="474">
        <v>25</v>
      </c>
      <c r="O9" s="474">
        <v>900</v>
      </c>
      <c r="P9" s="487"/>
      <c r="Q9" s="522">
        <v>36</v>
      </c>
    </row>
    <row r="10" spans="1:17" ht="14.4" customHeight="1" x14ac:dyDescent="0.3">
      <c r="A10" s="483" t="s">
        <v>157</v>
      </c>
      <c r="B10" s="473" t="s">
        <v>480</v>
      </c>
      <c r="C10" s="473" t="s">
        <v>596</v>
      </c>
      <c r="D10" s="473" t="s">
        <v>605</v>
      </c>
      <c r="E10" s="473" t="s">
        <v>606</v>
      </c>
      <c r="F10" s="474"/>
      <c r="G10" s="474"/>
      <c r="H10" s="473"/>
      <c r="I10" s="473"/>
      <c r="J10" s="474"/>
      <c r="K10" s="474"/>
      <c r="L10" s="473"/>
      <c r="M10" s="473"/>
      <c r="N10" s="474">
        <v>19</v>
      </c>
      <c r="O10" s="474">
        <v>2375</v>
      </c>
      <c r="P10" s="487"/>
      <c r="Q10" s="522">
        <v>125</v>
      </c>
    </row>
    <row r="11" spans="1:17" ht="14.4" customHeight="1" x14ac:dyDescent="0.3">
      <c r="A11" s="483" t="s">
        <v>157</v>
      </c>
      <c r="B11" s="473" t="s">
        <v>480</v>
      </c>
      <c r="C11" s="473" t="s">
        <v>596</v>
      </c>
      <c r="D11" s="473" t="s">
        <v>607</v>
      </c>
      <c r="E11" s="473" t="s">
        <v>608</v>
      </c>
      <c r="F11" s="474"/>
      <c r="G11" s="474"/>
      <c r="H11" s="473"/>
      <c r="I11" s="473"/>
      <c r="J11" s="474"/>
      <c r="K11" s="474"/>
      <c r="L11" s="473"/>
      <c r="M11" s="473"/>
      <c r="N11" s="474">
        <v>2</v>
      </c>
      <c r="O11" s="474">
        <v>1306</v>
      </c>
      <c r="P11" s="487"/>
      <c r="Q11" s="522">
        <v>653</v>
      </c>
    </row>
    <row r="12" spans="1:17" ht="14.4" customHeight="1" x14ac:dyDescent="0.3">
      <c r="A12" s="483" t="s">
        <v>157</v>
      </c>
      <c r="B12" s="473" t="s">
        <v>480</v>
      </c>
      <c r="C12" s="473" t="s">
        <v>596</v>
      </c>
      <c r="D12" s="473" t="s">
        <v>609</v>
      </c>
      <c r="E12" s="473" t="s">
        <v>610</v>
      </c>
      <c r="F12" s="474"/>
      <c r="G12" s="474"/>
      <c r="H12" s="473"/>
      <c r="I12" s="473"/>
      <c r="J12" s="474"/>
      <c r="K12" s="474"/>
      <c r="L12" s="473"/>
      <c r="M12" s="473"/>
      <c r="N12" s="474">
        <v>5</v>
      </c>
      <c r="O12" s="474">
        <v>1095</v>
      </c>
      <c r="P12" s="487"/>
      <c r="Q12" s="522">
        <v>219</v>
      </c>
    </row>
    <row r="13" spans="1:17" ht="14.4" customHeight="1" x14ac:dyDescent="0.3">
      <c r="A13" s="483" t="s">
        <v>157</v>
      </c>
      <c r="B13" s="473" t="s">
        <v>480</v>
      </c>
      <c r="C13" s="473" t="s">
        <v>596</v>
      </c>
      <c r="D13" s="473" t="s">
        <v>611</v>
      </c>
      <c r="E13" s="473" t="s">
        <v>612</v>
      </c>
      <c r="F13" s="474"/>
      <c r="G13" s="474"/>
      <c r="H13" s="473"/>
      <c r="I13" s="473"/>
      <c r="J13" s="474"/>
      <c r="K13" s="474"/>
      <c r="L13" s="473"/>
      <c r="M13" s="473"/>
      <c r="N13" s="474">
        <v>1</v>
      </c>
      <c r="O13" s="474">
        <v>70</v>
      </c>
      <c r="P13" s="487"/>
      <c r="Q13" s="522">
        <v>70</v>
      </c>
    </row>
    <row r="14" spans="1:17" ht="14.4" customHeight="1" x14ac:dyDescent="0.3">
      <c r="A14" s="483" t="s">
        <v>157</v>
      </c>
      <c r="B14" s="473" t="s">
        <v>480</v>
      </c>
      <c r="C14" s="473" t="s">
        <v>596</v>
      </c>
      <c r="D14" s="473" t="s">
        <v>613</v>
      </c>
      <c r="E14" s="473" t="s">
        <v>614</v>
      </c>
      <c r="F14" s="474"/>
      <c r="G14" s="474"/>
      <c r="H14" s="473"/>
      <c r="I14" s="473"/>
      <c r="J14" s="474"/>
      <c r="K14" s="474"/>
      <c r="L14" s="473"/>
      <c r="M14" s="473"/>
      <c r="N14" s="474">
        <v>1059</v>
      </c>
      <c r="O14" s="474">
        <v>277458</v>
      </c>
      <c r="P14" s="487"/>
      <c r="Q14" s="522">
        <v>262</v>
      </c>
    </row>
    <row r="15" spans="1:17" ht="14.4" customHeight="1" x14ac:dyDescent="0.3">
      <c r="A15" s="483" t="s">
        <v>157</v>
      </c>
      <c r="B15" s="473" t="s">
        <v>480</v>
      </c>
      <c r="C15" s="473" t="s">
        <v>596</v>
      </c>
      <c r="D15" s="473" t="s">
        <v>615</v>
      </c>
      <c r="E15" s="473" t="s">
        <v>616</v>
      </c>
      <c r="F15" s="474"/>
      <c r="G15" s="474"/>
      <c r="H15" s="473"/>
      <c r="I15" s="473"/>
      <c r="J15" s="474"/>
      <c r="K15" s="474"/>
      <c r="L15" s="473"/>
      <c r="M15" s="473"/>
      <c r="N15" s="474">
        <v>93</v>
      </c>
      <c r="O15" s="474">
        <v>333498</v>
      </c>
      <c r="P15" s="487"/>
      <c r="Q15" s="522">
        <v>3586</v>
      </c>
    </row>
    <row r="16" spans="1:17" ht="14.4" customHeight="1" x14ac:dyDescent="0.3">
      <c r="A16" s="483" t="s">
        <v>157</v>
      </c>
      <c r="B16" s="473" t="s">
        <v>480</v>
      </c>
      <c r="C16" s="473" t="s">
        <v>596</v>
      </c>
      <c r="D16" s="473" t="s">
        <v>617</v>
      </c>
      <c r="E16" s="473" t="s">
        <v>616</v>
      </c>
      <c r="F16" s="474"/>
      <c r="G16" s="474"/>
      <c r="H16" s="473"/>
      <c r="I16" s="473"/>
      <c r="J16" s="474"/>
      <c r="K16" s="474"/>
      <c r="L16" s="473"/>
      <c r="M16" s="473"/>
      <c r="N16" s="474">
        <v>3</v>
      </c>
      <c r="O16" s="474">
        <v>15600</v>
      </c>
      <c r="P16" s="487"/>
      <c r="Q16" s="522">
        <v>5200</v>
      </c>
    </row>
    <row r="17" spans="1:17" ht="14.4" customHeight="1" x14ac:dyDescent="0.3">
      <c r="A17" s="483" t="s">
        <v>618</v>
      </c>
      <c r="B17" s="473" t="s">
        <v>480</v>
      </c>
      <c r="C17" s="473" t="s">
        <v>596</v>
      </c>
      <c r="D17" s="473" t="s">
        <v>619</v>
      </c>
      <c r="E17" s="473" t="s">
        <v>620</v>
      </c>
      <c r="F17" s="474"/>
      <c r="G17" s="474"/>
      <c r="H17" s="473"/>
      <c r="I17" s="473"/>
      <c r="J17" s="474"/>
      <c r="K17" s="474"/>
      <c r="L17" s="473"/>
      <c r="M17" s="473"/>
      <c r="N17" s="474">
        <v>31</v>
      </c>
      <c r="O17" s="474">
        <v>7285</v>
      </c>
      <c r="P17" s="487"/>
      <c r="Q17" s="522">
        <v>235</v>
      </c>
    </row>
    <row r="18" spans="1:17" ht="14.4" customHeight="1" x14ac:dyDescent="0.3">
      <c r="A18" s="483" t="s">
        <v>618</v>
      </c>
      <c r="B18" s="473" t="s">
        <v>480</v>
      </c>
      <c r="C18" s="473" t="s">
        <v>596</v>
      </c>
      <c r="D18" s="473" t="s">
        <v>601</v>
      </c>
      <c r="E18" s="473" t="s">
        <v>602</v>
      </c>
      <c r="F18" s="474"/>
      <c r="G18" s="474"/>
      <c r="H18" s="473"/>
      <c r="I18" s="473"/>
      <c r="J18" s="474"/>
      <c r="K18" s="474"/>
      <c r="L18" s="473"/>
      <c r="M18" s="473"/>
      <c r="N18" s="474">
        <v>31</v>
      </c>
      <c r="O18" s="474">
        <v>366.67</v>
      </c>
      <c r="P18" s="487"/>
      <c r="Q18" s="522">
        <v>11.828064516129032</v>
      </c>
    </row>
    <row r="19" spans="1:17" ht="14.4" customHeight="1" x14ac:dyDescent="0.3">
      <c r="A19" s="483" t="s">
        <v>621</v>
      </c>
      <c r="B19" s="473" t="s">
        <v>310</v>
      </c>
      <c r="C19" s="473" t="s">
        <v>596</v>
      </c>
      <c r="D19" s="473" t="s">
        <v>622</v>
      </c>
      <c r="E19" s="473" t="s">
        <v>623</v>
      </c>
      <c r="F19" s="474">
        <v>54</v>
      </c>
      <c r="G19" s="474">
        <v>18090</v>
      </c>
      <c r="H19" s="473">
        <v>1</v>
      </c>
      <c r="I19" s="473">
        <v>335</v>
      </c>
      <c r="J19" s="474">
        <v>173</v>
      </c>
      <c r="K19" s="474">
        <v>44440</v>
      </c>
      <c r="L19" s="473">
        <v>2.4566058595909341</v>
      </c>
      <c r="M19" s="473">
        <v>256.87861271676303</v>
      </c>
      <c r="N19" s="474">
        <v>19</v>
      </c>
      <c r="O19" s="474">
        <v>6498</v>
      </c>
      <c r="P19" s="487">
        <v>0.3592039800995025</v>
      </c>
      <c r="Q19" s="522">
        <v>342</v>
      </c>
    </row>
    <row r="20" spans="1:17" ht="14.4" customHeight="1" x14ac:dyDescent="0.3">
      <c r="A20" s="483" t="s">
        <v>621</v>
      </c>
      <c r="B20" s="473" t="s">
        <v>310</v>
      </c>
      <c r="C20" s="473" t="s">
        <v>596</v>
      </c>
      <c r="D20" s="473" t="s">
        <v>597</v>
      </c>
      <c r="E20" s="473" t="s">
        <v>598</v>
      </c>
      <c r="F20" s="474">
        <v>17</v>
      </c>
      <c r="G20" s="474">
        <v>578</v>
      </c>
      <c r="H20" s="473">
        <v>1</v>
      </c>
      <c r="I20" s="473">
        <v>34</v>
      </c>
      <c r="J20" s="474">
        <v>3</v>
      </c>
      <c r="K20" s="474">
        <v>105</v>
      </c>
      <c r="L20" s="473">
        <v>0.18166089965397925</v>
      </c>
      <c r="M20" s="473">
        <v>35</v>
      </c>
      <c r="N20" s="474">
        <v>3</v>
      </c>
      <c r="O20" s="474">
        <v>105</v>
      </c>
      <c r="P20" s="487">
        <v>0.18166089965397925</v>
      </c>
      <c r="Q20" s="522">
        <v>35</v>
      </c>
    </row>
    <row r="21" spans="1:17" ht="14.4" customHeight="1" x14ac:dyDescent="0.3">
      <c r="A21" s="483" t="s">
        <v>621</v>
      </c>
      <c r="B21" s="473" t="s">
        <v>310</v>
      </c>
      <c r="C21" s="473" t="s">
        <v>596</v>
      </c>
      <c r="D21" s="473" t="s">
        <v>624</v>
      </c>
      <c r="E21" s="473" t="s">
        <v>625</v>
      </c>
      <c r="F21" s="474">
        <v>329</v>
      </c>
      <c r="G21" s="474">
        <v>76328</v>
      </c>
      <c r="H21" s="473">
        <v>1</v>
      </c>
      <c r="I21" s="473">
        <v>232</v>
      </c>
      <c r="J21" s="474">
        <v>257</v>
      </c>
      <c r="K21" s="474">
        <v>59058</v>
      </c>
      <c r="L21" s="473">
        <v>0.77373964993187294</v>
      </c>
      <c r="M21" s="473">
        <v>229.79766536964979</v>
      </c>
      <c r="N21" s="474">
        <v>67</v>
      </c>
      <c r="O21" s="474">
        <v>15745</v>
      </c>
      <c r="P21" s="487">
        <v>0.20628078817733991</v>
      </c>
      <c r="Q21" s="522">
        <v>235</v>
      </c>
    </row>
    <row r="22" spans="1:17" ht="14.4" customHeight="1" x14ac:dyDescent="0.3">
      <c r="A22" s="483" t="s">
        <v>621</v>
      </c>
      <c r="B22" s="473" t="s">
        <v>310</v>
      </c>
      <c r="C22" s="473" t="s">
        <v>596</v>
      </c>
      <c r="D22" s="473" t="s">
        <v>601</v>
      </c>
      <c r="E22" s="473" t="s">
        <v>602</v>
      </c>
      <c r="F22" s="474">
        <v>76</v>
      </c>
      <c r="G22" s="474">
        <v>0</v>
      </c>
      <c r="H22" s="473"/>
      <c r="I22" s="473">
        <v>0</v>
      </c>
      <c r="J22" s="474">
        <v>79</v>
      </c>
      <c r="K22" s="474">
        <v>0</v>
      </c>
      <c r="L22" s="473"/>
      <c r="M22" s="473">
        <v>0</v>
      </c>
      <c r="N22" s="474"/>
      <c r="O22" s="474"/>
      <c r="P22" s="487"/>
      <c r="Q22" s="522"/>
    </row>
    <row r="23" spans="1:17" ht="14.4" customHeight="1" x14ac:dyDescent="0.3">
      <c r="A23" s="483" t="s">
        <v>621</v>
      </c>
      <c r="B23" s="473" t="s">
        <v>310</v>
      </c>
      <c r="C23" s="473" t="s">
        <v>596</v>
      </c>
      <c r="D23" s="473" t="s">
        <v>626</v>
      </c>
      <c r="E23" s="473" t="s">
        <v>627</v>
      </c>
      <c r="F23" s="474">
        <v>52</v>
      </c>
      <c r="G23" s="474">
        <v>4992</v>
      </c>
      <c r="H23" s="473">
        <v>1</v>
      </c>
      <c r="I23" s="473">
        <v>96</v>
      </c>
      <c r="J23" s="474">
        <v>154</v>
      </c>
      <c r="K23" s="474">
        <v>11818</v>
      </c>
      <c r="L23" s="473">
        <v>2.3673878205128207</v>
      </c>
      <c r="M23" s="473">
        <v>76.740259740259745</v>
      </c>
      <c r="N23" s="474">
        <v>16</v>
      </c>
      <c r="O23" s="474">
        <v>1568</v>
      </c>
      <c r="P23" s="487">
        <v>0.3141025641025641</v>
      </c>
      <c r="Q23" s="522">
        <v>98</v>
      </c>
    </row>
    <row r="24" spans="1:17" ht="14.4" customHeight="1" x14ac:dyDescent="0.3">
      <c r="A24" s="483" t="s">
        <v>621</v>
      </c>
      <c r="B24" s="473" t="s">
        <v>310</v>
      </c>
      <c r="C24" s="473" t="s">
        <v>596</v>
      </c>
      <c r="D24" s="473" t="s">
        <v>613</v>
      </c>
      <c r="E24" s="473" t="s">
        <v>614</v>
      </c>
      <c r="F24" s="474">
        <v>448</v>
      </c>
      <c r="G24" s="474">
        <v>117376</v>
      </c>
      <c r="H24" s="473">
        <v>1</v>
      </c>
      <c r="I24" s="473">
        <v>262</v>
      </c>
      <c r="J24" s="474">
        <v>1573</v>
      </c>
      <c r="K24" s="474">
        <v>412126</v>
      </c>
      <c r="L24" s="473">
        <v>3.5111607142857144</v>
      </c>
      <c r="M24" s="473">
        <v>262</v>
      </c>
      <c r="N24" s="474">
        <v>711</v>
      </c>
      <c r="O24" s="474">
        <v>186282</v>
      </c>
      <c r="P24" s="487">
        <v>1.5870535714285714</v>
      </c>
      <c r="Q24" s="522">
        <v>262</v>
      </c>
    </row>
    <row r="25" spans="1:17" ht="14.4" customHeight="1" x14ac:dyDescent="0.3">
      <c r="A25" s="483" t="s">
        <v>621</v>
      </c>
      <c r="B25" s="473" t="s">
        <v>310</v>
      </c>
      <c r="C25" s="473" t="s">
        <v>596</v>
      </c>
      <c r="D25" s="473" t="s">
        <v>615</v>
      </c>
      <c r="E25" s="473" t="s">
        <v>616</v>
      </c>
      <c r="F25" s="474">
        <v>138</v>
      </c>
      <c r="G25" s="474">
        <v>494868</v>
      </c>
      <c r="H25" s="473">
        <v>1</v>
      </c>
      <c r="I25" s="473">
        <v>3586</v>
      </c>
      <c r="J25" s="474">
        <v>165</v>
      </c>
      <c r="K25" s="474">
        <v>591690</v>
      </c>
      <c r="L25" s="473">
        <v>1.1956521739130435</v>
      </c>
      <c r="M25" s="473">
        <v>3586</v>
      </c>
      <c r="N25" s="474">
        <v>62</v>
      </c>
      <c r="O25" s="474">
        <v>222332</v>
      </c>
      <c r="P25" s="487">
        <v>0.44927536231884058</v>
      </c>
      <c r="Q25" s="522">
        <v>3586</v>
      </c>
    </row>
    <row r="26" spans="1:17" ht="14.4" customHeight="1" thickBot="1" x14ac:dyDescent="0.35">
      <c r="A26" s="484" t="s">
        <v>621</v>
      </c>
      <c r="B26" s="476" t="s">
        <v>310</v>
      </c>
      <c r="C26" s="476" t="s">
        <v>596</v>
      </c>
      <c r="D26" s="476" t="s">
        <v>628</v>
      </c>
      <c r="E26" s="476" t="s">
        <v>629</v>
      </c>
      <c r="F26" s="477"/>
      <c r="G26" s="477"/>
      <c r="H26" s="476"/>
      <c r="I26" s="476"/>
      <c r="J26" s="477"/>
      <c r="K26" s="477"/>
      <c r="L26" s="476"/>
      <c r="M26" s="476"/>
      <c r="N26" s="477">
        <v>4</v>
      </c>
      <c r="O26" s="477">
        <v>824</v>
      </c>
      <c r="P26" s="489"/>
      <c r="Q26" s="523">
        <v>206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9" t="s">
        <v>123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230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12528</v>
      </c>
      <c r="C3" s="222">
        <f t="shared" ref="C3:R3" si="0">SUBTOTAL(9,C6:C1048576)</f>
        <v>10</v>
      </c>
      <c r="D3" s="222">
        <f t="shared" si="0"/>
        <v>13774</v>
      </c>
      <c r="E3" s="222">
        <f t="shared" si="0"/>
        <v>7.7114664831449824</v>
      </c>
      <c r="F3" s="222">
        <f t="shared" si="0"/>
        <v>18832.66</v>
      </c>
      <c r="G3" s="225">
        <f>IF(B3&lt;&gt;0,F3/B3,"")</f>
        <v>1.5032455300127714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9" t="s">
        <v>103</v>
      </c>
      <c r="B4" s="410" t="s">
        <v>97</v>
      </c>
      <c r="C4" s="411"/>
      <c r="D4" s="411"/>
      <c r="E4" s="411"/>
      <c r="F4" s="411"/>
      <c r="G4" s="412"/>
      <c r="H4" s="410" t="s">
        <v>98</v>
      </c>
      <c r="I4" s="411"/>
      <c r="J4" s="411"/>
      <c r="K4" s="411"/>
      <c r="L4" s="411"/>
      <c r="M4" s="412"/>
      <c r="N4" s="410" t="s">
        <v>99</v>
      </c>
      <c r="O4" s="411"/>
      <c r="P4" s="411"/>
      <c r="Q4" s="411"/>
      <c r="R4" s="411"/>
      <c r="S4" s="412"/>
    </row>
    <row r="5" spans="1:19" ht="14.4" customHeight="1" thickBot="1" x14ac:dyDescent="0.35">
      <c r="A5" s="548"/>
      <c r="B5" s="549">
        <v>2013</v>
      </c>
      <c r="C5" s="550"/>
      <c r="D5" s="550">
        <v>2014</v>
      </c>
      <c r="E5" s="550"/>
      <c r="F5" s="550">
        <v>2015</v>
      </c>
      <c r="G5" s="551" t="s">
        <v>2</v>
      </c>
      <c r="H5" s="549">
        <v>2013</v>
      </c>
      <c r="I5" s="550"/>
      <c r="J5" s="550">
        <v>2014</v>
      </c>
      <c r="K5" s="550"/>
      <c r="L5" s="550">
        <v>2015</v>
      </c>
      <c r="M5" s="551" t="s">
        <v>2</v>
      </c>
      <c r="N5" s="549">
        <v>2013</v>
      </c>
      <c r="O5" s="550"/>
      <c r="P5" s="550">
        <v>2014</v>
      </c>
      <c r="Q5" s="550"/>
      <c r="R5" s="550">
        <v>2015</v>
      </c>
      <c r="S5" s="551" t="s">
        <v>2</v>
      </c>
    </row>
    <row r="6" spans="1:19" ht="14.4" customHeight="1" x14ac:dyDescent="0.3">
      <c r="A6" s="531" t="s">
        <v>631</v>
      </c>
      <c r="B6" s="552">
        <v>696</v>
      </c>
      <c r="C6" s="503">
        <v>1</v>
      </c>
      <c r="D6" s="552"/>
      <c r="E6" s="503"/>
      <c r="F6" s="552"/>
      <c r="G6" s="508"/>
      <c r="H6" s="552"/>
      <c r="I6" s="503"/>
      <c r="J6" s="552"/>
      <c r="K6" s="503"/>
      <c r="L6" s="552"/>
      <c r="M6" s="508"/>
      <c r="N6" s="552"/>
      <c r="O6" s="503"/>
      <c r="P6" s="552"/>
      <c r="Q6" s="503"/>
      <c r="R6" s="552"/>
      <c r="S6" s="122"/>
    </row>
    <row r="7" spans="1:19" ht="14.4" customHeight="1" x14ac:dyDescent="0.3">
      <c r="A7" s="532" t="s">
        <v>632</v>
      </c>
      <c r="B7" s="553">
        <v>3944</v>
      </c>
      <c r="C7" s="473">
        <v>1</v>
      </c>
      <c r="D7" s="553">
        <v>934</v>
      </c>
      <c r="E7" s="473">
        <v>0.23681541582150101</v>
      </c>
      <c r="F7" s="553">
        <v>9839.33</v>
      </c>
      <c r="G7" s="487">
        <v>2.4947591277890466</v>
      </c>
      <c r="H7" s="553"/>
      <c r="I7" s="473"/>
      <c r="J7" s="553"/>
      <c r="K7" s="473"/>
      <c r="L7" s="553"/>
      <c r="M7" s="487"/>
      <c r="N7" s="553"/>
      <c r="O7" s="473"/>
      <c r="P7" s="553"/>
      <c r="Q7" s="473"/>
      <c r="R7" s="553"/>
      <c r="S7" s="488"/>
    </row>
    <row r="8" spans="1:19" ht="14.4" customHeight="1" x14ac:dyDescent="0.3">
      <c r="A8" s="532" t="s">
        <v>633</v>
      </c>
      <c r="B8" s="553">
        <v>1392</v>
      </c>
      <c r="C8" s="473">
        <v>1</v>
      </c>
      <c r="D8" s="553">
        <v>698</v>
      </c>
      <c r="E8" s="473">
        <v>0.50143678160919536</v>
      </c>
      <c r="F8" s="553">
        <v>1346</v>
      </c>
      <c r="G8" s="487">
        <v>0.96695402298850575</v>
      </c>
      <c r="H8" s="553"/>
      <c r="I8" s="473"/>
      <c r="J8" s="553"/>
      <c r="K8" s="473"/>
      <c r="L8" s="553"/>
      <c r="M8" s="487"/>
      <c r="N8" s="553"/>
      <c r="O8" s="473"/>
      <c r="P8" s="553"/>
      <c r="Q8" s="473"/>
      <c r="R8" s="553"/>
      <c r="S8" s="488"/>
    </row>
    <row r="9" spans="1:19" ht="14.4" customHeight="1" x14ac:dyDescent="0.3">
      <c r="A9" s="532" t="s">
        <v>634</v>
      </c>
      <c r="B9" s="553">
        <v>3248</v>
      </c>
      <c r="C9" s="473">
        <v>1</v>
      </c>
      <c r="D9" s="553">
        <v>4666</v>
      </c>
      <c r="E9" s="473">
        <v>1.4365763546798029</v>
      </c>
      <c r="F9" s="553">
        <v>2820</v>
      </c>
      <c r="G9" s="487">
        <v>0.86822660098522164</v>
      </c>
      <c r="H9" s="553"/>
      <c r="I9" s="473"/>
      <c r="J9" s="553"/>
      <c r="K9" s="473"/>
      <c r="L9" s="553"/>
      <c r="M9" s="487"/>
      <c r="N9" s="553"/>
      <c r="O9" s="473"/>
      <c r="P9" s="553"/>
      <c r="Q9" s="473"/>
      <c r="R9" s="553"/>
      <c r="S9" s="488"/>
    </row>
    <row r="10" spans="1:19" ht="14.4" customHeight="1" x14ac:dyDescent="0.3">
      <c r="A10" s="532" t="s">
        <v>635</v>
      </c>
      <c r="B10" s="553"/>
      <c r="C10" s="473"/>
      <c r="D10" s="553">
        <v>232</v>
      </c>
      <c r="E10" s="473"/>
      <c r="F10" s="553"/>
      <c r="G10" s="487"/>
      <c r="H10" s="553"/>
      <c r="I10" s="473"/>
      <c r="J10" s="553"/>
      <c r="K10" s="473"/>
      <c r="L10" s="553"/>
      <c r="M10" s="487"/>
      <c r="N10" s="553"/>
      <c r="O10" s="473"/>
      <c r="P10" s="553"/>
      <c r="Q10" s="473"/>
      <c r="R10" s="553"/>
      <c r="S10" s="488"/>
    </row>
    <row r="11" spans="1:19" ht="14.4" customHeight="1" x14ac:dyDescent="0.3">
      <c r="A11" s="532" t="s">
        <v>636</v>
      </c>
      <c r="B11" s="553"/>
      <c r="C11" s="473"/>
      <c r="D11" s="553">
        <v>234</v>
      </c>
      <c r="E11" s="473"/>
      <c r="F11" s="553">
        <v>235</v>
      </c>
      <c r="G11" s="487"/>
      <c r="H11" s="553"/>
      <c r="I11" s="473"/>
      <c r="J11" s="553"/>
      <c r="K11" s="473"/>
      <c r="L11" s="553"/>
      <c r="M11" s="487"/>
      <c r="N11" s="553"/>
      <c r="O11" s="473"/>
      <c r="P11" s="553"/>
      <c r="Q11" s="473"/>
      <c r="R11" s="553"/>
      <c r="S11" s="488"/>
    </row>
    <row r="12" spans="1:19" ht="14.4" customHeight="1" x14ac:dyDescent="0.3">
      <c r="A12" s="532" t="s">
        <v>637</v>
      </c>
      <c r="B12" s="553">
        <v>232</v>
      </c>
      <c r="C12" s="473">
        <v>1</v>
      </c>
      <c r="D12" s="553"/>
      <c r="E12" s="473"/>
      <c r="F12" s="553">
        <v>35</v>
      </c>
      <c r="G12" s="487">
        <v>0.15086206896551724</v>
      </c>
      <c r="H12" s="553"/>
      <c r="I12" s="473"/>
      <c r="J12" s="553"/>
      <c r="K12" s="473"/>
      <c r="L12" s="553"/>
      <c r="M12" s="487"/>
      <c r="N12" s="553"/>
      <c r="O12" s="473"/>
      <c r="P12" s="553"/>
      <c r="Q12" s="473"/>
      <c r="R12" s="553"/>
      <c r="S12" s="488"/>
    </row>
    <row r="13" spans="1:19" ht="14.4" customHeight="1" x14ac:dyDescent="0.3">
      <c r="A13" s="532" t="s">
        <v>638</v>
      </c>
      <c r="B13" s="553"/>
      <c r="C13" s="473"/>
      <c r="D13" s="553">
        <v>702</v>
      </c>
      <c r="E13" s="473"/>
      <c r="F13" s="553">
        <v>921.33</v>
      </c>
      <c r="G13" s="487"/>
      <c r="H13" s="553"/>
      <c r="I13" s="473"/>
      <c r="J13" s="553"/>
      <c r="K13" s="473"/>
      <c r="L13" s="553"/>
      <c r="M13" s="487"/>
      <c r="N13" s="553"/>
      <c r="O13" s="473"/>
      <c r="P13" s="553"/>
      <c r="Q13" s="473"/>
      <c r="R13" s="553"/>
      <c r="S13" s="488"/>
    </row>
    <row r="14" spans="1:19" ht="14.4" customHeight="1" x14ac:dyDescent="0.3">
      <c r="A14" s="532" t="s">
        <v>639</v>
      </c>
      <c r="B14" s="553">
        <v>464</v>
      </c>
      <c r="C14" s="473">
        <v>1</v>
      </c>
      <c r="D14" s="553">
        <v>468</v>
      </c>
      <c r="E14" s="473">
        <v>1.0086206896551724</v>
      </c>
      <c r="F14" s="553">
        <v>1181</v>
      </c>
      <c r="G14" s="487">
        <v>2.5452586206896552</v>
      </c>
      <c r="H14" s="553"/>
      <c r="I14" s="473"/>
      <c r="J14" s="553"/>
      <c r="K14" s="473"/>
      <c r="L14" s="553"/>
      <c r="M14" s="487"/>
      <c r="N14" s="553"/>
      <c r="O14" s="473"/>
      <c r="P14" s="553"/>
      <c r="Q14" s="473"/>
      <c r="R14" s="553"/>
      <c r="S14" s="488"/>
    </row>
    <row r="15" spans="1:19" ht="14.4" customHeight="1" x14ac:dyDescent="0.3">
      <c r="A15" s="532" t="s">
        <v>640</v>
      </c>
      <c r="B15" s="553"/>
      <c r="C15" s="473"/>
      <c r="D15" s="553">
        <v>234</v>
      </c>
      <c r="E15" s="473"/>
      <c r="F15" s="553">
        <v>505</v>
      </c>
      <c r="G15" s="487"/>
      <c r="H15" s="553"/>
      <c r="I15" s="473"/>
      <c r="J15" s="553"/>
      <c r="K15" s="473"/>
      <c r="L15" s="553"/>
      <c r="M15" s="487"/>
      <c r="N15" s="553"/>
      <c r="O15" s="473"/>
      <c r="P15" s="553"/>
      <c r="Q15" s="473"/>
      <c r="R15" s="553"/>
      <c r="S15" s="488"/>
    </row>
    <row r="16" spans="1:19" ht="14.4" customHeight="1" x14ac:dyDescent="0.3">
      <c r="A16" s="532" t="s">
        <v>641</v>
      </c>
      <c r="B16" s="553"/>
      <c r="C16" s="473"/>
      <c r="D16" s="553">
        <v>234</v>
      </c>
      <c r="E16" s="473"/>
      <c r="F16" s="553"/>
      <c r="G16" s="487"/>
      <c r="H16" s="553"/>
      <c r="I16" s="473"/>
      <c r="J16" s="553"/>
      <c r="K16" s="473"/>
      <c r="L16" s="553"/>
      <c r="M16" s="487"/>
      <c r="N16" s="553"/>
      <c r="O16" s="473"/>
      <c r="P16" s="553"/>
      <c r="Q16" s="473"/>
      <c r="R16" s="553"/>
      <c r="S16" s="488"/>
    </row>
    <row r="17" spans="1:19" ht="14.4" customHeight="1" x14ac:dyDescent="0.3">
      <c r="A17" s="532" t="s">
        <v>642</v>
      </c>
      <c r="B17" s="553"/>
      <c r="C17" s="473"/>
      <c r="D17" s="553">
        <v>234</v>
      </c>
      <c r="E17" s="473"/>
      <c r="F17" s="553">
        <v>70</v>
      </c>
      <c r="G17" s="487"/>
      <c r="H17" s="553"/>
      <c r="I17" s="473"/>
      <c r="J17" s="553"/>
      <c r="K17" s="473"/>
      <c r="L17" s="553"/>
      <c r="M17" s="487"/>
      <c r="N17" s="553"/>
      <c r="O17" s="473"/>
      <c r="P17" s="553"/>
      <c r="Q17" s="473"/>
      <c r="R17" s="553"/>
      <c r="S17" s="488"/>
    </row>
    <row r="18" spans="1:19" ht="14.4" customHeight="1" x14ac:dyDescent="0.3">
      <c r="A18" s="532" t="s">
        <v>643</v>
      </c>
      <c r="B18" s="553">
        <v>928</v>
      </c>
      <c r="C18" s="473">
        <v>1</v>
      </c>
      <c r="D18" s="553">
        <v>4202</v>
      </c>
      <c r="E18" s="473">
        <v>4.5280172413793105</v>
      </c>
      <c r="F18" s="553">
        <v>1645</v>
      </c>
      <c r="G18" s="487">
        <v>1.7726293103448276</v>
      </c>
      <c r="H18" s="553"/>
      <c r="I18" s="473"/>
      <c r="J18" s="553"/>
      <c r="K18" s="473"/>
      <c r="L18" s="553"/>
      <c r="M18" s="487"/>
      <c r="N18" s="553"/>
      <c r="O18" s="473"/>
      <c r="P18" s="553"/>
      <c r="Q18" s="473"/>
      <c r="R18" s="553"/>
      <c r="S18" s="488"/>
    </row>
    <row r="19" spans="1:19" ht="14.4" customHeight="1" x14ac:dyDescent="0.3">
      <c r="A19" s="532" t="s">
        <v>644</v>
      </c>
      <c r="B19" s="553"/>
      <c r="C19" s="473"/>
      <c r="D19" s="553">
        <v>468</v>
      </c>
      <c r="E19" s="473"/>
      <c r="F19" s="553"/>
      <c r="G19" s="487"/>
      <c r="H19" s="553"/>
      <c r="I19" s="473"/>
      <c r="J19" s="553"/>
      <c r="K19" s="473"/>
      <c r="L19" s="553"/>
      <c r="M19" s="487"/>
      <c r="N19" s="553"/>
      <c r="O19" s="473"/>
      <c r="P19" s="553"/>
      <c r="Q19" s="473"/>
      <c r="R19" s="553"/>
      <c r="S19" s="488"/>
    </row>
    <row r="20" spans="1:19" ht="14.4" customHeight="1" x14ac:dyDescent="0.3">
      <c r="A20" s="532" t="s">
        <v>645</v>
      </c>
      <c r="B20" s="553">
        <v>1160</v>
      </c>
      <c r="C20" s="473">
        <v>1</v>
      </c>
      <c r="D20" s="553"/>
      <c r="E20" s="473"/>
      <c r="F20" s="553"/>
      <c r="G20" s="487"/>
      <c r="H20" s="553"/>
      <c r="I20" s="473"/>
      <c r="J20" s="553"/>
      <c r="K20" s="473"/>
      <c r="L20" s="553"/>
      <c r="M20" s="487"/>
      <c r="N20" s="553"/>
      <c r="O20" s="473"/>
      <c r="P20" s="553"/>
      <c r="Q20" s="473"/>
      <c r="R20" s="553"/>
      <c r="S20" s="488"/>
    </row>
    <row r="21" spans="1:19" ht="14.4" customHeight="1" x14ac:dyDescent="0.3">
      <c r="A21" s="532" t="s">
        <v>646</v>
      </c>
      <c r="B21" s="553"/>
      <c r="C21" s="473"/>
      <c r="D21" s="553">
        <v>468</v>
      </c>
      <c r="E21" s="473"/>
      <c r="F21" s="553">
        <v>235</v>
      </c>
      <c r="G21" s="487"/>
      <c r="H21" s="553"/>
      <c r="I21" s="473"/>
      <c r="J21" s="553"/>
      <c r="K21" s="473"/>
      <c r="L21" s="553"/>
      <c r="M21" s="487"/>
      <c r="N21" s="553"/>
      <c r="O21" s="473"/>
      <c r="P21" s="553"/>
      <c r="Q21" s="473"/>
      <c r="R21" s="553"/>
      <c r="S21" s="488"/>
    </row>
    <row r="22" spans="1:19" ht="14.4" customHeight="1" x14ac:dyDescent="0.3">
      <c r="A22" s="532" t="s">
        <v>647</v>
      </c>
      <c r="B22" s="553">
        <v>232</v>
      </c>
      <c r="C22" s="473">
        <v>1</v>
      </c>
      <c r="D22" s="553"/>
      <c r="E22" s="473"/>
      <c r="F22" s="553"/>
      <c r="G22" s="487"/>
      <c r="H22" s="553"/>
      <c r="I22" s="473"/>
      <c r="J22" s="553"/>
      <c r="K22" s="473"/>
      <c r="L22" s="553"/>
      <c r="M22" s="487"/>
      <c r="N22" s="553"/>
      <c r="O22" s="473"/>
      <c r="P22" s="553"/>
      <c r="Q22" s="473"/>
      <c r="R22" s="553"/>
      <c r="S22" s="488"/>
    </row>
    <row r="23" spans="1:19" ht="14.4" customHeight="1" thickBot="1" x14ac:dyDescent="0.35">
      <c r="A23" s="555" t="s">
        <v>648</v>
      </c>
      <c r="B23" s="554">
        <v>232</v>
      </c>
      <c r="C23" s="476">
        <v>1</v>
      </c>
      <c r="D23" s="554"/>
      <c r="E23" s="476"/>
      <c r="F23" s="554"/>
      <c r="G23" s="489"/>
      <c r="H23" s="554"/>
      <c r="I23" s="476"/>
      <c r="J23" s="554"/>
      <c r="K23" s="476"/>
      <c r="L23" s="554"/>
      <c r="M23" s="489"/>
      <c r="N23" s="554"/>
      <c r="O23" s="476"/>
      <c r="P23" s="554"/>
      <c r="Q23" s="476"/>
      <c r="R23" s="554"/>
      <c r="S23" s="49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0" t="s">
        <v>667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230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54</v>
      </c>
      <c r="G3" s="103">
        <f t="shared" si="0"/>
        <v>12528</v>
      </c>
      <c r="H3" s="103"/>
      <c r="I3" s="103"/>
      <c r="J3" s="103">
        <f t="shared" si="0"/>
        <v>61</v>
      </c>
      <c r="K3" s="103">
        <f t="shared" si="0"/>
        <v>13774</v>
      </c>
      <c r="L3" s="103"/>
      <c r="M3" s="103"/>
      <c r="N3" s="103">
        <f t="shared" si="0"/>
        <v>74</v>
      </c>
      <c r="O3" s="103">
        <f t="shared" si="0"/>
        <v>18832.66</v>
      </c>
      <c r="P3" s="75">
        <f>IF(G3=0,0,O3/G3)</f>
        <v>1.5032455300127714</v>
      </c>
      <c r="Q3" s="104">
        <f>IF(N3=0,0,O3/N3)</f>
        <v>254.49540540540539</v>
      </c>
    </row>
    <row r="4" spans="1:17" ht="14.4" customHeight="1" x14ac:dyDescent="0.3">
      <c r="A4" s="418" t="s">
        <v>67</v>
      </c>
      <c r="B4" s="417" t="s">
        <v>93</v>
      </c>
      <c r="C4" s="418" t="s">
        <v>94</v>
      </c>
      <c r="D4" s="427" t="s">
        <v>95</v>
      </c>
      <c r="E4" s="419" t="s">
        <v>68</v>
      </c>
      <c r="F4" s="425">
        <v>2013</v>
      </c>
      <c r="G4" s="426"/>
      <c r="H4" s="105"/>
      <c r="I4" s="105"/>
      <c r="J4" s="425">
        <v>2014</v>
      </c>
      <c r="K4" s="426"/>
      <c r="L4" s="105"/>
      <c r="M4" s="105"/>
      <c r="N4" s="425">
        <v>2015</v>
      </c>
      <c r="O4" s="426"/>
      <c r="P4" s="428" t="s">
        <v>2</v>
      </c>
      <c r="Q4" s="416" t="s">
        <v>96</v>
      </c>
    </row>
    <row r="5" spans="1:17" ht="14.4" customHeight="1" thickBot="1" x14ac:dyDescent="0.35">
      <c r="A5" s="562"/>
      <c r="B5" s="560"/>
      <c r="C5" s="562"/>
      <c r="D5" s="570"/>
      <c r="E5" s="564"/>
      <c r="F5" s="571" t="s">
        <v>70</v>
      </c>
      <c r="G5" s="572" t="s">
        <v>13</v>
      </c>
      <c r="H5" s="573"/>
      <c r="I5" s="573"/>
      <c r="J5" s="571" t="s">
        <v>70</v>
      </c>
      <c r="K5" s="572" t="s">
        <v>13</v>
      </c>
      <c r="L5" s="573"/>
      <c r="M5" s="573"/>
      <c r="N5" s="571" t="s">
        <v>70</v>
      </c>
      <c r="O5" s="572" t="s">
        <v>13</v>
      </c>
      <c r="P5" s="574"/>
      <c r="Q5" s="569"/>
    </row>
    <row r="6" spans="1:17" ht="14.4" customHeight="1" x14ac:dyDescent="0.3">
      <c r="A6" s="502" t="s">
        <v>649</v>
      </c>
      <c r="B6" s="503" t="s">
        <v>621</v>
      </c>
      <c r="C6" s="503" t="s">
        <v>596</v>
      </c>
      <c r="D6" s="503" t="s">
        <v>624</v>
      </c>
      <c r="E6" s="503" t="s">
        <v>625</v>
      </c>
      <c r="F6" s="116">
        <v>3</v>
      </c>
      <c r="G6" s="116">
        <v>696</v>
      </c>
      <c r="H6" s="116">
        <v>1</v>
      </c>
      <c r="I6" s="116">
        <v>232</v>
      </c>
      <c r="J6" s="116"/>
      <c r="K6" s="116"/>
      <c r="L6" s="116"/>
      <c r="M6" s="116"/>
      <c r="N6" s="116"/>
      <c r="O6" s="116"/>
      <c r="P6" s="508"/>
      <c r="Q6" s="521"/>
    </row>
    <row r="7" spans="1:17" ht="14.4" customHeight="1" x14ac:dyDescent="0.3">
      <c r="A7" s="483" t="s">
        <v>650</v>
      </c>
      <c r="B7" s="473" t="s">
        <v>157</v>
      </c>
      <c r="C7" s="473" t="s">
        <v>596</v>
      </c>
      <c r="D7" s="473" t="s">
        <v>597</v>
      </c>
      <c r="E7" s="473" t="s">
        <v>598</v>
      </c>
      <c r="F7" s="474"/>
      <c r="G7" s="474"/>
      <c r="H7" s="474"/>
      <c r="I7" s="474"/>
      <c r="J7" s="474"/>
      <c r="K7" s="474"/>
      <c r="L7" s="474"/>
      <c r="M7" s="474"/>
      <c r="N7" s="474">
        <v>2</v>
      </c>
      <c r="O7" s="474">
        <v>70</v>
      </c>
      <c r="P7" s="487"/>
      <c r="Q7" s="522">
        <v>35</v>
      </c>
    </row>
    <row r="8" spans="1:17" ht="14.4" customHeight="1" x14ac:dyDescent="0.3">
      <c r="A8" s="483" t="s">
        <v>650</v>
      </c>
      <c r="B8" s="473" t="s">
        <v>157</v>
      </c>
      <c r="C8" s="473" t="s">
        <v>596</v>
      </c>
      <c r="D8" s="473" t="s">
        <v>599</v>
      </c>
      <c r="E8" s="473" t="s">
        <v>600</v>
      </c>
      <c r="F8" s="474"/>
      <c r="G8" s="474"/>
      <c r="H8" s="474"/>
      <c r="I8" s="474"/>
      <c r="J8" s="474"/>
      <c r="K8" s="474"/>
      <c r="L8" s="474"/>
      <c r="M8" s="474"/>
      <c r="N8" s="474">
        <v>22</v>
      </c>
      <c r="O8" s="474">
        <v>9636</v>
      </c>
      <c r="P8" s="487"/>
      <c r="Q8" s="522">
        <v>438</v>
      </c>
    </row>
    <row r="9" spans="1:17" ht="14.4" customHeight="1" x14ac:dyDescent="0.3">
      <c r="A9" s="483" t="s">
        <v>650</v>
      </c>
      <c r="B9" s="473" t="s">
        <v>157</v>
      </c>
      <c r="C9" s="473" t="s">
        <v>596</v>
      </c>
      <c r="D9" s="473" t="s">
        <v>601</v>
      </c>
      <c r="E9" s="473" t="s">
        <v>602</v>
      </c>
      <c r="F9" s="474"/>
      <c r="G9" s="474"/>
      <c r="H9" s="474"/>
      <c r="I9" s="474"/>
      <c r="J9" s="474"/>
      <c r="K9" s="474"/>
      <c r="L9" s="474"/>
      <c r="M9" s="474"/>
      <c r="N9" s="474">
        <v>7</v>
      </c>
      <c r="O9" s="474">
        <v>133.32999999999998</v>
      </c>
      <c r="P9" s="487"/>
      <c r="Q9" s="522">
        <v>19.047142857142855</v>
      </c>
    </row>
    <row r="10" spans="1:17" ht="14.4" customHeight="1" x14ac:dyDescent="0.3">
      <c r="A10" s="483" t="s">
        <v>650</v>
      </c>
      <c r="B10" s="473" t="s">
        <v>621</v>
      </c>
      <c r="C10" s="473" t="s">
        <v>596</v>
      </c>
      <c r="D10" s="473" t="s">
        <v>624</v>
      </c>
      <c r="E10" s="473" t="s">
        <v>625</v>
      </c>
      <c r="F10" s="474">
        <v>17</v>
      </c>
      <c r="G10" s="474">
        <v>3944</v>
      </c>
      <c r="H10" s="474">
        <v>1</v>
      </c>
      <c r="I10" s="474">
        <v>232</v>
      </c>
      <c r="J10" s="474">
        <v>4</v>
      </c>
      <c r="K10" s="474">
        <v>934</v>
      </c>
      <c r="L10" s="474">
        <v>0.23681541582150101</v>
      </c>
      <c r="M10" s="474">
        <v>233.5</v>
      </c>
      <c r="N10" s="474"/>
      <c r="O10" s="474"/>
      <c r="P10" s="487"/>
      <c r="Q10" s="522"/>
    </row>
    <row r="11" spans="1:17" ht="14.4" customHeight="1" x14ac:dyDescent="0.3">
      <c r="A11" s="483" t="s">
        <v>651</v>
      </c>
      <c r="B11" s="473" t="s">
        <v>157</v>
      </c>
      <c r="C11" s="473" t="s">
        <v>596</v>
      </c>
      <c r="D11" s="473" t="s">
        <v>599</v>
      </c>
      <c r="E11" s="473" t="s">
        <v>600</v>
      </c>
      <c r="F11" s="474"/>
      <c r="G11" s="474"/>
      <c r="H11" s="474"/>
      <c r="I11" s="474"/>
      <c r="J11" s="474"/>
      <c r="K11" s="474"/>
      <c r="L11" s="474"/>
      <c r="M11" s="474"/>
      <c r="N11" s="474">
        <v>2</v>
      </c>
      <c r="O11" s="474">
        <v>876</v>
      </c>
      <c r="P11" s="487"/>
      <c r="Q11" s="522">
        <v>438</v>
      </c>
    </row>
    <row r="12" spans="1:17" ht="14.4" customHeight="1" x14ac:dyDescent="0.3">
      <c r="A12" s="483" t="s">
        <v>651</v>
      </c>
      <c r="B12" s="473" t="s">
        <v>621</v>
      </c>
      <c r="C12" s="473" t="s">
        <v>596</v>
      </c>
      <c r="D12" s="473" t="s">
        <v>624</v>
      </c>
      <c r="E12" s="473" t="s">
        <v>625</v>
      </c>
      <c r="F12" s="474">
        <v>6</v>
      </c>
      <c r="G12" s="474">
        <v>1392</v>
      </c>
      <c r="H12" s="474">
        <v>1</v>
      </c>
      <c r="I12" s="474">
        <v>232</v>
      </c>
      <c r="J12" s="474">
        <v>3</v>
      </c>
      <c r="K12" s="474">
        <v>698</v>
      </c>
      <c r="L12" s="474">
        <v>0.50143678160919536</v>
      </c>
      <c r="M12" s="474">
        <v>232.66666666666666</v>
      </c>
      <c r="N12" s="474">
        <v>2</v>
      </c>
      <c r="O12" s="474">
        <v>470</v>
      </c>
      <c r="P12" s="487">
        <v>0.33764367816091956</v>
      </c>
      <c r="Q12" s="522">
        <v>235</v>
      </c>
    </row>
    <row r="13" spans="1:17" ht="14.4" customHeight="1" x14ac:dyDescent="0.3">
      <c r="A13" s="483" t="s">
        <v>652</v>
      </c>
      <c r="B13" s="473" t="s">
        <v>618</v>
      </c>
      <c r="C13" s="473" t="s">
        <v>596</v>
      </c>
      <c r="D13" s="473" t="s">
        <v>619</v>
      </c>
      <c r="E13" s="473" t="s">
        <v>620</v>
      </c>
      <c r="F13" s="474"/>
      <c r="G13" s="474"/>
      <c r="H13" s="474"/>
      <c r="I13" s="474"/>
      <c r="J13" s="474"/>
      <c r="K13" s="474"/>
      <c r="L13" s="474"/>
      <c r="M13" s="474"/>
      <c r="N13" s="474">
        <v>6</v>
      </c>
      <c r="O13" s="474">
        <v>1410</v>
      </c>
      <c r="P13" s="487"/>
      <c r="Q13" s="522">
        <v>235</v>
      </c>
    </row>
    <row r="14" spans="1:17" ht="14.4" customHeight="1" x14ac:dyDescent="0.3">
      <c r="A14" s="483" t="s">
        <v>652</v>
      </c>
      <c r="B14" s="473" t="s">
        <v>618</v>
      </c>
      <c r="C14" s="473" t="s">
        <v>596</v>
      </c>
      <c r="D14" s="473" t="s">
        <v>601</v>
      </c>
      <c r="E14" s="473" t="s">
        <v>602</v>
      </c>
      <c r="F14" s="474"/>
      <c r="G14" s="474"/>
      <c r="H14" s="474"/>
      <c r="I14" s="474"/>
      <c r="J14" s="474"/>
      <c r="K14" s="474"/>
      <c r="L14" s="474"/>
      <c r="M14" s="474"/>
      <c r="N14" s="474">
        <v>2</v>
      </c>
      <c r="O14" s="474">
        <v>0</v>
      </c>
      <c r="P14" s="487"/>
      <c r="Q14" s="522">
        <v>0</v>
      </c>
    </row>
    <row r="15" spans="1:17" ht="14.4" customHeight="1" x14ac:dyDescent="0.3">
      <c r="A15" s="483" t="s">
        <v>652</v>
      </c>
      <c r="B15" s="473" t="s">
        <v>621</v>
      </c>
      <c r="C15" s="473" t="s">
        <v>596</v>
      </c>
      <c r="D15" s="473" t="s">
        <v>624</v>
      </c>
      <c r="E15" s="473" t="s">
        <v>625</v>
      </c>
      <c r="F15" s="474">
        <v>14</v>
      </c>
      <c r="G15" s="474">
        <v>3248</v>
      </c>
      <c r="H15" s="474">
        <v>1</v>
      </c>
      <c r="I15" s="474">
        <v>232</v>
      </c>
      <c r="J15" s="474">
        <v>22</v>
      </c>
      <c r="K15" s="474">
        <v>4666</v>
      </c>
      <c r="L15" s="474">
        <v>1.4365763546798029</v>
      </c>
      <c r="M15" s="474">
        <v>212.09090909090909</v>
      </c>
      <c r="N15" s="474">
        <v>6</v>
      </c>
      <c r="O15" s="474">
        <v>1410</v>
      </c>
      <c r="P15" s="487">
        <v>0.43411330049261082</v>
      </c>
      <c r="Q15" s="522">
        <v>235</v>
      </c>
    </row>
    <row r="16" spans="1:17" ht="14.4" customHeight="1" x14ac:dyDescent="0.3">
      <c r="A16" s="483" t="s">
        <v>653</v>
      </c>
      <c r="B16" s="473" t="s">
        <v>621</v>
      </c>
      <c r="C16" s="473" t="s">
        <v>596</v>
      </c>
      <c r="D16" s="473" t="s">
        <v>624</v>
      </c>
      <c r="E16" s="473" t="s">
        <v>625</v>
      </c>
      <c r="F16" s="474"/>
      <c r="G16" s="474"/>
      <c r="H16" s="474"/>
      <c r="I16" s="474"/>
      <c r="J16" s="474">
        <v>1</v>
      </c>
      <c r="K16" s="474">
        <v>232</v>
      </c>
      <c r="L16" s="474"/>
      <c r="M16" s="474">
        <v>232</v>
      </c>
      <c r="N16" s="474"/>
      <c r="O16" s="474"/>
      <c r="P16" s="487"/>
      <c r="Q16" s="522"/>
    </row>
    <row r="17" spans="1:17" ht="14.4" customHeight="1" x14ac:dyDescent="0.3">
      <c r="A17" s="483" t="s">
        <v>654</v>
      </c>
      <c r="B17" s="473" t="s">
        <v>621</v>
      </c>
      <c r="C17" s="473" t="s">
        <v>596</v>
      </c>
      <c r="D17" s="473" t="s">
        <v>624</v>
      </c>
      <c r="E17" s="473" t="s">
        <v>625</v>
      </c>
      <c r="F17" s="474"/>
      <c r="G17" s="474"/>
      <c r="H17" s="474"/>
      <c r="I17" s="474"/>
      <c r="J17" s="474">
        <v>1</v>
      </c>
      <c r="K17" s="474">
        <v>234</v>
      </c>
      <c r="L17" s="474"/>
      <c r="M17" s="474">
        <v>234</v>
      </c>
      <c r="N17" s="474">
        <v>1</v>
      </c>
      <c r="O17" s="474">
        <v>235</v>
      </c>
      <c r="P17" s="487"/>
      <c r="Q17" s="522">
        <v>235</v>
      </c>
    </row>
    <row r="18" spans="1:17" ht="14.4" customHeight="1" x14ac:dyDescent="0.3">
      <c r="A18" s="483" t="s">
        <v>655</v>
      </c>
      <c r="B18" s="473" t="s">
        <v>157</v>
      </c>
      <c r="C18" s="473" t="s">
        <v>596</v>
      </c>
      <c r="D18" s="473" t="s">
        <v>597</v>
      </c>
      <c r="E18" s="473" t="s">
        <v>598</v>
      </c>
      <c r="F18" s="474"/>
      <c r="G18" s="474"/>
      <c r="H18" s="474"/>
      <c r="I18" s="474"/>
      <c r="J18" s="474"/>
      <c r="K18" s="474"/>
      <c r="L18" s="474"/>
      <c r="M18" s="474"/>
      <c r="N18" s="474">
        <v>1</v>
      </c>
      <c r="O18" s="474">
        <v>35</v>
      </c>
      <c r="P18" s="487"/>
      <c r="Q18" s="522">
        <v>35</v>
      </c>
    </row>
    <row r="19" spans="1:17" ht="14.4" customHeight="1" x14ac:dyDescent="0.3">
      <c r="A19" s="483" t="s">
        <v>655</v>
      </c>
      <c r="B19" s="473" t="s">
        <v>621</v>
      </c>
      <c r="C19" s="473" t="s">
        <v>596</v>
      </c>
      <c r="D19" s="473" t="s">
        <v>624</v>
      </c>
      <c r="E19" s="473" t="s">
        <v>625</v>
      </c>
      <c r="F19" s="474">
        <v>1</v>
      </c>
      <c r="G19" s="474">
        <v>232</v>
      </c>
      <c r="H19" s="474">
        <v>1</v>
      </c>
      <c r="I19" s="474">
        <v>232</v>
      </c>
      <c r="J19" s="474"/>
      <c r="K19" s="474"/>
      <c r="L19" s="474"/>
      <c r="M19" s="474"/>
      <c r="N19" s="474"/>
      <c r="O19" s="474"/>
      <c r="P19" s="487"/>
      <c r="Q19" s="522"/>
    </row>
    <row r="20" spans="1:17" ht="14.4" customHeight="1" x14ac:dyDescent="0.3">
      <c r="A20" s="483" t="s">
        <v>656</v>
      </c>
      <c r="B20" s="473" t="s">
        <v>157</v>
      </c>
      <c r="C20" s="473" t="s">
        <v>596</v>
      </c>
      <c r="D20" s="473" t="s">
        <v>601</v>
      </c>
      <c r="E20" s="473" t="s">
        <v>602</v>
      </c>
      <c r="F20" s="474"/>
      <c r="G20" s="474"/>
      <c r="H20" s="474"/>
      <c r="I20" s="474"/>
      <c r="J20" s="474"/>
      <c r="K20" s="474"/>
      <c r="L20" s="474"/>
      <c r="M20" s="474"/>
      <c r="N20" s="474">
        <v>1</v>
      </c>
      <c r="O20" s="474">
        <v>33.33</v>
      </c>
      <c r="P20" s="487"/>
      <c r="Q20" s="522">
        <v>33.33</v>
      </c>
    </row>
    <row r="21" spans="1:17" ht="14.4" customHeight="1" x14ac:dyDescent="0.3">
      <c r="A21" s="483" t="s">
        <v>656</v>
      </c>
      <c r="B21" s="473" t="s">
        <v>157</v>
      </c>
      <c r="C21" s="473" t="s">
        <v>596</v>
      </c>
      <c r="D21" s="473" t="s">
        <v>607</v>
      </c>
      <c r="E21" s="473" t="s">
        <v>608</v>
      </c>
      <c r="F21" s="474"/>
      <c r="G21" s="474"/>
      <c r="H21" s="474"/>
      <c r="I21" s="474"/>
      <c r="J21" s="474"/>
      <c r="K21" s="474"/>
      <c r="L21" s="474"/>
      <c r="M21" s="474"/>
      <c r="N21" s="474">
        <v>1</v>
      </c>
      <c r="O21" s="474">
        <v>653</v>
      </c>
      <c r="P21" s="487"/>
      <c r="Q21" s="522">
        <v>653</v>
      </c>
    </row>
    <row r="22" spans="1:17" ht="14.4" customHeight="1" x14ac:dyDescent="0.3">
      <c r="A22" s="483" t="s">
        <v>656</v>
      </c>
      <c r="B22" s="473" t="s">
        <v>621</v>
      </c>
      <c r="C22" s="473" t="s">
        <v>596</v>
      </c>
      <c r="D22" s="473" t="s">
        <v>624</v>
      </c>
      <c r="E22" s="473" t="s">
        <v>625</v>
      </c>
      <c r="F22" s="474"/>
      <c r="G22" s="474"/>
      <c r="H22" s="474"/>
      <c r="I22" s="474"/>
      <c r="J22" s="474">
        <v>3</v>
      </c>
      <c r="K22" s="474">
        <v>702</v>
      </c>
      <c r="L22" s="474"/>
      <c r="M22" s="474">
        <v>234</v>
      </c>
      <c r="N22" s="474">
        <v>1</v>
      </c>
      <c r="O22" s="474">
        <v>235</v>
      </c>
      <c r="P22" s="487"/>
      <c r="Q22" s="522">
        <v>235</v>
      </c>
    </row>
    <row r="23" spans="1:17" ht="14.4" customHeight="1" x14ac:dyDescent="0.3">
      <c r="A23" s="483" t="s">
        <v>657</v>
      </c>
      <c r="B23" s="473" t="s">
        <v>157</v>
      </c>
      <c r="C23" s="473" t="s">
        <v>596</v>
      </c>
      <c r="D23" s="473" t="s">
        <v>597</v>
      </c>
      <c r="E23" s="473" t="s">
        <v>598</v>
      </c>
      <c r="F23" s="474"/>
      <c r="G23" s="474"/>
      <c r="H23" s="474"/>
      <c r="I23" s="474"/>
      <c r="J23" s="474"/>
      <c r="K23" s="474"/>
      <c r="L23" s="474"/>
      <c r="M23" s="474"/>
      <c r="N23" s="474">
        <v>2</v>
      </c>
      <c r="O23" s="474">
        <v>70</v>
      </c>
      <c r="P23" s="487"/>
      <c r="Q23" s="522">
        <v>35</v>
      </c>
    </row>
    <row r="24" spans="1:17" ht="14.4" customHeight="1" x14ac:dyDescent="0.3">
      <c r="A24" s="483" t="s">
        <v>657</v>
      </c>
      <c r="B24" s="473" t="s">
        <v>157</v>
      </c>
      <c r="C24" s="473" t="s">
        <v>596</v>
      </c>
      <c r="D24" s="473" t="s">
        <v>599</v>
      </c>
      <c r="E24" s="473" t="s">
        <v>600</v>
      </c>
      <c r="F24" s="474"/>
      <c r="G24" s="474"/>
      <c r="H24" s="474"/>
      <c r="I24" s="474"/>
      <c r="J24" s="474"/>
      <c r="K24" s="474"/>
      <c r="L24" s="474"/>
      <c r="M24" s="474"/>
      <c r="N24" s="474">
        <v>2</v>
      </c>
      <c r="O24" s="474">
        <v>876</v>
      </c>
      <c r="P24" s="487"/>
      <c r="Q24" s="522">
        <v>438</v>
      </c>
    </row>
    <row r="25" spans="1:17" ht="14.4" customHeight="1" x14ac:dyDescent="0.3">
      <c r="A25" s="483" t="s">
        <v>657</v>
      </c>
      <c r="B25" s="473" t="s">
        <v>621</v>
      </c>
      <c r="C25" s="473" t="s">
        <v>596</v>
      </c>
      <c r="D25" s="473" t="s">
        <v>624</v>
      </c>
      <c r="E25" s="473" t="s">
        <v>625</v>
      </c>
      <c r="F25" s="474">
        <v>2</v>
      </c>
      <c r="G25" s="474">
        <v>464</v>
      </c>
      <c r="H25" s="474">
        <v>1</v>
      </c>
      <c r="I25" s="474">
        <v>232</v>
      </c>
      <c r="J25" s="474">
        <v>2</v>
      </c>
      <c r="K25" s="474">
        <v>468</v>
      </c>
      <c r="L25" s="474">
        <v>1.0086206896551724</v>
      </c>
      <c r="M25" s="474">
        <v>234</v>
      </c>
      <c r="N25" s="474">
        <v>1</v>
      </c>
      <c r="O25" s="474">
        <v>235</v>
      </c>
      <c r="P25" s="487">
        <v>0.50646551724137934</v>
      </c>
      <c r="Q25" s="522">
        <v>235</v>
      </c>
    </row>
    <row r="26" spans="1:17" ht="14.4" customHeight="1" x14ac:dyDescent="0.3">
      <c r="A26" s="483" t="s">
        <v>658</v>
      </c>
      <c r="B26" s="473" t="s">
        <v>157</v>
      </c>
      <c r="C26" s="473" t="s">
        <v>596</v>
      </c>
      <c r="D26" s="473" t="s">
        <v>597</v>
      </c>
      <c r="E26" s="473" t="s">
        <v>598</v>
      </c>
      <c r="F26" s="474"/>
      <c r="G26" s="474"/>
      <c r="H26" s="474"/>
      <c r="I26" s="474"/>
      <c r="J26" s="474"/>
      <c r="K26" s="474"/>
      <c r="L26" s="474"/>
      <c r="M26" s="474"/>
      <c r="N26" s="474">
        <v>1</v>
      </c>
      <c r="O26" s="474">
        <v>35</v>
      </c>
      <c r="P26" s="487"/>
      <c r="Q26" s="522">
        <v>35</v>
      </c>
    </row>
    <row r="27" spans="1:17" ht="14.4" customHeight="1" x14ac:dyDescent="0.3">
      <c r="A27" s="483" t="s">
        <v>658</v>
      </c>
      <c r="B27" s="473" t="s">
        <v>618</v>
      </c>
      <c r="C27" s="473" t="s">
        <v>596</v>
      </c>
      <c r="D27" s="473" t="s">
        <v>619</v>
      </c>
      <c r="E27" s="473" t="s">
        <v>620</v>
      </c>
      <c r="F27" s="474"/>
      <c r="G27" s="474"/>
      <c r="H27" s="474"/>
      <c r="I27" s="474"/>
      <c r="J27" s="474"/>
      <c r="K27" s="474"/>
      <c r="L27" s="474"/>
      <c r="M27" s="474"/>
      <c r="N27" s="474">
        <v>2</v>
      </c>
      <c r="O27" s="474">
        <v>470</v>
      </c>
      <c r="P27" s="487"/>
      <c r="Q27" s="522">
        <v>235</v>
      </c>
    </row>
    <row r="28" spans="1:17" ht="14.4" customHeight="1" x14ac:dyDescent="0.3">
      <c r="A28" s="483" t="s">
        <v>658</v>
      </c>
      <c r="B28" s="473" t="s">
        <v>618</v>
      </c>
      <c r="C28" s="473" t="s">
        <v>596</v>
      </c>
      <c r="D28" s="473" t="s">
        <v>601</v>
      </c>
      <c r="E28" s="473" t="s">
        <v>602</v>
      </c>
      <c r="F28" s="474"/>
      <c r="G28" s="474"/>
      <c r="H28" s="474"/>
      <c r="I28" s="474"/>
      <c r="J28" s="474"/>
      <c r="K28" s="474"/>
      <c r="L28" s="474"/>
      <c r="M28" s="474"/>
      <c r="N28" s="474">
        <v>2</v>
      </c>
      <c r="O28" s="474">
        <v>0</v>
      </c>
      <c r="P28" s="487"/>
      <c r="Q28" s="522">
        <v>0</v>
      </c>
    </row>
    <row r="29" spans="1:17" ht="14.4" customHeight="1" x14ac:dyDescent="0.3">
      <c r="A29" s="483" t="s">
        <v>658</v>
      </c>
      <c r="B29" s="473" t="s">
        <v>621</v>
      </c>
      <c r="C29" s="473" t="s">
        <v>596</v>
      </c>
      <c r="D29" s="473" t="s">
        <v>624</v>
      </c>
      <c r="E29" s="473" t="s">
        <v>625</v>
      </c>
      <c r="F29" s="474"/>
      <c r="G29" s="474"/>
      <c r="H29" s="474"/>
      <c r="I29" s="474"/>
      <c r="J29" s="474">
        <v>1</v>
      </c>
      <c r="K29" s="474">
        <v>234</v>
      </c>
      <c r="L29" s="474"/>
      <c r="M29" s="474">
        <v>234</v>
      </c>
      <c r="N29" s="474"/>
      <c r="O29" s="474"/>
      <c r="P29" s="487"/>
      <c r="Q29" s="522"/>
    </row>
    <row r="30" spans="1:17" ht="14.4" customHeight="1" x14ac:dyDescent="0.3">
      <c r="A30" s="483" t="s">
        <v>659</v>
      </c>
      <c r="B30" s="473" t="s">
        <v>621</v>
      </c>
      <c r="C30" s="473" t="s">
        <v>596</v>
      </c>
      <c r="D30" s="473" t="s">
        <v>624</v>
      </c>
      <c r="E30" s="473" t="s">
        <v>625</v>
      </c>
      <c r="F30" s="474"/>
      <c r="G30" s="474"/>
      <c r="H30" s="474"/>
      <c r="I30" s="474"/>
      <c r="J30" s="474">
        <v>1</v>
      </c>
      <c r="K30" s="474">
        <v>234</v>
      </c>
      <c r="L30" s="474"/>
      <c r="M30" s="474">
        <v>234</v>
      </c>
      <c r="N30" s="474"/>
      <c r="O30" s="474"/>
      <c r="P30" s="487"/>
      <c r="Q30" s="522"/>
    </row>
    <row r="31" spans="1:17" ht="14.4" customHeight="1" x14ac:dyDescent="0.3">
      <c r="A31" s="483" t="s">
        <v>660</v>
      </c>
      <c r="B31" s="473" t="s">
        <v>157</v>
      </c>
      <c r="C31" s="473" t="s">
        <v>596</v>
      </c>
      <c r="D31" s="473" t="s">
        <v>597</v>
      </c>
      <c r="E31" s="473" t="s">
        <v>598</v>
      </c>
      <c r="F31" s="474"/>
      <c r="G31" s="474"/>
      <c r="H31" s="474"/>
      <c r="I31" s="474"/>
      <c r="J31" s="474"/>
      <c r="K31" s="474"/>
      <c r="L31" s="474"/>
      <c r="M31" s="474"/>
      <c r="N31" s="474">
        <v>2</v>
      </c>
      <c r="O31" s="474">
        <v>70</v>
      </c>
      <c r="P31" s="487"/>
      <c r="Q31" s="522">
        <v>35</v>
      </c>
    </row>
    <row r="32" spans="1:17" ht="14.4" customHeight="1" x14ac:dyDescent="0.3">
      <c r="A32" s="483" t="s">
        <v>660</v>
      </c>
      <c r="B32" s="473" t="s">
        <v>621</v>
      </c>
      <c r="C32" s="473" t="s">
        <v>596</v>
      </c>
      <c r="D32" s="473" t="s">
        <v>624</v>
      </c>
      <c r="E32" s="473" t="s">
        <v>625</v>
      </c>
      <c r="F32" s="474"/>
      <c r="G32" s="474"/>
      <c r="H32" s="474"/>
      <c r="I32" s="474"/>
      <c r="J32" s="474">
        <v>1</v>
      </c>
      <c r="K32" s="474">
        <v>234</v>
      </c>
      <c r="L32" s="474"/>
      <c r="M32" s="474">
        <v>234</v>
      </c>
      <c r="N32" s="474"/>
      <c r="O32" s="474"/>
      <c r="P32" s="487"/>
      <c r="Q32" s="522"/>
    </row>
    <row r="33" spans="1:17" ht="14.4" customHeight="1" x14ac:dyDescent="0.3">
      <c r="A33" s="483" t="s">
        <v>661</v>
      </c>
      <c r="B33" s="473" t="s">
        <v>618</v>
      </c>
      <c r="C33" s="473" t="s">
        <v>596</v>
      </c>
      <c r="D33" s="473" t="s">
        <v>619</v>
      </c>
      <c r="E33" s="473" t="s">
        <v>620</v>
      </c>
      <c r="F33" s="474"/>
      <c r="G33" s="474"/>
      <c r="H33" s="474"/>
      <c r="I33" s="474"/>
      <c r="J33" s="474"/>
      <c r="K33" s="474"/>
      <c r="L33" s="474"/>
      <c r="M33" s="474"/>
      <c r="N33" s="474">
        <v>6</v>
      </c>
      <c r="O33" s="474">
        <v>1410</v>
      </c>
      <c r="P33" s="487"/>
      <c r="Q33" s="522">
        <v>235</v>
      </c>
    </row>
    <row r="34" spans="1:17" ht="14.4" customHeight="1" x14ac:dyDescent="0.3">
      <c r="A34" s="483" t="s">
        <v>661</v>
      </c>
      <c r="B34" s="473" t="s">
        <v>621</v>
      </c>
      <c r="C34" s="473" t="s">
        <v>596</v>
      </c>
      <c r="D34" s="473" t="s">
        <v>624</v>
      </c>
      <c r="E34" s="473" t="s">
        <v>625</v>
      </c>
      <c r="F34" s="474">
        <v>4</v>
      </c>
      <c r="G34" s="474">
        <v>928</v>
      </c>
      <c r="H34" s="474">
        <v>1</v>
      </c>
      <c r="I34" s="474">
        <v>232</v>
      </c>
      <c r="J34" s="474">
        <v>18</v>
      </c>
      <c r="K34" s="474">
        <v>4202</v>
      </c>
      <c r="L34" s="474">
        <v>4.5280172413793105</v>
      </c>
      <c r="M34" s="474">
        <v>233.44444444444446</v>
      </c>
      <c r="N34" s="474">
        <v>1</v>
      </c>
      <c r="O34" s="474">
        <v>235</v>
      </c>
      <c r="P34" s="487">
        <v>0.25323275862068967</v>
      </c>
      <c r="Q34" s="522">
        <v>235</v>
      </c>
    </row>
    <row r="35" spans="1:17" ht="14.4" customHeight="1" x14ac:dyDescent="0.3">
      <c r="A35" s="483" t="s">
        <v>662</v>
      </c>
      <c r="B35" s="473" t="s">
        <v>621</v>
      </c>
      <c r="C35" s="473" t="s">
        <v>596</v>
      </c>
      <c r="D35" s="473" t="s">
        <v>624</v>
      </c>
      <c r="E35" s="473" t="s">
        <v>625</v>
      </c>
      <c r="F35" s="474"/>
      <c r="G35" s="474"/>
      <c r="H35" s="474"/>
      <c r="I35" s="474"/>
      <c r="J35" s="474">
        <v>2</v>
      </c>
      <c r="K35" s="474">
        <v>468</v>
      </c>
      <c r="L35" s="474"/>
      <c r="M35" s="474">
        <v>234</v>
      </c>
      <c r="N35" s="474"/>
      <c r="O35" s="474"/>
      <c r="P35" s="487"/>
      <c r="Q35" s="522"/>
    </row>
    <row r="36" spans="1:17" ht="14.4" customHeight="1" x14ac:dyDescent="0.3">
      <c r="A36" s="483" t="s">
        <v>663</v>
      </c>
      <c r="B36" s="473" t="s">
        <v>621</v>
      </c>
      <c r="C36" s="473" t="s">
        <v>596</v>
      </c>
      <c r="D36" s="473" t="s">
        <v>624</v>
      </c>
      <c r="E36" s="473" t="s">
        <v>625</v>
      </c>
      <c r="F36" s="474">
        <v>5</v>
      </c>
      <c r="G36" s="474">
        <v>1160</v>
      </c>
      <c r="H36" s="474">
        <v>1</v>
      </c>
      <c r="I36" s="474">
        <v>232</v>
      </c>
      <c r="J36" s="474"/>
      <c r="K36" s="474"/>
      <c r="L36" s="474"/>
      <c r="M36" s="474"/>
      <c r="N36" s="474"/>
      <c r="O36" s="474"/>
      <c r="P36" s="487"/>
      <c r="Q36" s="522"/>
    </row>
    <row r="37" spans="1:17" ht="14.4" customHeight="1" x14ac:dyDescent="0.3">
      <c r="A37" s="483" t="s">
        <v>664</v>
      </c>
      <c r="B37" s="473" t="s">
        <v>621</v>
      </c>
      <c r="C37" s="473" t="s">
        <v>596</v>
      </c>
      <c r="D37" s="473" t="s">
        <v>624</v>
      </c>
      <c r="E37" s="473" t="s">
        <v>625</v>
      </c>
      <c r="F37" s="474"/>
      <c r="G37" s="474"/>
      <c r="H37" s="474"/>
      <c r="I37" s="474"/>
      <c r="J37" s="474">
        <v>2</v>
      </c>
      <c r="K37" s="474">
        <v>468</v>
      </c>
      <c r="L37" s="474"/>
      <c r="M37" s="474">
        <v>234</v>
      </c>
      <c r="N37" s="474">
        <v>1</v>
      </c>
      <c r="O37" s="474">
        <v>235</v>
      </c>
      <c r="P37" s="487"/>
      <c r="Q37" s="522">
        <v>235</v>
      </c>
    </row>
    <row r="38" spans="1:17" ht="14.4" customHeight="1" x14ac:dyDescent="0.3">
      <c r="A38" s="483" t="s">
        <v>665</v>
      </c>
      <c r="B38" s="473" t="s">
        <v>621</v>
      </c>
      <c r="C38" s="473" t="s">
        <v>596</v>
      </c>
      <c r="D38" s="473" t="s">
        <v>624</v>
      </c>
      <c r="E38" s="473" t="s">
        <v>625</v>
      </c>
      <c r="F38" s="474">
        <v>1</v>
      </c>
      <c r="G38" s="474">
        <v>232</v>
      </c>
      <c r="H38" s="474">
        <v>1</v>
      </c>
      <c r="I38" s="474">
        <v>232</v>
      </c>
      <c r="J38" s="474"/>
      <c r="K38" s="474"/>
      <c r="L38" s="474"/>
      <c r="M38" s="474"/>
      <c r="N38" s="474"/>
      <c r="O38" s="474"/>
      <c r="P38" s="487"/>
      <c r="Q38" s="522"/>
    </row>
    <row r="39" spans="1:17" ht="14.4" customHeight="1" thickBot="1" x14ac:dyDescent="0.35">
      <c r="A39" s="484" t="s">
        <v>666</v>
      </c>
      <c r="B39" s="476" t="s">
        <v>621</v>
      </c>
      <c r="C39" s="476" t="s">
        <v>596</v>
      </c>
      <c r="D39" s="476" t="s">
        <v>624</v>
      </c>
      <c r="E39" s="476" t="s">
        <v>625</v>
      </c>
      <c r="F39" s="477">
        <v>1</v>
      </c>
      <c r="G39" s="477">
        <v>232</v>
      </c>
      <c r="H39" s="477">
        <v>1</v>
      </c>
      <c r="I39" s="477">
        <v>232</v>
      </c>
      <c r="J39" s="477"/>
      <c r="K39" s="477"/>
      <c r="L39" s="477"/>
      <c r="M39" s="477"/>
      <c r="N39" s="477"/>
      <c r="O39" s="477"/>
      <c r="P39" s="489"/>
      <c r="Q39" s="5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0" t="s">
        <v>117</v>
      </c>
      <c r="B1" s="320"/>
      <c r="C1" s="321"/>
      <c r="D1" s="321"/>
      <c r="E1" s="321"/>
    </row>
    <row r="2" spans="1:5" ht="14.4" customHeight="1" thickBot="1" x14ac:dyDescent="0.35">
      <c r="A2" s="230" t="s">
        <v>246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455.2048640464875</v>
      </c>
      <c r="D4" s="161">
        <f ca="1">IF(ISERROR(VLOOKUP("Náklady celkem",INDIRECT("HI!$A:$G"),5,0)),0,VLOOKUP("Náklady celkem",INDIRECT("HI!$A:$G"),5,0))</f>
        <v>473.82456999999994</v>
      </c>
      <c r="E4" s="162">
        <f ca="1">IF(C4=0,0,D4/C4)</f>
        <v>1.0409040136082792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6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0.64857225204675351</v>
      </c>
      <c r="E9" s="166">
        <f t="shared" si="0"/>
        <v>1.0809537534112559</v>
      </c>
    </row>
    <row r="10" spans="1:5" ht="14.4" customHeight="1" x14ac:dyDescent="0.3">
      <c r="A10" s="306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0.99025080618204453</v>
      </c>
      <c r="E10" s="166">
        <f t="shared" si="0"/>
        <v>1.2378135077275556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434.16665590499412</v>
      </c>
      <c r="D13" s="169">
        <f>IF(ISERROR(HI!E6),"",HI!E6)</f>
        <v>439.41412000000003</v>
      </c>
      <c r="E13" s="166">
        <f t="shared" si="0"/>
        <v>1.0120862899617842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712.23199999999997</v>
      </c>
      <c r="D16" s="184">
        <f ca="1">IF(ISERROR(VLOOKUP("Výnosy celkem",INDIRECT("HI!$A:$G"),5,0)),0,VLOOKUP("Výnosy celkem",INDIRECT("HI!$A:$G"),5,0))</f>
        <v>1111.19</v>
      </c>
      <c r="E16" s="185">
        <f t="shared" ref="E16:E19" ca="1" si="1">IF(C16=0,0,D16/C16)</f>
        <v>1.5601517483067318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712.23199999999997</v>
      </c>
      <c r="D17" s="165">
        <f ca="1">IF(ISERROR(VLOOKUP("Ambulance *",INDIRECT("HI!$A:$G"),5,0)),0,VLOOKUP("Ambulance *",INDIRECT("HI!$A:$G"),5,0))</f>
        <v>1111.19</v>
      </c>
      <c r="E17" s="166">
        <f t="shared" ca="1" si="1"/>
        <v>1.5601517483067318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1.5601517483067315</v>
      </c>
      <c r="E18" s="166">
        <f t="shared" si="1"/>
        <v>1.5601517483067315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1.5032455300127714</v>
      </c>
      <c r="E19" s="166">
        <f t="shared" si="1"/>
        <v>1.7685241529562017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1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0" t="s">
        <v>132</v>
      </c>
      <c r="B1" s="320"/>
      <c r="C1" s="320"/>
      <c r="D1" s="320"/>
      <c r="E1" s="320"/>
      <c r="F1" s="320"/>
      <c r="G1" s="321"/>
      <c r="H1" s="321"/>
    </row>
    <row r="2" spans="1:8" ht="14.4" customHeight="1" thickBot="1" x14ac:dyDescent="0.35">
      <c r="A2" s="230" t="s">
        <v>246</v>
      </c>
      <c r="B2" s="111"/>
      <c r="C2" s="111"/>
      <c r="D2" s="111"/>
      <c r="E2" s="111"/>
      <c r="F2" s="111"/>
    </row>
    <row r="3" spans="1:8" ht="14.4" customHeight="1" x14ac:dyDescent="0.3">
      <c r="A3" s="322"/>
      <c r="B3" s="107">
        <v>2013</v>
      </c>
      <c r="C3" s="40">
        <v>2014</v>
      </c>
      <c r="D3" s="7"/>
      <c r="E3" s="326">
        <v>2015</v>
      </c>
      <c r="F3" s="327"/>
      <c r="G3" s="327"/>
      <c r="H3" s="328"/>
    </row>
    <row r="4" spans="1:8" ht="14.4" customHeight="1" thickBot="1" x14ac:dyDescent="0.35">
      <c r="A4" s="323"/>
      <c r="B4" s="324" t="s">
        <v>71</v>
      </c>
      <c r="C4" s="32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232.21476000000001</v>
      </c>
      <c r="C6" s="31">
        <v>358.58970999999997</v>
      </c>
      <c r="D6" s="8"/>
      <c r="E6" s="118">
        <v>439.41412000000003</v>
      </c>
      <c r="F6" s="30">
        <v>434.16665590499412</v>
      </c>
      <c r="G6" s="119">
        <f>E6-F6</f>
        <v>5.2474640950059097</v>
      </c>
      <c r="H6" s="123">
        <f>IF(F6&lt;0.00000001,"",E6/F6)</f>
        <v>1.0120862899617842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419.66962000000007</v>
      </c>
      <c r="C8" s="33">
        <v>21.37511000000012</v>
      </c>
      <c r="D8" s="8"/>
      <c r="E8" s="120">
        <v>34.410449999999912</v>
      </c>
      <c r="F8" s="32">
        <v>21.038208141493385</v>
      </c>
      <c r="G8" s="121">
        <f>E8-F8</f>
        <v>13.372241858506527</v>
      </c>
      <c r="H8" s="124">
        <f>IF(F8&lt;0.00000001,"",E8/F8)</f>
        <v>1.6356169578973139</v>
      </c>
    </row>
    <row r="9" spans="1:8" ht="14.4" customHeight="1" thickBot="1" x14ac:dyDescent="0.35">
      <c r="A9" s="2" t="s">
        <v>75</v>
      </c>
      <c r="B9" s="3">
        <v>651.88438000000008</v>
      </c>
      <c r="C9" s="35">
        <v>379.96482000000009</v>
      </c>
      <c r="D9" s="8"/>
      <c r="E9" s="3">
        <v>473.82456999999994</v>
      </c>
      <c r="F9" s="34">
        <v>455.2048640464875</v>
      </c>
      <c r="G9" s="34">
        <f>E9-F9</f>
        <v>18.619705953512437</v>
      </c>
      <c r="H9" s="125">
        <f>IF(F9&lt;0.00000001,"",E9/F9)</f>
        <v>1.0409040136082792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712.23199999999997</v>
      </c>
      <c r="C11" s="29">
        <f>IF(ISERROR(VLOOKUP("Celkem:",'ZV Vykáz.-A'!A:F,4,0)),0,VLOOKUP("Celkem:",'ZV Vykáz.-A'!A:F,4,0)/1000)</f>
        <v>1119.2370000000001</v>
      </c>
      <c r="D11" s="8"/>
      <c r="E11" s="117">
        <f>IF(ISERROR(VLOOKUP("Celkem:",'ZV Vykáz.-A'!A:F,6,0)),0,VLOOKUP("Celkem:",'ZV Vykáz.-A'!A:F,6,0)/1000)</f>
        <v>1111.19</v>
      </c>
      <c r="F11" s="28">
        <f>B11</f>
        <v>712.23199999999997</v>
      </c>
      <c r="G11" s="116">
        <f>E11-F11</f>
        <v>398.95800000000008</v>
      </c>
      <c r="H11" s="122">
        <f>IF(F11&lt;0.00000001,"",E11/F11)</f>
        <v>1.5601517483067318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712.23199999999997</v>
      </c>
      <c r="C13" s="37">
        <f>SUM(C11:C12)</f>
        <v>1119.2370000000001</v>
      </c>
      <c r="D13" s="8"/>
      <c r="E13" s="5">
        <f>SUM(E11:E12)</f>
        <v>1111.19</v>
      </c>
      <c r="F13" s="36">
        <f>SUM(F11:F12)</f>
        <v>712.23199999999997</v>
      </c>
      <c r="G13" s="36">
        <f>E13-F13</f>
        <v>398.95800000000008</v>
      </c>
      <c r="H13" s="126">
        <f>IF(F13&lt;0.00000001,"",E13/F13)</f>
        <v>1.5601517483067318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1.0925741156737026</v>
      </c>
      <c r="C15" s="39">
        <f>IF(C9=0,"",C13/C9)</f>
        <v>2.9456332299395505</v>
      </c>
      <c r="D15" s="8"/>
      <c r="E15" s="6">
        <f>IF(E9=0,"",E13/E9)</f>
        <v>2.3451506535425128</v>
      </c>
      <c r="F15" s="38">
        <f>IF(F9=0,"",F13/F9)</f>
        <v>1.5646405745068308</v>
      </c>
      <c r="G15" s="38">
        <f>IF(ISERROR(F15-E15),"",E15-F15)</f>
        <v>0.78051007903568204</v>
      </c>
      <c r="H15" s="127">
        <f>IF(ISERROR(F15-E15),"",IF(F15&lt;0.00000001,"",E15/F15))</f>
        <v>1.4988430517224034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176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175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220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154</v>
      </c>
    </row>
    <row r="23" spans="1:8" ht="14.4" customHeight="1" x14ac:dyDescent="0.3">
      <c r="A23" s="115" t="s">
        <v>155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0" t="s">
        <v>102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4.4" customHeight="1" x14ac:dyDescent="0.3">
      <c r="A2" s="230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3.7194542322729127</v>
      </c>
      <c r="C4" s="201">
        <f t="shared" ref="C4:M4" si="0">(C10+C8)/C6</f>
        <v>2.981794525143072</v>
      </c>
      <c r="D4" s="201">
        <f t="shared" si="0"/>
        <v>4.2199967335100306</v>
      </c>
      <c r="E4" s="201">
        <f t="shared" si="0"/>
        <v>3.0886583841121902</v>
      </c>
      <c r="F4" s="201">
        <f t="shared" si="0"/>
        <v>3.1670305754816828</v>
      </c>
      <c r="G4" s="201">
        <f t="shared" si="0"/>
        <v>2.7186388159578274</v>
      </c>
      <c r="H4" s="201">
        <f t="shared" si="0"/>
        <v>2.7020249476114713</v>
      </c>
      <c r="I4" s="201">
        <f t="shared" si="0"/>
        <v>2.6189365799589002</v>
      </c>
      <c r="J4" s="201">
        <f t="shared" si="0"/>
        <v>2.3870368273667428</v>
      </c>
      <c r="K4" s="201">
        <f t="shared" si="0"/>
        <v>2.3451506535425128</v>
      </c>
      <c r="L4" s="201">
        <f t="shared" si="0"/>
        <v>2.3451506535425128</v>
      </c>
      <c r="M4" s="201">
        <f t="shared" si="0"/>
        <v>2.3451506535425128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41.9739</v>
      </c>
      <c r="C5" s="201">
        <f>IF(ISERROR(VLOOKUP($A5,'Man Tab'!$A:$Q,COLUMN()+2,0)),0,VLOOKUP($A5,'Man Tab'!$A:$Q,COLUMN()+2,0))</f>
        <v>51.484250000000003</v>
      </c>
      <c r="D5" s="201">
        <f>IF(ISERROR(VLOOKUP($A5,'Man Tab'!$A:$Q,COLUMN()+2,0)),0,VLOOKUP($A5,'Man Tab'!$A:$Q,COLUMN()+2,0))</f>
        <v>9.0371900000000007</v>
      </c>
      <c r="E5" s="201">
        <f>IF(ISERROR(VLOOKUP($A5,'Man Tab'!$A:$Q,COLUMN()+2,0)),0,VLOOKUP($A5,'Man Tab'!$A:$Q,COLUMN()+2,0))</f>
        <v>71.497680000000003</v>
      </c>
      <c r="F5" s="201">
        <f>IF(ISERROR(VLOOKUP($A5,'Man Tab'!$A:$Q,COLUMN()+2,0)),0,VLOOKUP($A5,'Man Tab'!$A:$Q,COLUMN()+2,0))</f>
        <v>30.453800000000001</v>
      </c>
      <c r="G5" s="201">
        <f>IF(ISERROR(VLOOKUP($A5,'Man Tab'!$A:$Q,COLUMN()+2,0)),0,VLOOKUP($A5,'Man Tab'!$A:$Q,COLUMN()+2,0))</f>
        <v>73.125050000000002</v>
      </c>
      <c r="H5" s="201">
        <f>IF(ISERROR(VLOOKUP($A5,'Man Tab'!$A:$Q,COLUMN()+2,0)),0,VLOOKUP($A5,'Man Tab'!$A:$Q,COLUMN()+2,0))</f>
        <v>41.309959999999997</v>
      </c>
      <c r="I5" s="201">
        <f>IF(ISERROR(VLOOKUP($A5,'Man Tab'!$A:$Q,COLUMN()+2,0)),0,VLOOKUP($A5,'Man Tab'!$A:$Q,COLUMN()+2,0))</f>
        <v>41.647579999999998</v>
      </c>
      <c r="J5" s="201">
        <f>IF(ISERROR(VLOOKUP($A5,'Man Tab'!$A:$Q,COLUMN()+2,0)),0,VLOOKUP($A5,'Man Tab'!$A:$Q,COLUMN()+2,0))</f>
        <v>65.536349999999999</v>
      </c>
      <c r="K5" s="201">
        <f>IF(ISERROR(VLOOKUP($A5,'Man Tab'!$A:$Q,COLUMN()+2,0)),0,VLOOKUP($A5,'Man Tab'!$A:$Q,COLUMN()+2,0))</f>
        <v>47.758809999999997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75</v>
      </c>
      <c r="B6" s="203">
        <f>B5</f>
        <v>41.9739</v>
      </c>
      <c r="C6" s="203">
        <f t="shared" ref="C6:M6" si="1">C5+B6</f>
        <v>93.458150000000003</v>
      </c>
      <c r="D6" s="203">
        <f t="shared" si="1"/>
        <v>102.49534</v>
      </c>
      <c r="E6" s="203">
        <f t="shared" si="1"/>
        <v>173.99302</v>
      </c>
      <c r="F6" s="203">
        <f t="shared" si="1"/>
        <v>204.44682</v>
      </c>
      <c r="G6" s="203">
        <f t="shared" si="1"/>
        <v>277.57186999999999</v>
      </c>
      <c r="H6" s="203">
        <f t="shared" si="1"/>
        <v>318.88182999999998</v>
      </c>
      <c r="I6" s="203">
        <f t="shared" si="1"/>
        <v>360.52940999999998</v>
      </c>
      <c r="J6" s="203">
        <f t="shared" si="1"/>
        <v>426.06575999999995</v>
      </c>
      <c r="K6" s="203">
        <f t="shared" si="1"/>
        <v>473.82456999999994</v>
      </c>
      <c r="L6" s="203">
        <f t="shared" si="1"/>
        <v>473.82456999999994</v>
      </c>
      <c r="M6" s="203">
        <f t="shared" si="1"/>
        <v>473.82456999999994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156120</v>
      </c>
      <c r="C9" s="202">
        <v>122553</v>
      </c>
      <c r="D9" s="202">
        <v>153857</v>
      </c>
      <c r="E9" s="202">
        <v>104875</v>
      </c>
      <c r="F9" s="202">
        <v>110084.33</v>
      </c>
      <c r="G9" s="202">
        <v>107128.33</v>
      </c>
      <c r="H9" s="202">
        <v>107009</v>
      </c>
      <c r="I9" s="202">
        <v>82577</v>
      </c>
      <c r="J9" s="202">
        <v>72831</v>
      </c>
      <c r="K9" s="202">
        <v>94155.34</v>
      </c>
      <c r="L9" s="202">
        <v>0</v>
      </c>
      <c r="M9" s="202">
        <v>0</v>
      </c>
    </row>
    <row r="10" spans="1:13" ht="14.4" customHeight="1" x14ac:dyDescent="0.3">
      <c r="A10" s="202" t="s">
        <v>77</v>
      </c>
      <c r="B10" s="203">
        <f>B9/1000</f>
        <v>156.12</v>
      </c>
      <c r="C10" s="203">
        <f t="shared" ref="C10:M10" si="3">C9/1000+B10</f>
        <v>278.673</v>
      </c>
      <c r="D10" s="203">
        <f t="shared" si="3"/>
        <v>432.53</v>
      </c>
      <c r="E10" s="203">
        <f t="shared" si="3"/>
        <v>537.40499999999997</v>
      </c>
      <c r="F10" s="203">
        <f t="shared" si="3"/>
        <v>647.48933</v>
      </c>
      <c r="G10" s="203">
        <f t="shared" si="3"/>
        <v>754.61766</v>
      </c>
      <c r="H10" s="203">
        <f t="shared" si="3"/>
        <v>861.62666000000002</v>
      </c>
      <c r="I10" s="203">
        <f t="shared" si="3"/>
        <v>944.20366000000001</v>
      </c>
      <c r="J10" s="203">
        <f t="shared" si="3"/>
        <v>1017.03466</v>
      </c>
      <c r="K10" s="203">
        <f t="shared" si="3"/>
        <v>1111.19</v>
      </c>
      <c r="L10" s="203">
        <f t="shared" si="3"/>
        <v>1111.19</v>
      </c>
      <c r="M10" s="203">
        <f t="shared" si="3"/>
        <v>1111.19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1.5646405745068308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1.5646405745068308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9" t="s">
        <v>248</v>
      </c>
      <c r="B1" s="329"/>
      <c r="C1" s="329"/>
      <c r="D1" s="329"/>
      <c r="E1" s="329"/>
      <c r="F1" s="329"/>
      <c r="G1" s="329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s="204" customFormat="1" ht="14.4" customHeight="1" thickBot="1" x14ac:dyDescent="0.3">
      <c r="A2" s="230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0" t="s">
        <v>28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138"/>
      <c r="Q3" s="140"/>
    </row>
    <row r="4" spans="1:17" ht="14.4" customHeight="1" x14ac:dyDescent="0.3">
      <c r="A4" s="77"/>
      <c r="B4" s="20">
        <v>2015</v>
      </c>
      <c r="C4" s="139" t="s">
        <v>29</v>
      </c>
      <c r="D4" s="129" t="s">
        <v>223</v>
      </c>
      <c r="E4" s="129" t="s">
        <v>224</v>
      </c>
      <c r="F4" s="129" t="s">
        <v>225</v>
      </c>
      <c r="G4" s="129" t="s">
        <v>226</v>
      </c>
      <c r="H4" s="129" t="s">
        <v>227</v>
      </c>
      <c r="I4" s="129" t="s">
        <v>228</v>
      </c>
      <c r="J4" s="129" t="s">
        <v>229</v>
      </c>
      <c r="K4" s="129" t="s">
        <v>230</v>
      </c>
      <c r="L4" s="129" t="s">
        <v>231</v>
      </c>
      <c r="M4" s="129" t="s">
        <v>232</v>
      </c>
      <c r="N4" s="129" t="s">
        <v>233</v>
      </c>
      <c r="O4" s="129" t="s">
        <v>234</v>
      </c>
      <c r="P4" s="332" t="s">
        <v>3</v>
      </c>
      <c r="Q4" s="33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247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36</v>
      </c>
      <c r="B9" s="51">
        <v>520.99998708599401</v>
      </c>
      <c r="C9" s="52">
        <v>43.416665590499001</v>
      </c>
      <c r="D9" s="52">
        <v>22.526900000000001</v>
      </c>
      <c r="E9" s="52">
        <v>48.585540000000002</v>
      </c>
      <c r="F9" s="52">
        <v>8.8653600000000008</v>
      </c>
      <c r="G9" s="52">
        <v>68.959429999999998</v>
      </c>
      <c r="H9" s="52">
        <v>29.275200000000002</v>
      </c>
      <c r="I9" s="52">
        <v>72.524850000000001</v>
      </c>
      <c r="J9" s="52">
        <v>36.805</v>
      </c>
      <c r="K9" s="52">
        <v>41.031680000000001</v>
      </c>
      <c r="L9" s="52">
        <v>64.834350000000001</v>
      </c>
      <c r="M9" s="52">
        <v>46.005809999999997</v>
      </c>
      <c r="N9" s="52">
        <v>0</v>
      </c>
      <c r="O9" s="52">
        <v>0</v>
      </c>
      <c r="P9" s="53">
        <v>439.41412000000003</v>
      </c>
      <c r="Q9" s="95">
        <v>1.0120862899609999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247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247</v>
      </c>
    </row>
    <row r="13" spans="1:17" ht="14.4" customHeight="1" x14ac:dyDescent="0.3">
      <c r="A13" s="15" t="s">
        <v>40</v>
      </c>
      <c r="B13" s="51">
        <v>4.9999998425119996</v>
      </c>
      <c r="C13" s="52">
        <v>0.416666653542</v>
      </c>
      <c r="D13" s="52">
        <v>0</v>
      </c>
      <c r="E13" s="52">
        <v>0.51031000000000004</v>
      </c>
      <c r="F13" s="52">
        <v>0.17183000000000001</v>
      </c>
      <c r="G13" s="52">
        <v>1.2174</v>
      </c>
      <c r="H13" s="52">
        <v>0.15959999999999999</v>
      </c>
      <c r="I13" s="52">
        <v>0</v>
      </c>
      <c r="J13" s="52">
        <v>0.76607999999999998</v>
      </c>
      <c r="K13" s="52">
        <v>6.7699999999999996E-2</v>
      </c>
      <c r="L13" s="52">
        <v>0</v>
      </c>
      <c r="M13" s="52">
        <v>0</v>
      </c>
      <c r="N13" s="52">
        <v>0</v>
      </c>
      <c r="O13" s="52">
        <v>0</v>
      </c>
      <c r="P13" s="53">
        <v>2.8929200000000002</v>
      </c>
      <c r="Q13" s="95">
        <v>0.69430082186800002</v>
      </c>
    </row>
    <row r="14" spans="1:17" ht="14.4" customHeight="1" x14ac:dyDescent="0.3">
      <c r="A14" s="15" t="s">
        <v>41</v>
      </c>
      <c r="B14" s="51">
        <v>17.999999433043001</v>
      </c>
      <c r="C14" s="52">
        <v>1.4999999527529999</v>
      </c>
      <c r="D14" s="52">
        <v>2.847</v>
      </c>
      <c r="E14" s="52">
        <v>2.3879999999999999</v>
      </c>
      <c r="F14" s="52">
        <v>0</v>
      </c>
      <c r="G14" s="52">
        <v>0</v>
      </c>
      <c r="H14" s="52">
        <v>1.0189999999999999</v>
      </c>
      <c r="I14" s="52">
        <v>0.6</v>
      </c>
      <c r="J14" s="52">
        <v>0.53400000000000003</v>
      </c>
      <c r="K14" s="52">
        <v>0.54800000000000004</v>
      </c>
      <c r="L14" s="52">
        <v>0.70199999999999996</v>
      </c>
      <c r="M14" s="52">
        <v>1.7529999999999999</v>
      </c>
      <c r="N14" s="52">
        <v>0</v>
      </c>
      <c r="O14" s="52">
        <v>0</v>
      </c>
      <c r="P14" s="53">
        <v>10.391</v>
      </c>
      <c r="Q14" s="95">
        <v>0.69273335515199996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247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247</v>
      </c>
    </row>
    <row r="19" spans="1:17" ht="14.4" customHeight="1" x14ac:dyDescent="0.3">
      <c r="A19" s="15" t="s">
        <v>46</v>
      </c>
      <c r="B19" s="51">
        <v>2.2458504942349999</v>
      </c>
      <c r="C19" s="52">
        <v>0.18715420785199999</v>
      </c>
      <c r="D19" s="52">
        <v>0</v>
      </c>
      <c r="E19" s="52">
        <v>0</v>
      </c>
      <c r="F19" s="52">
        <v>0</v>
      </c>
      <c r="G19" s="52">
        <v>1.3208500000000001</v>
      </c>
      <c r="H19" s="52">
        <v>0</v>
      </c>
      <c r="I19" s="52">
        <v>0</v>
      </c>
      <c r="J19" s="52">
        <v>3.2048800000000002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4.5257300000000003</v>
      </c>
      <c r="Q19" s="95">
        <v>2.4181823384680001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247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247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247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51</v>
      </c>
      <c r="B24" s="51">
        <v>0</v>
      </c>
      <c r="C24" s="52">
        <v>7.1054273576010003E-15</v>
      </c>
      <c r="D24" s="52">
        <v>16.600000000000001</v>
      </c>
      <c r="E24" s="52">
        <v>3.9999999900000002E-4</v>
      </c>
      <c r="F24" s="52">
        <v>0</v>
      </c>
      <c r="G24" s="52">
        <v>0</v>
      </c>
      <c r="H24" s="52">
        <v>0</v>
      </c>
      <c r="I24" s="52">
        <v>2.0000000000000001E-4</v>
      </c>
      <c r="J24" s="52">
        <v>0</v>
      </c>
      <c r="K24" s="52">
        <v>1.9999999899999999E-4</v>
      </c>
      <c r="L24" s="52">
        <v>0</v>
      </c>
      <c r="M24" s="52">
        <v>0</v>
      </c>
      <c r="N24" s="52">
        <v>0</v>
      </c>
      <c r="O24" s="52">
        <v>0</v>
      </c>
      <c r="P24" s="53">
        <v>16.6008</v>
      </c>
      <c r="Q24" s="95"/>
    </row>
    <row r="25" spans="1:17" ht="14.4" customHeight="1" x14ac:dyDescent="0.3">
      <c r="A25" s="17" t="s">
        <v>52</v>
      </c>
      <c r="B25" s="54">
        <v>546.245836855785</v>
      </c>
      <c r="C25" s="55">
        <v>45.520486404647997</v>
      </c>
      <c r="D25" s="55">
        <v>41.9739</v>
      </c>
      <c r="E25" s="55">
        <v>51.484250000000003</v>
      </c>
      <c r="F25" s="55">
        <v>9.0371900000000007</v>
      </c>
      <c r="G25" s="55">
        <v>71.497680000000003</v>
      </c>
      <c r="H25" s="55">
        <v>30.453800000000001</v>
      </c>
      <c r="I25" s="55">
        <v>73.125050000000002</v>
      </c>
      <c r="J25" s="55">
        <v>41.309959999999997</v>
      </c>
      <c r="K25" s="55">
        <v>41.647579999999998</v>
      </c>
      <c r="L25" s="55">
        <v>65.536349999999999</v>
      </c>
      <c r="M25" s="55">
        <v>47.758809999999997</v>
      </c>
      <c r="N25" s="55">
        <v>0</v>
      </c>
      <c r="O25" s="55">
        <v>0</v>
      </c>
      <c r="P25" s="56">
        <v>473.82456999999999</v>
      </c>
      <c r="Q25" s="96">
        <v>1.0409040136079999</v>
      </c>
    </row>
    <row r="26" spans="1:17" ht="14.4" customHeight="1" x14ac:dyDescent="0.3">
      <c r="A26" s="15" t="s">
        <v>53</v>
      </c>
      <c r="B26" s="51">
        <v>0.34090201312200002</v>
      </c>
      <c r="C26" s="52">
        <v>2.8408501092999999E-2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>
        <v>0</v>
      </c>
    </row>
    <row r="27" spans="1:17" ht="14.4" customHeight="1" x14ac:dyDescent="0.3">
      <c r="A27" s="18" t="s">
        <v>54</v>
      </c>
      <c r="B27" s="54">
        <v>546.58673886890699</v>
      </c>
      <c r="C27" s="55">
        <v>45.548894905742003</v>
      </c>
      <c r="D27" s="55">
        <v>41.9739</v>
      </c>
      <c r="E27" s="55">
        <v>51.484250000000003</v>
      </c>
      <c r="F27" s="55">
        <v>9.0371900000000007</v>
      </c>
      <c r="G27" s="55">
        <v>71.497680000000003</v>
      </c>
      <c r="H27" s="55">
        <v>30.453800000000001</v>
      </c>
      <c r="I27" s="55">
        <v>73.125050000000002</v>
      </c>
      <c r="J27" s="55">
        <v>41.309959999999997</v>
      </c>
      <c r="K27" s="55">
        <v>41.647579999999998</v>
      </c>
      <c r="L27" s="55">
        <v>65.536349999999999</v>
      </c>
      <c r="M27" s="55">
        <v>47.758809999999997</v>
      </c>
      <c r="N27" s="55">
        <v>0</v>
      </c>
      <c r="O27" s="55">
        <v>0</v>
      </c>
      <c r="P27" s="56">
        <v>473.82456999999999</v>
      </c>
      <c r="Q27" s="96">
        <v>1.040254809651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16.600000000000001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16.600000000000001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9" t="s">
        <v>60</v>
      </c>
      <c r="B1" s="329"/>
      <c r="C1" s="329"/>
      <c r="D1" s="329"/>
      <c r="E1" s="329"/>
      <c r="F1" s="329"/>
      <c r="G1" s="329"/>
      <c r="H1" s="334"/>
      <c r="I1" s="334"/>
      <c r="J1" s="334"/>
      <c r="K1" s="334"/>
    </row>
    <row r="2" spans="1:11" s="60" customFormat="1" ht="14.4" customHeight="1" thickBot="1" x14ac:dyDescent="0.35">
      <c r="A2" s="230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0" t="s">
        <v>61</v>
      </c>
      <c r="C3" s="331"/>
      <c r="D3" s="331"/>
      <c r="E3" s="331"/>
      <c r="F3" s="337" t="s">
        <v>62</v>
      </c>
      <c r="G3" s="331"/>
      <c r="H3" s="331"/>
      <c r="I3" s="331"/>
      <c r="J3" s="331"/>
      <c r="K3" s="338"/>
    </row>
    <row r="4" spans="1:11" ht="14.4" customHeight="1" x14ac:dyDescent="0.3">
      <c r="A4" s="77"/>
      <c r="B4" s="335"/>
      <c r="C4" s="336"/>
      <c r="D4" s="336"/>
      <c r="E4" s="336"/>
      <c r="F4" s="339" t="s">
        <v>239</v>
      </c>
      <c r="G4" s="341" t="s">
        <v>63</v>
      </c>
      <c r="H4" s="141" t="s">
        <v>136</v>
      </c>
      <c r="I4" s="339" t="s">
        <v>64</v>
      </c>
      <c r="J4" s="341" t="s">
        <v>241</v>
      </c>
      <c r="K4" s="342" t="s">
        <v>242</v>
      </c>
    </row>
    <row r="5" spans="1:11" ht="42" thickBot="1" x14ac:dyDescent="0.35">
      <c r="A5" s="78"/>
      <c r="B5" s="24" t="s">
        <v>235</v>
      </c>
      <c r="C5" s="25" t="s">
        <v>236</v>
      </c>
      <c r="D5" s="26" t="s">
        <v>237</v>
      </c>
      <c r="E5" s="26" t="s">
        <v>238</v>
      </c>
      <c r="F5" s="340"/>
      <c r="G5" s="340"/>
      <c r="H5" s="25" t="s">
        <v>240</v>
      </c>
      <c r="I5" s="340"/>
      <c r="J5" s="340"/>
      <c r="K5" s="343"/>
    </row>
    <row r="6" spans="1:11" ht="14.4" customHeight="1" thickBot="1" x14ac:dyDescent="0.35">
      <c r="A6" s="447" t="s">
        <v>249</v>
      </c>
      <c r="B6" s="429">
        <v>470.14179244643202</v>
      </c>
      <c r="C6" s="429">
        <v>478.46681999999998</v>
      </c>
      <c r="D6" s="430">
        <v>8.3250275535680007</v>
      </c>
      <c r="E6" s="431">
        <v>1.017707482481</v>
      </c>
      <c r="F6" s="429">
        <v>546.245836855785</v>
      </c>
      <c r="G6" s="430">
        <v>455.20486404648699</v>
      </c>
      <c r="H6" s="432">
        <v>47.758809999999997</v>
      </c>
      <c r="I6" s="429">
        <v>473.82456999999999</v>
      </c>
      <c r="J6" s="430">
        <v>18.619705953512</v>
      </c>
      <c r="K6" s="433">
        <v>0.86742001134000002</v>
      </c>
    </row>
    <row r="7" spans="1:11" ht="14.4" customHeight="1" thickBot="1" x14ac:dyDescent="0.35">
      <c r="A7" s="448" t="s">
        <v>250</v>
      </c>
      <c r="B7" s="429">
        <v>470.14179244643202</v>
      </c>
      <c r="C7" s="429">
        <v>472.32886000000002</v>
      </c>
      <c r="D7" s="430">
        <v>2.1870675535680002</v>
      </c>
      <c r="E7" s="431">
        <v>1.004651931797</v>
      </c>
      <c r="F7" s="429">
        <v>543.99998636154896</v>
      </c>
      <c r="G7" s="430">
        <v>453.333321967958</v>
      </c>
      <c r="H7" s="432">
        <v>47.758809999999997</v>
      </c>
      <c r="I7" s="429">
        <v>469.29883999999998</v>
      </c>
      <c r="J7" s="430">
        <v>15.965518032042</v>
      </c>
      <c r="K7" s="433">
        <v>0.86268171280399997</v>
      </c>
    </row>
    <row r="8" spans="1:11" ht="14.4" customHeight="1" thickBot="1" x14ac:dyDescent="0.35">
      <c r="A8" s="449" t="s">
        <v>251</v>
      </c>
      <c r="B8" s="429">
        <v>451.81306277650702</v>
      </c>
      <c r="C8" s="429">
        <v>455.32585999999998</v>
      </c>
      <c r="D8" s="430">
        <v>3.5127972234930001</v>
      </c>
      <c r="E8" s="431">
        <v>1.007774890796</v>
      </c>
      <c r="F8" s="429">
        <v>525.99998692850602</v>
      </c>
      <c r="G8" s="430">
        <v>438.333322440421</v>
      </c>
      <c r="H8" s="432">
        <v>46.005809999999997</v>
      </c>
      <c r="I8" s="429">
        <v>458.90784000000002</v>
      </c>
      <c r="J8" s="430">
        <v>20.574517559577998</v>
      </c>
      <c r="K8" s="433">
        <v>0.87244838670000002</v>
      </c>
    </row>
    <row r="9" spans="1:11" ht="14.4" customHeight="1" thickBot="1" x14ac:dyDescent="0.35">
      <c r="A9" s="450" t="s">
        <v>252</v>
      </c>
      <c r="B9" s="434">
        <v>0</v>
      </c>
      <c r="C9" s="434">
        <v>2.7999999999999998E-4</v>
      </c>
      <c r="D9" s="435">
        <v>2.7999999999999998E-4</v>
      </c>
      <c r="E9" s="436" t="s">
        <v>253</v>
      </c>
      <c r="F9" s="434">
        <v>0</v>
      </c>
      <c r="G9" s="435">
        <v>0</v>
      </c>
      <c r="H9" s="437">
        <v>0</v>
      </c>
      <c r="I9" s="434">
        <v>8.0000000000000004E-4</v>
      </c>
      <c r="J9" s="435">
        <v>8.0000000000000004E-4</v>
      </c>
      <c r="K9" s="438" t="s">
        <v>247</v>
      </c>
    </row>
    <row r="10" spans="1:11" ht="14.4" customHeight="1" thickBot="1" x14ac:dyDescent="0.35">
      <c r="A10" s="451" t="s">
        <v>254</v>
      </c>
      <c r="B10" s="429">
        <v>0</v>
      </c>
      <c r="C10" s="429">
        <v>2.7999999999999998E-4</v>
      </c>
      <c r="D10" s="430">
        <v>2.7999999999999998E-4</v>
      </c>
      <c r="E10" s="439" t="s">
        <v>253</v>
      </c>
      <c r="F10" s="429">
        <v>0</v>
      </c>
      <c r="G10" s="430">
        <v>0</v>
      </c>
      <c r="H10" s="432">
        <v>0</v>
      </c>
      <c r="I10" s="429">
        <v>8.0000000000000004E-4</v>
      </c>
      <c r="J10" s="430">
        <v>8.0000000000000004E-4</v>
      </c>
      <c r="K10" s="440" t="s">
        <v>247</v>
      </c>
    </row>
    <row r="11" spans="1:11" ht="14.4" customHeight="1" thickBot="1" x14ac:dyDescent="0.35">
      <c r="A11" s="450" t="s">
        <v>255</v>
      </c>
      <c r="B11" s="434">
        <v>444.81310161143398</v>
      </c>
      <c r="C11" s="434">
        <v>451.73370999999997</v>
      </c>
      <c r="D11" s="435">
        <v>6.9206083885660004</v>
      </c>
      <c r="E11" s="441">
        <v>1.015558463461</v>
      </c>
      <c r="F11" s="434">
        <v>520.99998708599401</v>
      </c>
      <c r="G11" s="435">
        <v>434.16665590499503</v>
      </c>
      <c r="H11" s="437">
        <v>46.005809999999997</v>
      </c>
      <c r="I11" s="434">
        <v>439.41412000000003</v>
      </c>
      <c r="J11" s="435">
        <v>5.2474640950050002</v>
      </c>
      <c r="K11" s="442">
        <v>0.84340524163399999</v>
      </c>
    </row>
    <row r="12" spans="1:11" ht="14.4" customHeight="1" thickBot="1" x14ac:dyDescent="0.35">
      <c r="A12" s="451" t="s">
        <v>256</v>
      </c>
      <c r="B12" s="429">
        <v>23.442229502671999</v>
      </c>
      <c r="C12" s="429">
        <v>21.391210000000001</v>
      </c>
      <c r="D12" s="430">
        <v>-2.0510195026720002</v>
      </c>
      <c r="E12" s="431">
        <v>0.91250748985100005</v>
      </c>
      <c r="F12" s="429">
        <v>27.999999338550001</v>
      </c>
      <c r="G12" s="430">
        <v>23.333332782125002</v>
      </c>
      <c r="H12" s="432">
        <v>1.8061</v>
      </c>
      <c r="I12" s="429">
        <v>27.0763</v>
      </c>
      <c r="J12" s="430">
        <v>3.7429672178739999</v>
      </c>
      <c r="K12" s="433">
        <v>0.96701073712899999</v>
      </c>
    </row>
    <row r="13" spans="1:11" ht="14.4" customHeight="1" thickBot="1" x14ac:dyDescent="0.35">
      <c r="A13" s="451" t="s">
        <v>257</v>
      </c>
      <c r="B13" s="429">
        <v>316.76570576605297</v>
      </c>
      <c r="C13" s="429">
        <v>330.96188000000001</v>
      </c>
      <c r="D13" s="430">
        <v>14.196174233947</v>
      </c>
      <c r="E13" s="431">
        <v>1.044816007463</v>
      </c>
      <c r="F13" s="429">
        <v>366.99999083420499</v>
      </c>
      <c r="G13" s="430">
        <v>305.83332569517103</v>
      </c>
      <c r="H13" s="432">
        <v>34.836399999999998</v>
      </c>
      <c r="I13" s="429">
        <v>315.00488999999999</v>
      </c>
      <c r="J13" s="430">
        <v>9.1715643048289994</v>
      </c>
      <c r="K13" s="433">
        <v>0.85832397239000002</v>
      </c>
    </row>
    <row r="14" spans="1:11" ht="14.4" customHeight="1" thickBot="1" x14ac:dyDescent="0.35">
      <c r="A14" s="451" t="s">
        <v>258</v>
      </c>
      <c r="B14" s="429">
        <v>53.611599617282003</v>
      </c>
      <c r="C14" s="429">
        <v>51.295470000000002</v>
      </c>
      <c r="D14" s="430">
        <v>-2.3161296172819998</v>
      </c>
      <c r="E14" s="431">
        <v>0.95679797592600002</v>
      </c>
      <c r="F14" s="429">
        <v>68.999998456618002</v>
      </c>
      <c r="G14" s="430">
        <v>57.499998713849003</v>
      </c>
      <c r="H14" s="432">
        <v>5.5326000000000004</v>
      </c>
      <c r="I14" s="429">
        <v>62.603580000000001</v>
      </c>
      <c r="J14" s="430">
        <v>5.1035812861509999</v>
      </c>
      <c r="K14" s="433">
        <v>0.90729828116300004</v>
      </c>
    </row>
    <row r="15" spans="1:11" ht="14.4" customHeight="1" thickBot="1" x14ac:dyDescent="0.35">
      <c r="A15" s="451" t="s">
        <v>259</v>
      </c>
      <c r="B15" s="429">
        <v>17.127162774807001</v>
      </c>
      <c r="C15" s="429">
        <v>15.418509999999999</v>
      </c>
      <c r="D15" s="430">
        <v>-1.708652774807</v>
      </c>
      <c r="E15" s="431">
        <v>0.90023725486299999</v>
      </c>
      <c r="F15" s="429">
        <v>18.999999496038001</v>
      </c>
      <c r="G15" s="430">
        <v>15.833332913365</v>
      </c>
      <c r="H15" s="432">
        <v>1.5057100000000001</v>
      </c>
      <c r="I15" s="429">
        <v>9.8905799999999999</v>
      </c>
      <c r="J15" s="430">
        <v>-5.9427529133650001</v>
      </c>
      <c r="K15" s="433">
        <v>0.52055685591199996</v>
      </c>
    </row>
    <row r="16" spans="1:11" ht="14.4" customHeight="1" thickBot="1" x14ac:dyDescent="0.35">
      <c r="A16" s="451" t="s">
        <v>260</v>
      </c>
      <c r="B16" s="429">
        <v>15.217297548743</v>
      </c>
      <c r="C16" s="429">
        <v>14.1496</v>
      </c>
      <c r="D16" s="430">
        <v>-1.067697548743</v>
      </c>
      <c r="E16" s="431">
        <v>0.92983658594200003</v>
      </c>
      <c r="F16" s="429">
        <v>18.999999559033</v>
      </c>
      <c r="G16" s="430">
        <v>15.833332965861</v>
      </c>
      <c r="H16" s="432">
        <v>2.3250000000000002</v>
      </c>
      <c r="I16" s="429">
        <v>10.951000000000001</v>
      </c>
      <c r="J16" s="430">
        <v>-4.882332965861</v>
      </c>
      <c r="K16" s="433">
        <v>0.57636843442899999</v>
      </c>
    </row>
    <row r="17" spans="1:11" ht="14.4" customHeight="1" thickBot="1" x14ac:dyDescent="0.35">
      <c r="A17" s="451" t="s">
        <v>261</v>
      </c>
      <c r="B17" s="429">
        <v>18.649106401874</v>
      </c>
      <c r="C17" s="429">
        <v>18.517040000000001</v>
      </c>
      <c r="D17" s="430">
        <v>-0.13206640187400001</v>
      </c>
      <c r="E17" s="431">
        <v>0.99291835227699998</v>
      </c>
      <c r="F17" s="429">
        <v>18.999999401545999</v>
      </c>
      <c r="G17" s="430">
        <v>15.833332834621</v>
      </c>
      <c r="H17" s="432">
        <v>0</v>
      </c>
      <c r="I17" s="429">
        <v>13.88777</v>
      </c>
      <c r="J17" s="430">
        <v>-1.9455628346210001</v>
      </c>
      <c r="K17" s="433">
        <v>0.73093528618000003</v>
      </c>
    </row>
    <row r="18" spans="1:11" ht="14.4" customHeight="1" thickBot="1" x14ac:dyDescent="0.35">
      <c r="A18" s="450" t="s">
        <v>262</v>
      </c>
      <c r="B18" s="434">
        <v>6.9999611650729996</v>
      </c>
      <c r="C18" s="434">
        <v>3.5918700000000001</v>
      </c>
      <c r="D18" s="435">
        <v>-3.4080911650729999</v>
      </c>
      <c r="E18" s="441">
        <v>0.51312713246399999</v>
      </c>
      <c r="F18" s="434">
        <v>4.9999998425119996</v>
      </c>
      <c r="G18" s="435">
        <v>4.1666665354259997</v>
      </c>
      <c r="H18" s="437">
        <v>0</v>
      </c>
      <c r="I18" s="434">
        <v>2.8929200000000002</v>
      </c>
      <c r="J18" s="435">
        <v>-1.273746535426</v>
      </c>
      <c r="K18" s="442">
        <v>0.57858401822299999</v>
      </c>
    </row>
    <row r="19" spans="1:11" ht="14.4" customHeight="1" thickBot="1" x14ac:dyDescent="0.35">
      <c r="A19" s="451" t="s">
        <v>263</v>
      </c>
      <c r="B19" s="429">
        <v>6.9999611650729996</v>
      </c>
      <c r="C19" s="429">
        <v>3.5918700000000001</v>
      </c>
      <c r="D19" s="430">
        <v>-3.4080911650729999</v>
      </c>
      <c r="E19" s="431">
        <v>0.51312713246399999</v>
      </c>
      <c r="F19" s="429">
        <v>4.9999998425119996</v>
      </c>
      <c r="G19" s="430">
        <v>4.1666665354259997</v>
      </c>
      <c r="H19" s="432">
        <v>0</v>
      </c>
      <c r="I19" s="429">
        <v>2.8929200000000002</v>
      </c>
      <c r="J19" s="430">
        <v>-1.273746535426</v>
      </c>
      <c r="K19" s="433">
        <v>0.57858401822299999</v>
      </c>
    </row>
    <row r="20" spans="1:11" ht="14.4" customHeight="1" thickBot="1" x14ac:dyDescent="0.35">
      <c r="A20" s="450" t="s">
        <v>264</v>
      </c>
      <c r="B20" s="434">
        <v>0</v>
      </c>
      <c r="C20" s="434">
        <v>0</v>
      </c>
      <c r="D20" s="435">
        <v>0</v>
      </c>
      <c r="E20" s="441">
        <v>1</v>
      </c>
      <c r="F20" s="434">
        <v>0</v>
      </c>
      <c r="G20" s="435">
        <v>0</v>
      </c>
      <c r="H20" s="437">
        <v>0</v>
      </c>
      <c r="I20" s="434">
        <v>16.600000000000001</v>
      </c>
      <c r="J20" s="435">
        <v>16.600000000000001</v>
      </c>
      <c r="K20" s="438" t="s">
        <v>253</v>
      </c>
    </row>
    <row r="21" spans="1:11" ht="14.4" customHeight="1" thickBot="1" x14ac:dyDescent="0.35">
      <c r="A21" s="451" t="s">
        <v>265</v>
      </c>
      <c r="B21" s="429">
        <v>0</v>
      </c>
      <c r="C21" s="429">
        <v>0</v>
      </c>
      <c r="D21" s="430">
        <v>0</v>
      </c>
      <c r="E21" s="431">
        <v>1</v>
      </c>
      <c r="F21" s="429">
        <v>0</v>
      </c>
      <c r="G21" s="430">
        <v>0</v>
      </c>
      <c r="H21" s="432">
        <v>0</v>
      </c>
      <c r="I21" s="429">
        <v>16.600000000000001</v>
      </c>
      <c r="J21" s="430">
        <v>16.600000000000001</v>
      </c>
      <c r="K21" s="440" t="s">
        <v>253</v>
      </c>
    </row>
    <row r="22" spans="1:11" ht="14.4" customHeight="1" thickBot="1" x14ac:dyDescent="0.35">
      <c r="A22" s="449" t="s">
        <v>41</v>
      </c>
      <c r="B22" s="429">
        <v>18.328729669924002</v>
      </c>
      <c r="C22" s="429">
        <v>17.003</v>
      </c>
      <c r="D22" s="430">
        <v>-1.325729669924</v>
      </c>
      <c r="E22" s="431">
        <v>0.92766930966799999</v>
      </c>
      <c r="F22" s="429">
        <v>17.999999433043001</v>
      </c>
      <c r="G22" s="430">
        <v>14.999999527536</v>
      </c>
      <c r="H22" s="432">
        <v>1.7529999999999999</v>
      </c>
      <c r="I22" s="429">
        <v>10.391</v>
      </c>
      <c r="J22" s="430">
        <v>-4.6089995275359996</v>
      </c>
      <c r="K22" s="433">
        <v>0.57727779595999995</v>
      </c>
    </row>
    <row r="23" spans="1:11" ht="14.4" customHeight="1" thickBot="1" x14ac:dyDescent="0.35">
      <c r="A23" s="450" t="s">
        <v>266</v>
      </c>
      <c r="B23" s="434">
        <v>18.328729669924002</v>
      </c>
      <c r="C23" s="434">
        <v>17.003</v>
      </c>
      <c r="D23" s="435">
        <v>-1.325729669924</v>
      </c>
      <c r="E23" s="441">
        <v>0.92766930966799999</v>
      </c>
      <c r="F23" s="434">
        <v>17.999999433043001</v>
      </c>
      <c r="G23" s="435">
        <v>14.999999527536</v>
      </c>
      <c r="H23" s="437">
        <v>1.7529999999999999</v>
      </c>
      <c r="I23" s="434">
        <v>10.391</v>
      </c>
      <c r="J23" s="435">
        <v>-4.6089995275359996</v>
      </c>
      <c r="K23" s="442">
        <v>0.57727779595999995</v>
      </c>
    </row>
    <row r="24" spans="1:11" ht="14.4" customHeight="1" thickBot="1" x14ac:dyDescent="0.35">
      <c r="A24" s="451" t="s">
        <v>267</v>
      </c>
      <c r="B24" s="429">
        <v>18.328729669924002</v>
      </c>
      <c r="C24" s="429">
        <v>17.003</v>
      </c>
      <c r="D24" s="430">
        <v>-1.325729669924</v>
      </c>
      <c r="E24" s="431">
        <v>0.92766930966799999</v>
      </c>
      <c r="F24" s="429">
        <v>17.999999433043001</v>
      </c>
      <c r="G24" s="430">
        <v>14.999999527536</v>
      </c>
      <c r="H24" s="432">
        <v>1.7529999999999999</v>
      </c>
      <c r="I24" s="429">
        <v>10.391</v>
      </c>
      <c r="J24" s="430">
        <v>-4.6089995275359996</v>
      </c>
      <c r="K24" s="433">
        <v>0.57727779595999995</v>
      </c>
    </row>
    <row r="25" spans="1:11" ht="14.4" customHeight="1" thickBot="1" x14ac:dyDescent="0.35">
      <c r="A25" s="452" t="s">
        <v>268</v>
      </c>
      <c r="B25" s="434">
        <v>0</v>
      </c>
      <c r="C25" s="434">
        <v>2.4059699999999999</v>
      </c>
      <c r="D25" s="435">
        <v>2.4059699999999999</v>
      </c>
      <c r="E25" s="436" t="s">
        <v>253</v>
      </c>
      <c r="F25" s="434">
        <v>2.2458504942349999</v>
      </c>
      <c r="G25" s="435">
        <v>1.871542078529</v>
      </c>
      <c r="H25" s="437">
        <v>0</v>
      </c>
      <c r="I25" s="434">
        <v>4.5257300000000003</v>
      </c>
      <c r="J25" s="435">
        <v>2.6541879214700002</v>
      </c>
      <c r="K25" s="442">
        <v>2.0151519487230001</v>
      </c>
    </row>
    <row r="26" spans="1:11" ht="14.4" customHeight="1" thickBot="1" x14ac:dyDescent="0.35">
      <c r="A26" s="449" t="s">
        <v>46</v>
      </c>
      <c r="B26" s="429">
        <v>0</v>
      </c>
      <c r="C26" s="429">
        <v>2.4059699999999999</v>
      </c>
      <c r="D26" s="430">
        <v>2.4059699999999999</v>
      </c>
      <c r="E26" s="439" t="s">
        <v>253</v>
      </c>
      <c r="F26" s="429">
        <v>2.2458504942349999</v>
      </c>
      <c r="G26" s="430">
        <v>1.871542078529</v>
      </c>
      <c r="H26" s="432">
        <v>0</v>
      </c>
      <c r="I26" s="429">
        <v>4.5257300000000003</v>
      </c>
      <c r="J26" s="430">
        <v>2.6541879214700002</v>
      </c>
      <c r="K26" s="433">
        <v>2.0151519487230001</v>
      </c>
    </row>
    <row r="27" spans="1:11" ht="14.4" customHeight="1" thickBot="1" x14ac:dyDescent="0.35">
      <c r="A27" s="450" t="s">
        <v>269</v>
      </c>
      <c r="B27" s="434">
        <v>0</v>
      </c>
      <c r="C27" s="434">
        <v>0.41399999999999998</v>
      </c>
      <c r="D27" s="435">
        <v>0.41399999999999998</v>
      </c>
      <c r="E27" s="436" t="s">
        <v>253</v>
      </c>
      <c r="F27" s="434">
        <v>0.20973774570699999</v>
      </c>
      <c r="G27" s="435">
        <v>0.17478145475500001</v>
      </c>
      <c r="H27" s="437">
        <v>0</v>
      </c>
      <c r="I27" s="434">
        <v>0</v>
      </c>
      <c r="J27" s="435">
        <v>-0.17478145475500001</v>
      </c>
      <c r="K27" s="442">
        <v>0</v>
      </c>
    </row>
    <row r="28" spans="1:11" ht="14.4" customHeight="1" thickBot="1" x14ac:dyDescent="0.35">
      <c r="A28" s="451" t="s">
        <v>270</v>
      </c>
      <c r="B28" s="429">
        <v>0</v>
      </c>
      <c r="C28" s="429">
        <v>0.41399999999999998</v>
      </c>
      <c r="D28" s="430">
        <v>0.41399999999999998</v>
      </c>
      <c r="E28" s="439" t="s">
        <v>253</v>
      </c>
      <c r="F28" s="429">
        <v>0.20973774570699999</v>
      </c>
      <c r="G28" s="430">
        <v>0.17478145475500001</v>
      </c>
      <c r="H28" s="432">
        <v>0</v>
      </c>
      <c r="I28" s="429">
        <v>0</v>
      </c>
      <c r="J28" s="430">
        <v>-0.17478145475500001</v>
      </c>
      <c r="K28" s="433">
        <v>0</v>
      </c>
    </row>
    <row r="29" spans="1:11" ht="14.4" customHeight="1" thickBot="1" x14ac:dyDescent="0.35">
      <c r="A29" s="450" t="s">
        <v>271</v>
      </c>
      <c r="B29" s="434">
        <v>0</v>
      </c>
      <c r="C29" s="434">
        <v>1.99197</v>
      </c>
      <c r="D29" s="435">
        <v>1.99197</v>
      </c>
      <c r="E29" s="436" t="s">
        <v>253</v>
      </c>
      <c r="F29" s="434">
        <v>2.0361127485280002</v>
      </c>
      <c r="G29" s="435">
        <v>1.696760623773</v>
      </c>
      <c r="H29" s="437">
        <v>0</v>
      </c>
      <c r="I29" s="434">
        <v>4.5257300000000003</v>
      </c>
      <c r="J29" s="435">
        <v>2.828969376226</v>
      </c>
      <c r="K29" s="442">
        <v>2.222730545383</v>
      </c>
    </row>
    <row r="30" spans="1:11" ht="14.4" customHeight="1" thickBot="1" x14ac:dyDescent="0.35">
      <c r="A30" s="451" t="s">
        <v>272</v>
      </c>
      <c r="B30" s="429">
        <v>0</v>
      </c>
      <c r="C30" s="429">
        <v>1.99197</v>
      </c>
      <c r="D30" s="430">
        <v>1.99197</v>
      </c>
      <c r="E30" s="439" t="s">
        <v>253</v>
      </c>
      <c r="F30" s="429">
        <v>2.0361127485280002</v>
      </c>
      <c r="G30" s="430">
        <v>1.696760623773</v>
      </c>
      <c r="H30" s="432">
        <v>0</v>
      </c>
      <c r="I30" s="429">
        <v>4.5257300000000003</v>
      </c>
      <c r="J30" s="430">
        <v>2.828969376226</v>
      </c>
      <c r="K30" s="433">
        <v>2.222730545383</v>
      </c>
    </row>
    <row r="31" spans="1:11" ht="14.4" customHeight="1" thickBot="1" x14ac:dyDescent="0.35">
      <c r="A31" s="448" t="s">
        <v>273</v>
      </c>
      <c r="B31" s="429">
        <v>0</v>
      </c>
      <c r="C31" s="429">
        <v>3.7319900000000001</v>
      </c>
      <c r="D31" s="430">
        <v>3.7319900000000001</v>
      </c>
      <c r="E31" s="439" t="s">
        <v>253</v>
      </c>
      <c r="F31" s="429">
        <v>0</v>
      </c>
      <c r="G31" s="430">
        <v>0</v>
      </c>
      <c r="H31" s="432">
        <v>0</v>
      </c>
      <c r="I31" s="429">
        <v>0</v>
      </c>
      <c r="J31" s="430">
        <v>0</v>
      </c>
      <c r="K31" s="440" t="s">
        <v>247</v>
      </c>
    </row>
    <row r="32" spans="1:11" ht="14.4" customHeight="1" thickBot="1" x14ac:dyDescent="0.35">
      <c r="A32" s="449" t="s">
        <v>274</v>
      </c>
      <c r="B32" s="429">
        <v>0</v>
      </c>
      <c r="C32" s="429">
        <v>3.7319900000000001</v>
      </c>
      <c r="D32" s="430">
        <v>3.7319900000000001</v>
      </c>
      <c r="E32" s="439" t="s">
        <v>253</v>
      </c>
      <c r="F32" s="429">
        <v>0</v>
      </c>
      <c r="G32" s="430">
        <v>0</v>
      </c>
      <c r="H32" s="432">
        <v>0</v>
      </c>
      <c r="I32" s="429">
        <v>0</v>
      </c>
      <c r="J32" s="430">
        <v>0</v>
      </c>
      <c r="K32" s="440" t="s">
        <v>247</v>
      </c>
    </row>
    <row r="33" spans="1:11" ht="14.4" customHeight="1" thickBot="1" x14ac:dyDescent="0.35">
      <c r="A33" s="450" t="s">
        <v>275</v>
      </c>
      <c r="B33" s="434">
        <v>0</v>
      </c>
      <c r="C33" s="434">
        <v>3.7319900000000001</v>
      </c>
      <c r="D33" s="435">
        <v>3.7319900000000001</v>
      </c>
      <c r="E33" s="436" t="s">
        <v>253</v>
      </c>
      <c r="F33" s="434">
        <v>0</v>
      </c>
      <c r="G33" s="435">
        <v>0</v>
      </c>
      <c r="H33" s="437">
        <v>0</v>
      </c>
      <c r="I33" s="434">
        <v>0</v>
      </c>
      <c r="J33" s="435">
        <v>0</v>
      </c>
      <c r="K33" s="438" t="s">
        <v>247</v>
      </c>
    </row>
    <row r="34" spans="1:11" ht="14.4" customHeight="1" thickBot="1" x14ac:dyDescent="0.35">
      <c r="A34" s="451" t="s">
        <v>276</v>
      </c>
      <c r="B34" s="429">
        <v>0</v>
      </c>
      <c r="C34" s="429">
        <v>3.7319900000000001</v>
      </c>
      <c r="D34" s="430">
        <v>3.7319900000000001</v>
      </c>
      <c r="E34" s="439" t="s">
        <v>253</v>
      </c>
      <c r="F34" s="429">
        <v>0</v>
      </c>
      <c r="G34" s="430">
        <v>0</v>
      </c>
      <c r="H34" s="432">
        <v>0</v>
      </c>
      <c r="I34" s="429">
        <v>0</v>
      </c>
      <c r="J34" s="430">
        <v>0</v>
      </c>
      <c r="K34" s="440" t="s">
        <v>247</v>
      </c>
    </row>
    <row r="35" spans="1:11" ht="14.4" customHeight="1" thickBot="1" x14ac:dyDescent="0.35">
      <c r="A35" s="447" t="s">
        <v>277</v>
      </c>
      <c r="B35" s="429">
        <v>0</v>
      </c>
      <c r="C35" s="429">
        <v>1386.08032</v>
      </c>
      <c r="D35" s="430">
        <v>1386.08032</v>
      </c>
      <c r="E35" s="439" t="s">
        <v>253</v>
      </c>
      <c r="F35" s="429">
        <v>1433</v>
      </c>
      <c r="G35" s="430">
        <v>1194.1666666666699</v>
      </c>
      <c r="H35" s="432">
        <v>110.43465999999999</v>
      </c>
      <c r="I35" s="429">
        <v>1095.37391</v>
      </c>
      <c r="J35" s="430">
        <v>-98.792756666665994</v>
      </c>
      <c r="K35" s="433">
        <v>0.76439212142299995</v>
      </c>
    </row>
    <row r="36" spans="1:11" ht="14.4" customHeight="1" thickBot="1" x14ac:dyDescent="0.35">
      <c r="A36" s="448" t="s">
        <v>278</v>
      </c>
      <c r="B36" s="429">
        <v>0</v>
      </c>
      <c r="C36" s="429">
        <v>1386.08032</v>
      </c>
      <c r="D36" s="430">
        <v>1386.08032</v>
      </c>
      <c r="E36" s="439" t="s">
        <v>253</v>
      </c>
      <c r="F36" s="429">
        <v>1433</v>
      </c>
      <c r="G36" s="430">
        <v>1194.1666666666699</v>
      </c>
      <c r="H36" s="432">
        <v>110.43465999999999</v>
      </c>
      <c r="I36" s="429">
        <v>1078.7739099999999</v>
      </c>
      <c r="J36" s="430">
        <v>-115.392756666667</v>
      </c>
      <c r="K36" s="433">
        <v>0.75280803210000002</v>
      </c>
    </row>
    <row r="37" spans="1:11" ht="14.4" customHeight="1" thickBot="1" x14ac:dyDescent="0.35">
      <c r="A37" s="449" t="s">
        <v>279</v>
      </c>
      <c r="B37" s="429">
        <v>0</v>
      </c>
      <c r="C37" s="429">
        <v>1386.08032</v>
      </c>
      <c r="D37" s="430">
        <v>1386.08032</v>
      </c>
      <c r="E37" s="439" t="s">
        <v>253</v>
      </c>
      <c r="F37" s="429">
        <v>1433</v>
      </c>
      <c r="G37" s="430">
        <v>1194.1666666666699</v>
      </c>
      <c r="H37" s="432">
        <v>110.43465999999999</v>
      </c>
      <c r="I37" s="429">
        <v>1078.7739099999999</v>
      </c>
      <c r="J37" s="430">
        <v>-115.392756666667</v>
      </c>
      <c r="K37" s="433">
        <v>0.75280803210000002</v>
      </c>
    </row>
    <row r="38" spans="1:11" ht="14.4" customHeight="1" thickBot="1" x14ac:dyDescent="0.35">
      <c r="A38" s="450" t="s">
        <v>280</v>
      </c>
      <c r="B38" s="434">
        <v>0</v>
      </c>
      <c r="C38" s="434">
        <v>1.4961199999999999</v>
      </c>
      <c r="D38" s="435">
        <v>1.4961199999999999</v>
      </c>
      <c r="E38" s="436" t="s">
        <v>253</v>
      </c>
      <c r="F38" s="434">
        <v>2</v>
      </c>
      <c r="G38" s="435">
        <v>1.6666666666659999</v>
      </c>
      <c r="H38" s="437">
        <v>0.29812</v>
      </c>
      <c r="I38" s="434">
        <v>1.6558600000000001</v>
      </c>
      <c r="J38" s="435">
        <v>-1.0806666665999999E-2</v>
      </c>
      <c r="K38" s="442">
        <v>0.82793000000000005</v>
      </c>
    </row>
    <row r="39" spans="1:11" ht="14.4" customHeight="1" thickBot="1" x14ac:dyDescent="0.35">
      <c r="A39" s="451" t="s">
        <v>281</v>
      </c>
      <c r="B39" s="429">
        <v>0</v>
      </c>
      <c r="C39" s="429">
        <v>1.4961199999999999</v>
      </c>
      <c r="D39" s="430">
        <v>1.4961199999999999</v>
      </c>
      <c r="E39" s="439" t="s">
        <v>253</v>
      </c>
      <c r="F39" s="429">
        <v>2</v>
      </c>
      <c r="G39" s="430">
        <v>1.6666666666659999</v>
      </c>
      <c r="H39" s="432">
        <v>0.29812</v>
      </c>
      <c r="I39" s="429">
        <v>1.6558600000000001</v>
      </c>
      <c r="J39" s="430">
        <v>-1.0806666665999999E-2</v>
      </c>
      <c r="K39" s="433">
        <v>0.82793000000000005</v>
      </c>
    </row>
    <row r="40" spans="1:11" ht="14.4" customHeight="1" thickBot="1" x14ac:dyDescent="0.35">
      <c r="A40" s="450" t="s">
        <v>282</v>
      </c>
      <c r="B40" s="434">
        <v>0</v>
      </c>
      <c r="C40" s="434">
        <v>0.44358999999999998</v>
      </c>
      <c r="D40" s="435">
        <v>0.44358999999999998</v>
      </c>
      <c r="E40" s="436" t="s">
        <v>253</v>
      </c>
      <c r="F40" s="434">
        <v>1</v>
      </c>
      <c r="G40" s="435">
        <v>0.83333333333299997</v>
      </c>
      <c r="H40" s="437">
        <v>0</v>
      </c>
      <c r="I40" s="434">
        <v>0</v>
      </c>
      <c r="J40" s="435">
        <v>-0.83333333333299997</v>
      </c>
      <c r="K40" s="442">
        <v>0</v>
      </c>
    </row>
    <row r="41" spans="1:11" ht="14.4" customHeight="1" thickBot="1" x14ac:dyDescent="0.35">
      <c r="A41" s="451" t="s">
        <v>283</v>
      </c>
      <c r="B41" s="429">
        <v>0</v>
      </c>
      <c r="C41" s="429">
        <v>0.44358999999999998</v>
      </c>
      <c r="D41" s="430">
        <v>0.44358999999999998</v>
      </c>
      <c r="E41" s="439" t="s">
        <v>253</v>
      </c>
      <c r="F41" s="429">
        <v>1</v>
      </c>
      <c r="G41" s="430">
        <v>0.83333333333299997</v>
      </c>
      <c r="H41" s="432">
        <v>0</v>
      </c>
      <c r="I41" s="429">
        <v>0</v>
      </c>
      <c r="J41" s="430">
        <v>-0.83333333333299997</v>
      </c>
      <c r="K41" s="433">
        <v>0</v>
      </c>
    </row>
    <row r="42" spans="1:11" ht="14.4" customHeight="1" thickBot="1" x14ac:dyDescent="0.35">
      <c r="A42" s="450" t="s">
        <v>284</v>
      </c>
      <c r="B42" s="434">
        <v>0</v>
      </c>
      <c r="C42" s="434">
        <v>1384.1406099999999</v>
      </c>
      <c r="D42" s="435">
        <v>1384.1406099999999</v>
      </c>
      <c r="E42" s="436" t="s">
        <v>253</v>
      </c>
      <c r="F42" s="434">
        <v>1430</v>
      </c>
      <c r="G42" s="435">
        <v>1191.6666666666699</v>
      </c>
      <c r="H42" s="437">
        <v>95.33314</v>
      </c>
      <c r="I42" s="434">
        <v>998.65464999999995</v>
      </c>
      <c r="J42" s="435">
        <v>-193.01201666666699</v>
      </c>
      <c r="K42" s="442">
        <v>0.69835989510399998</v>
      </c>
    </row>
    <row r="43" spans="1:11" ht="14.4" customHeight="1" thickBot="1" x14ac:dyDescent="0.35">
      <c r="A43" s="451" t="s">
        <v>285</v>
      </c>
      <c r="B43" s="429">
        <v>0</v>
      </c>
      <c r="C43" s="429">
        <v>297.911</v>
      </c>
      <c r="D43" s="430">
        <v>297.911</v>
      </c>
      <c r="E43" s="439" t="s">
        <v>253</v>
      </c>
      <c r="F43" s="429">
        <v>289</v>
      </c>
      <c r="G43" s="430">
        <v>240.833333333333</v>
      </c>
      <c r="H43" s="432">
        <v>39.534350000000003</v>
      </c>
      <c r="I43" s="429">
        <v>344.50617</v>
      </c>
      <c r="J43" s="430">
        <v>103.672836666667</v>
      </c>
      <c r="K43" s="433">
        <v>1.1920628719719999</v>
      </c>
    </row>
    <row r="44" spans="1:11" ht="14.4" customHeight="1" thickBot="1" x14ac:dyDescent="0.35">
      <c r="A44" s="451" t="s">
        <v>286</v>
      </c>
      <c r="B44" s="429">
        <v>0</v>
      </c>
      <c r="C44" s="429">
        <v>1086.2296100000001</v>
      </c>
      <c r="D44" s="430">
        <v>1086.2296100000001</v>
      </c>
      <c r="E44" s="439" t="s">
        <v>253</v>
      </c>
      <c r="F44" s="429">
        <v>1141</v>
      </c>
      <c r="G44" s="430">
        <v>950.83333333333303</v>
      </c>
      <c r="H44" s="432">
        <v>55.798789999999997</v>
      </c>
      <c r="I44" s="429">
        <v>654.14847999999995</v>
      </c>
      <c r="J44" s="430">
        <v>-296.68485333333302</v>
      </c>
      <c r="K44" s="433">
        <v>0.57331155127</v>
      </c>
    </row>
    <row r="45" spans="1:11" ht="14.4" customHeight="1" thickBot="1" x14ac:dyDescent="0.35">
      <c r="A45" s="450" t="s">
        <v>287</v>
      </c>
      <c r="B45" s="434">
        <v>0</v>
      </c>
      <c r="C45" s="434">
        <v>0</v>
      </c>
      <c r="D45" s="435">
        <v>0</v>
      </c>
      <c r="E45" s="441">
        <v>1</v>
      </c>
      <c r="F45" s="434">
        <v>0</v>
      </c>
      <c r="G45" s="435">
        <v>0</v>
      </c>
      <c r="H45" s="437">
        <v>14.8034</v>
      </c>
      <c r="I45" s="434">
        <v>78.463399999999993</v>
      </c>
      <c r="J45" s="435">
        <v>78.463399999999993</v>
      </c>
      <c r="K45" s="438" t="s">
        <v>247</v>
      </c>
    </row>
    <row r="46" spans="1:11" ht="14.4" customHeight="1" thickBot="1" x14ac:dyDescent="0.35">
      <c r="A46" s="451" t="s">
        <v>288</v>
      </c>
      <c r="B46" s="429">
        <v>0</v>
      </c>
      <c r="C46" s="429">
        <v>0</v>
      </c>
      <c r="D46" s="430">
        <v>0</v>
      </c>
      <c r="E46" s="431">
        <v>1</v>
      </c>
      <c r="F46" s="429">
        <v>0</v>
      </c>
      <c r="G46" s="430">
        <v>0</v>
      </c>
      <c r="H46" s="432">
        <v>0</v>
      </c>
      <c r="I46" s="429">
        <v>7.4779900000000001</v>
      </c>
      <c r="J46" s="430">
        <v>7.4779900000000001</v>
      </c>
      <c r="K46" s="440" t="s">
        <v>247</v>
      </c>
    </row>
    <row r="47" spans="1:11" ht="14.4" customHeight="1" thickBot="1" x14ac:dyDescent="0.35">
      <c r="A47" s="451" t="s">
        <v>289</v>
      </c>
      <c r="B47" s="429">
        <v>0</v>
      </c>
      <c r="C47" s="429">
        <v>0</v>
      </c>
      <c r="D47" s="430">
        <v>0</v>
      </c>
      <c r="E47" s="431">
        <v>1</v>
      </c>
      <c r="F47" s="429">
        <v>0</v>
      </c>
      <c r="G47" s="430">
        <v>0</v>
      </c>
      <c r="H47" s="432">
        <v>14.8034</v>
      </c>
      <c r="I47" s="429">
        <v>70.985410000000002</v>
      </c>
      <c r="J47" s="430">
        <v>70.985410000000002</v>
      </c>
      <c r="K47" s="440" t="s">
        <v>247</v>
      </c>
    </row>
    <row r="48" spans="1:11" ht="14.4" customHeight="1" thickBot="1" x14ac:dyDescent="0.35">
      <c r="A48" s="448" t="s">
        <v>290</v>
      </c>
      <c r="B48" s="429">
        <v>0</v>
      </c>
      <c r="C48" s="429">
        <v>0</v>
      </c>
      <c r="D48" s="430">
        <v>0</v>
      </c>
      <c r="E48" s="431">
        <v>1</v>
      </c>
      <c r="F48" s="429">
        <v>0</v>
      </c>
      <c r="G48" s="430">
        <v>0</v>
      </c>
      <c r="H48" s="432">
        <v>0</v>
      </c>
      <c r="I48" s="429">
        <v>16.600000000000001</v>
      </c>
      <c r="J48" s="430">
        <v>16.600000000000001</v>
      </c>
      <c r="K48" s="440" t="s">
        <v>247</v>
      </c>
    </row>
    <row r="49" spans="1:11" ht="14.4" customHeight="1" thickBot="1" x14ac:dyDescent="0.35">
      <c r="A49" s="453" t="s">
        <v>291</v>
      </c>
      <c r="B49" s="434">
        <v>0</v>
      </c>
      <c r="C49" s="434">
        <v>0</v>
      </c>
      <c r="D49" s="435">
        <v>0</v>
      </c>
      <c r="E49" s="441">
        <v>1</v>
      </c>
      <c r="F49" s="434">
        <v>0</v>
      </c>
      <c r="G49" s="435">
        <v>0</v>
      </c>
      <c r="H49" s="437">
        <v>0</v>
      </c>
      <c r="I49" s="434">
        <v>16.600000000000001</v>
      </c>
      <c r="J49" s="435">
        <v>16.600000000000001</v>
      </c>
      <c r="K49" s="438" t="s">
        <v>247</v>
      </c>
    </row>
    <row r="50" spans="1:11" ht="14.4" customHeight="1" thickBot="1" x14ac:dyDescent="0.35">
      <c r="A50" s="450" t="s">
        <v>292</v>
      </c>
      <c r="B50" s="434">
        <v>0</v>
      </c>
      <c r="C50" s="434">
        <v>0</v>
      </c>
      <c r="D50" s="435">
        <v>0</v>
      </c>
      <c r="E50" s="441">
        <v>1</v>
      </c>
      <c r="F50" s="434">
        <v>0</v>
      </c>
      <c r="G50" s="435">
        <v>0</v>
      </c>
      <c r="H50" s="437">
        <v>0</v>
      </c>
      <c r="I50" s="434">
        <v>16.600000000000001</v>
      </c>
      <c r="J50" s="435">
        <v>16.600000000000001</v>
      </c>
      <c r="K50" s="438" t="s">
        <v>253</v>
      </c>
    </row>
    <row r="51" spans="1:11" ht="14.4" customHeight="1" thickBot="1" x14ac:dyDescent="0.35">
      <c r="A51" s="451" t="s">
        <v>293</v>
      </c>
      <c r="B51" s="429">
        <v>0</v>
      </c>
      <c r="C51" s="429">
        <v>0</v>
      </c>
      <c r="D51" s="430">
        <v>0</v>
      </c>
      <c r="E51" s="431">
        <v>1</v>
      </c>
      <c r="F51" s="429">
        <v>0</v>
      </c>
      <c r="G51" s="430">
        <v>0</v>
      </c>
      <c r="H51" s="432">
        <v>0</v>
      </c>
      <c r="I51" s="429">
        <v>16.600000000000001</v>
      </c>
      <c r="J51" s="430">
        <v>16.600000000000001</v>
      </c>
      <c r="K51" s="440" t="s">
        <v>253</v>
      </c>
    </row>
    <row r="52" spans="1:11" ht="14.4" customHeight="1" thickBot="1" x14ac:dyDescent="0.35">
      <c r="A52" s="447" t="s">
        <v>294</v>
      </c>
      <c r="B52" s="429">
        <v>43</v>
      </c>
      <c r="C52" s="429">
        <v>37.899650000000001</v>
      </c>
      <c r="D52" s="430">
        <v>-5.1003499999999997</v>
      </c>
      <c r="E52" s="431">
        <v>0.88138720930199999</v>
      </c>
      <c r="F52" s="429">
        <v>0.34090201312200002</v>
      </c>
      <c r="G52" s="430">
        <v>0.28408501093499999</v>
      </c>
      <c r="H52" s="432">
        <v>0</v>
      </c>
      <c r="I52" s="429">
        <v>0</v>
      </c>
      <c r="J52" s="430">
        <v>-0.28408501093499999</v>
      </c>
      <c r="K52" s="433">
        <v>0</v>
      </c>
    </row>
    <row r="53" spans="1:11" ht="14.4" customHeight="1" thickBot="1" x14ac:dyDescent="0.35">
      <c r="A53" s="452" t="s">
        <v>295</v>
      </c>
      <c r="B53" s="434">
        <v>43</v>
      </c>
      <c r="C53" s="434">
        <v>37.899650000000001</v>
      </c>
      <c r="D53" s="435">
        <v>-5.1003499999999997</v>
      </c>
      <c r="E53" s="441">
        <v>0.88138720930199999</v>
      </c>
      <c r="F53" s="434">
        <v>0.34090201312200002</v>
      </c>
      <c r="G53" s="435">
        <v>0.28408501093499999</v>
      </c>
      <c r="H53" s="437">
        <v>0</v>
      </c>
      <c r="I53" s="434">
        <v>0</v>
      </c>
      <c r="J53" s="435">
        <v>-0.28408501093499999</v>
      </c>
      <c r="K53" s="442">
        <v>0</v>
      </c>
    </row>
    <row r="54" spans="1:11" ht="14.4" customHeight="1" thickBot="1" x14ac:dyDescent="0.35">
      <c r="A54" s="453" t="s">
        <v>53</v>
      </c>
      <c r="B54" s="434">
        <v>43</v>
      </c>
      <c r="C54" s="434">
        <v>37.899650000000001</v>
      </c>
      <c r="D54" s="435">
        <v>-5.1003499999999997</v>
      </c>
      <c r="E54" s="441">
        <v>0.88138720930199999</v>
      </c>
      <c r="F54" s="434">
        <v>0.34090201312200002</v>
      </c>
      <c r="G54" s="435">
        <v>0.28408501093499999</v>
      </c>
      <c r="H54" s="437">
        <v>0</v>
      </c>
      <c r="I54" s="434">
        <v>0</v>
      </c>
      <c r="J54" s="435">
        <v>-0.28408501093499999</v>
      </c>
      <c r="K54" s="442">
        <v>0</v>
      </c>
    </row>
    <row r="55" spans="1:11" ht="14.4" customHeight="1" thickBot="1" x14ac:dyDescent="0.35">
      <c r="A55" s="450" t="s">
        <v>296</v>
      </c>
      <c r="B55" s="434">
        <v>0</v>
      </c>
      <c r="C55" s="434">
        <v>0.31492999999999999</v>
      </c>
      <c r="D55" s="435">
        <v>0.31492999999999999</v>
      </c>
      <c r="E55" s="436" t="s">
        <v>253</v>
      </c>
      <c r="F55" s="434">
        <v>0.34090201312200002</v>
      </c>
      <c r="G55" s="435">
        <v>0.28408501093499999</v>
      </c>
      <c r="H55" s="437">
        <v>0</v>
      </c>
      <c r="I55" s="434">
        <v>0</v>
      </c>
      <c r="J55" s="435">
        <v>-0.28408501093499999</v>
      </c>
      <c r="K55" s="442">
        <v>0</v>
      </c>
    </row>
    <row r="56" spans="1:11" ht="14.4" customHeight="1" thickBot="1" x14ac:dyDescent="0.35">
      <c r="A56" s="451" t="s">
        <v>297</v>
      </c>
      <c r="B56" s="429">
        <v>0</v>
      </c>
      <c r="C56" s="429">
        <v>0.31492999999999999</v>
      </c>
      <c r="D56" s="430">
        <v>0.31492999999999999</v>
      </c>
      <c r="E56" s="439" t="s">
        <v>253</v>
      </c>
      <c r="F56" s="429">
        <v>0.34090201312200002</v>
      </c>
      <c r="G56" s="430">
        <v>0.28408501093499999</v>
      </c>
      <c r="H56" s="432">
        <v>0</v>
      </c>
      <c r="I56" s="429">
        <v>0</v>
      </c>
      <c r="J56" s="430">
        <v>-0.28408501093499999</v>
      </c>
      <c r="K56" s="433">
        <v>0</v>
      </c>
    </row>
    <row r="57" spans="1:11" ht="14.4" customHeight="1" thickBot="1" x14ac:dyDescent="0.35">
      <c r="A57" s="450" t="s">
        <v>298</v>
      </c>
      <c r="B57" s="434">
        <v>43</v>
      </c>
      <c r="C57" s="434">
        <v>37.584719999999997</v>
      </c>
      <c r="D57" s="435">
        <v>-5.4152800000000001</v>
      </c>
      <c r="E57" s="441">
        <v>0.87406325581300004</v>
      </c>
      <c r="F57" s="434">
        <v>0</v>
      </c>
      <c r="G57" s="435">
        <v>0</v>
      </c>
      <c r="H57" s="437">
        <v>0</v>
      </c>
      <c r="I57" s="434">
        <v>0</v>
      </c>
      <c r="J57" s="435">
        <v>0</v>
      </c>
      <c r="K57" s="438" t="s">
        <v>247</v>
      </c>
    </row>
    <row r="58" spans="1:11" ht="14.4" customHeight="1" thickBot="1" x14ac:dyDescent="0.35">
      <c r="A58" s="451" t="s">
        <v>299</v>
      </c>
      <c r="B58" s="429">
        <v>43</v>
      </c>
      <c r="C58" s="429">
        <v>37.584719999999997</v>
      </c>
      <c r="D58" s="430">
        <v>-5.4152800000000001</v>
      </c>
      <c r="E58" s="431">
        <v>0.87406325581300004</v>
      </c>
      <c r="F58" s="429">
        <v>0</v>
      </c>
      <c r="G58" s="430">
        <v>0</v>
      </c>
      <c r="H58" s="432">
        <v>0</v>
      </c>
      <c r="I58" s="429">
        <v>0</v>
      </c>
      <c r="J58" s="430">
        <v>0</v>
      </c>
      <c r="K58" s="440" t="s">
        <v>247</v>
      </c>
    </row>
    <row r="59" spans="1:11" ht="14.4" customHeight="1" thickBot="1" x14ac:dyDescent="0.35">
      <c r="A59" s="454" t="s">
        <v>300</v>
      </c>
      <c r="B59" s="434">
        <v>0</v>
      </c>
      <c r="C59" s="434">
        <v>0</v>
      </c>
      <c r="D59" s="435">
        <v>0</v>
      </c>
      <c r="E59" s="441">
        <v>1</v>
      </c>
      <c r="F59" s="434">
        <v>0</v>
      </c>
      <c r="G59" s="435">
        <v>0</v>
      </c>
      <c r="H59" s="437">
        <v>0</v>
      </c>
      <c r="I59" s="434">
        <v>0.93991999999999998</v>
      </c>
      <c r="J59" s="435">
        <v>0.93991999999999998</v>
      </c>
      <c r="K59" s="438" t="s">
        <v>247</v>
      </c>
    </row>
    <row r="60" spans="1:11" ht="14.4" customHeight="1" thickBot="1" x14ac:dyDescent="0.35">
      <c r="A60" s="452" t="s">
        <v>301</v>
      </c>
      <c r="B60" s="434">
        <v>0</v>
      </c>
      <c r="C60" s="434">
        <v>0</v>
      </c>
      <c r="D60" s="435">
        <v>0</v>
      </c>
      <c r="E60" s="441">
        <v>1</v>
      </c>
      <c r="F60" s="434">
        <v>0</v>
      </c>
      <c r="G60" s="435">
        <v>0</v>
      </c>
      <c r="H60" s="437">
        <v>0</v>
      </c>
      <c r="I60" s="434">
        <v>0.93991999999999998</v>
      </c>
      <c r="J60" s="435">
        <v>0.93991999999999998</v>
      </c>
      <c r="K60" s="438" t="s">
        <v>247</v>
      </c>
    </row>
    <row r="61" spans="1:11" ht="14.4" customHeight="1" thickBot="1" x14ac:dyDescent="0.35">
      <c r="A61" s="453" t="s">
        <v>302</v>
      </c>
      <c r="B61" s="434">
        <v>0</v>
      </c>
      <c r="C61" s="434">
        <v>0</v>
      </c>
      <c r="D61" s="435">
        <v>0</v>
      </c>
      <c r="E61" s="441">
        <v>1</v>
      </c>
      <c r="F61" s="434">
        <v>0</v>
      </c>
      <c r="G61" s="435">
        <v>0</v>
      </c>
      <c r="H61" s="437">
        <v>0</v>
      </c>
      <c r="I61" s="434">
        <v>0.93991999999999998</v>
      </c>
      <c r="J61" s="435">
        <v>0.93991999999999998</v>
      </c>
      <c r="K61" s="438" t="s">
        <v>247</v>
      </c>
    </row>
    <row r="62" spans="1:11" ht="14.4" customHeight="1" thickBot="1" x14ac:dyDescent="0.35">
      <c r="A62" s="450" t="s">
        <v>303</v>
      </c>
      <c r="B62" s="434">
        <v>0</v>
      </c>
      <c r="C62" s="434">
        <v>0</v>
      </c>
      <c r="D62" s="435">
        <v>0</v>
      </c>
      <c r="E62" s="441">
        <v>1</v>
      </c>
      <c r="F62" s="434">
        <v>0</v>
      </c>
      <c r="G62" s="435">
        <v>0</v>
      </c>
      <c r="H62" s="437">
        <v>0</v>
      </c>
      <c r="I62" s="434">
        <v>0.93991999999999998</v>
      </c>
      <c r="J62" s="435">
        <v>0.93991999999999998</v>
      </c>
      <c r="K62" s="438" t="s">
        <v>253</v>
      </c>
    </row>
    <row r="63" spans="1:11" ht="14.4" customHeight="1" thickBot="1" x14ac:dyDescent="0.35">
      <c r="A63" s="451" t="s">
        <v>304</v>
      </c>
      <c r="B63" s="429">
        <v>0</v>
      </c>
      <c r="C63" s="429">
        <v>0</v>
      </c>
      <c r="D63" s="430">
        <v>0</v>
      </c>
      <c r="E63" s="431">
        <v>1</v>
      </c>
      <c r="F63" s="429">
        <v>0</v>
      </c>
      <c r="G63" s="430">
        <v>0</v>
      </c>
      <c r="H63" s="432">
        <v>0</v>
      </c>
      <c r="I63" s="429">
        <v>0.93991999999999998</v>
      </c>
      <c r="J63" s="430">
        <v>0.93991999999999998</v>
      </c>
      <c r="K63" s="440" t="s">
        <v>253</v>
      </c>
    </row>
    <row r="64" spans="1:11" ht="14.4" customHeight="1" thickBot="1" x14ac:dyDescent="0.35">
      <c r="A64" s="455"/>
      <c r="B64" s="429">
        <v>-513.14179244643196</v>
      </c>
      <c r="C64" s="429">
        <v>869.71384999999998</v>
      </c>
      <c r="D64" s="430">
        <v>1382.85564244643</v>
      </c>
      <c r="E64" s="431">
        <v>-1.694880173087</v>
      </c>
      <c r="F64" s="429">
        <v>886.41326113109301</v>
      </c>
      <c r="G64" s="430">
        <v>738.67771760924404</v>
      </c>
      <c r="H64" s="432">
        <v>62.675849999999997</v>
      </c>
      <c r="I64" s="429">
        <v>622.48925999999994</v>
      </c>
      <c r="J64" s="430">
        <v>-116.188457609244</v>
      </c>
      <c r="K64" s="433">
        <v>0.70225625822100002</v>
      </c>
    </row>
    <row r="65" spans="1:11" ht="14.4" customHeight="1" thickBot="1" x14ac:dyDescent="0.35">
      <c r="A65" s="456" t="s">
        <v>65</v>
      </c>
      <c r="B65" s="443">
        <v>-513.14179244643196</v>
      </c>
      <c r="C65" s="443">
        <v>869.71384999999998</v>
      </c>
      <c r="D65" s="444">
        <v>1382.85564244643</v>
      </c>
      <c r="E65" s="445" t="s">
        <v>253</v>
      </c>
      <c r="F65" s="443">
        <v>886.41326113109301</v>
      </c>
      <c r="G65" s="444">
        <v>738.67771760924404</v>
      </c>
      <c r="H65" s="443">
        <v>62.675849999999997</v>
      </c>
      <c r="I65" s="443">
        <v>622.48925999999994</v>
      </c>
      <c r="J65" s="444">
        <v>-116.188457609244</v>
      </c>
      <c r="K65" s="446">
        <v>0.70225625822100002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6" t="s">
        <v>133</v>
      </c>
      <c r="B1" s="356"/>
      <c r="C1" s="356"/>
      <c r="D1" s="356"/>
      <c r="E1" s="356"/>
      <c r="F1" s="356"/>
      <c r="G1" s="356"/>
      <c r="H1" s="356"/>
      <c r="I1" s="321"/>
      <c r="J1" s="321"/>
      <c r="K1" s="321"/>
      <c r="L1" s="321"/>
    </row>
    <row r="2" spans="1:14" ht="14.4" customHeight="1" thickBot="1" x14ac:dyDescent="0.35">
      <c r="A2" s="230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14</v>
      </c>
      <c r="D3" s="366"/>
      <c r="E3" s="366" t="s">
        <v>15</v>
      </c>
      <c r="F3" s="366"/>
      <c r="G3" s="366"/>
      <c r="H3" s="366"/>
      <c r="I3" s="366" t="s">
        <v>140</v>
      </c>
      <c r="J3" s="366"/>
      <c r="K3" s="366"/>
      <c r="L3" s="36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57">
        <v>57</v>
      </c>
      <c r="B5" s="458" t="s">
        <v>305</v>
      </c>
      <c r="C5" s="459">
        <v>1273036.6700000004</v>
      </c>
      <c r="D5" s="459">
        <v>298</v>
      </c>
      <c r="E5" s="459">
        <v>825656.26</v>
      </c>
      <c r="F5" s="460">
        <v>0.64857225204675351</v>
      </c>
      <c r="G5" s="459">
        <v>167</v>
      </c>
      <c r="H5" s="460">
        <v>0.56040268456375841</v>
      </c>
      <c r="I5" s="459">
        <v>447380.41000000027</v>
      </c>
      <c r="J5" s="460">
        <v>0.35142774795324644</v>
      </c>
      <c r="K5" s="459">
        <v>131</v>
      </c>
      <c r="L5" s="460">
        <v>0.43959731543624159</v>
      </c>
      <c r="M5" s="459" t="s">
        <v>67</v>
      </c>
      <c r="N5" s="151"/>
    </row>
    <row r="6" spans="1:14" ht="14.4" customHeight="1" x14ac:dyDescent="0.3">
      <c r="A6" s="457">
        <v>57</v>
      </c>
      <c r="B6" s="458" t="s">
        <v>306</v>
      </c>
      <c r="C6" s="459">
        <v>1269036.6700000004</v>
      </c>
      <c r="D6" s="459">
        <v>287</v>
      </c>
      <c r="E6" s="459">
        <v>821656.26</v>
      </c>
      <c r="F6" s="460">
        <v>0.64746455277765913</v>
      </c>
      <c r="G6" s="459">
        <v>160</v>
      </c>
      <c r="H6" s="460">
        <v>0.55749128919860624</v>
      </c>
      <c r="I6" s="459">
        <v>447380.41000000027</v>
      </c>
      <c r="J6" s="460">
        <v>0.35253544722234081</v>
      </c>
      <c r="K6" s="459">
        <v>127</v>
      </c>
      <c r="L6" s="460">
        <v>0.4425087108013937</v>
      </c>
      <c r="M6" s="459" t="s">
        <v>1</v>
      </c>
      <c r="N6" s="151"/>
    </row>
    <row r="7" spans="1:14" ht="14.4" customHeight="1" x14ac:dyDescent="0.3">
      <c r="A7" s="457">
        <v>57</v>
      </c>
      <c r="B7" s="458" t="s">
        <v>307</v>
      </c>
      <c r="C7" s="459">
        <v>0</v>
      </c>
      <c r="D7" s="459">
        <v>7</v>
      </c>
      <c r="E7" s="459">
        <v>0</v>
      </c>
      <c r="F7" s="460" t="s">
        <v>308</v>
      </c>
      <c r="G7" s="459">
        <v>6</v>
      </c>
      <c r="H7" s="460">
        <v>0.8571428571428571</v>
      </c>
      <c r="I7" s="459">
        <v>0</v>
      </c>
      <c r="J7" s="460" t="s">
        <v>308</v>
      </c>
      <c r="K7" s="459">
        <v>1</v>
      </c>
      <c r="L7" s="460">
        <v>0.14285714285714285</v>
      </c>
      <c r="M7" s="459" t="s">
        <v>1</v>
      </c>
      <c r="N7" s="151"/>
    </row>
    <row r="8" spans="1:14" ht="14.4" customHeight="1" x14ac:dyDescent="0.3">
      <c r="A8" s="457">
        <v>57</v>
      </c>
      <c r="B8" s="458" t="s">
        <v>309</v>
      </c>
      <c r="C8" s="459">
        <v>4000</v>
      </c>
      <c r="D8" s="459">
        <v>4</v>
      </c>
      <c r="E8" s="459">
        <v>4000</v>
      </c>
      <c r="F8" s="460">
        <v>1</v>
      </c>
      <c r="G8" s="459">
        <v>1</v>
      </c>
      <c r="H8" s="460">
        <v>0.25</v>
      </c>
      <c r="I8" s="459">
        <v>0</v>
      </c>
      <c r="J8" s="460">
        <v>0</v>
      </c>
      <c r="K8" s="459">
        <v>3</v>
      </c>
      <c r="L8" s="460">
        <v>0.75</v>
      </c>
      <c r="M8" s="459" t="s">
        <v>1</v>
      </c>
      <c r="N8" s="151"/>
    </row>
    <row r="9" spans="1:14" ht="14.4" customHeight="1" x14ac:dyDescent="0.3">
      <c r="A9" s="457" t="s">
        <v>310</v>
      </c>
      <c r="B9" s="458" t="s">
        <v>3</v>
      </c>
      <c r="C9" s="459">
        <v>1273036.6700000004</v>
      </c>
      <c r="D9" s="459">
        <v>298</v>
      </c>
      <c r="E9" s="459">
        <v>825656.26</v>
      </c>
      <c r="F9" s="460">
        <v>0.64857225204675351</v>
      </c>
      <c r="G9" s="459">
        <v>167</v>
      </c>
      <c r="H9" s="460">
        <v>0.56040268456375841</v>
      </c>
      <c r="I9" s="459">
        <v>447380.41000000027</v>
      </c>
      <c r="J9" s="460">
        <v>0.35142774795324644</v>
      </c>
      <c r="K9" s="459">
        <v>131</v>
      </c>
      <c r="L9" s="460">
        <v>0.43959731543624159</v>
      </c>
      <c r="M9" s="459" t="s">
        <v>311</v>
      </c>
      <c r="N9" s="151"/>
    </row>
    <row r="11" spans="1:14" ht="14.4" customHeight="1" x14ac:dyDescent="0.3">
      <c r="A11" s="457">
        <v>57</v>
      </c>
      <c r="B11" s="458" t="s">
        <v>305</v>
      </c>
      <c r="C11" s="459" t="s">
        <v>308</v>
      </c>
      <c r="D11" s="459" t="s">
        <v>308</v>
      </c>
      <c r="E11" s="459" t="s">
        <v>308</v>
      </c>
      <c r="F11" s="460" t="s">
        <v>308</v>
      </c>
      <c r="G11" s="459" t="s">
        <v>308</v>
      </c>
      <c r="H11" s="460" t="s">
        <v>308</v>
      </c>
      <c r="I11" s="459" t="s">
        <v>308</v>
      </c>
      <c r="J11" s="460" t="s">
        <v>308</v>
      </c>
      <c r="K11" s="459" t="s">
        <v>308</v>
      </c>
      <c r="L11" s="460" t="s">
        <v>308</v>
      </c>
      <c r="M11" s="459" t="s">
        <v>67</v>
      </c>
      <c r="N11" s="151"/>
    </row>
    <row r="12" spans="1:14" ht="14.4" customHeight="1" x14ac:dyDescent="0.3">
      <c r="A12" s="457" t="s">
        <v>312</v>
      </c>
      <c r="B12" s="458" t="s">
        <v>306</v>
      </c>
      <c r="C12" s="459">
        <v>1269036.6700000004</v>
      </c>
      <c r="D12" s="459">
        <v>287</v>
      </c>
      <c r="E12" s="459">
        <v>821656.26</v>
      </c>
      <c r="F12" s="460">
        <v>0.64746455277765913</v>
      </c>
      <c r="G12" s="459">
        <v>160</v>
      </c>
      <c r="H12" s="460">
        <v>0.55749128919860624</v>
      </c>
      <c r="I12" s="459">
        <v>447380.41000000027</v>
      </c>
      <c r="J12" s="460">
        <v>0.35253544722234081</v>
      </c>
      <c r="K12" s="459">
        <v>127</v>
      </c>
      <c r="L12" s="460">
        <v>0.4425087108013937</v>
      </c>
      <c r="M12" s="459" t="s">
        <v>1</v>
      </c>
      <c r="N12" s="151"/>
    </row>
    <row r="13" spans="1:14" ht="14.4" customHeight="1" x14ac:dyDescent="0.3">
      <c r="A13" s="457" t="s">
        <v>312</v>
      </c>
      <c r="B13" s="458" t="s">
        <v>307</v>
      </c>
      <c r="C13" s="459">
        <v>0</v>
      </c>
      <c r="D13" s="459">
        <v>7</v>
      </c>
      <c r="E13" s="459">
        <v>0</v>
      </c>
      <c r="F13" s="460" t="s">
        <v>308</v>
      </c>
      <c r="G13" s="459">
        <v>6</v>
      </c>
      <c r="H13" s="460">
        <v>0.8571428571428571</v>
      </c>
      <c r="I13" s="459">
        <v>0</v>
      </c>
      <c r="J13" s="460" t="s">
        <v>308</v>
      </c>
      <c r="K13" s="459">
        <v>1</v>
      </c>
      <c r="L13" s="460">
        <v>0.14285714285714285</v>
      </c>
      <c r="M13" s="459" t="s">
        <v>1</v>
      </c>
      <c r="N13" s="151"/>
    </row>
    <row r="14" spans="1:14" ht="14.4" customHeight="1" x14ac:dyDescent="0.3">
      <c r="A14" s="457" t="s">
        <v>312</v>
      </c>
      <c r="B14" s="458" t="s">
        <v>309</v>
      </c>
      <c r="C14" s="459">
        <v>4000</v>
      </c>
      <c r="D14" s="459">
        <v>4</v>
      </c>
      <c r="E14" s="459">
        <v>4000</v>
      </c>
      <c r="F14" s="460">
        <v>1</v>
      </c>
      <c r="G14" s="459">
        <v>1</v>
      </c>
      <c r="H14" s="460">
        <v>0.25</v>
      </c>
      <c r="I14" s="459">
        <v>0</v>
      </c>
      <c r="J14" s="460">
        <v>0</v>
      </c>
      <c r="K14" s="459">
        <v>3</v>
      </c>
      <c r="L14" s="460">
        <v>0.75</v>
      </c>
      <c r="M14" s="459" t="s">
        <v>1</v>
      </c>
      <c r="N14" s="151"/>
    </row>
    <row r="15" spans="1:14" ht="14.4" customHeight="1" x14ac:dyDescent="0.3">
      <c r="A15" s="457" t="s">
        <v>312</v>
      </c>
      <c r="B15" s="458" t="s">
        <v>313</v>
      </c>
      <c r="C15" s="459">
        <v>1273036.6700000004</v>
      </c>
      <c r="D15" s="459">
        <v>298</v>
      </c>
      <c r="E15" s="459">
        <v>825656.26</v>
      </c>
      <c r="F15" s="460">
        <v>0.64857225204675351</v>
      </c>
      <c r="G15" s="459">
        <v>167</v>
      </c>
      <c r="H15" s="460">
        <v>0.56040268456375841</v>
      </c>
      <c r="I15" s="459">
        <v>447380.41000000027</v>
      </c>
      <c r="J15" s="460">
        <v>0.35142774795324644</v>
      </c>
      <c r="K15" s="459">
        <v>131</v>
      </c>
      <c r="L15" s="460">
        <v>0.43959731543624159</v>
      </c>
      <c r="M15" s="459" t="s">
        <v>314</v>
      </c>
      <c r="N15" s="151"/>
    </row>
    <row r="16" spans="1:14" ht="14.4" customHeight="1" x14ac:dyDescent="0.3">
      <c r="A16" s="457" t="s">
        <v>308</v>
      </c>
      <c r="B16" s="458" t="s">
        <v>308</v>
      </c>
      <c r="C16" s="459" t="s">
        <v>308</v>
      </c>
      <c r="D16" s="459" t="s">
        <v>308</v>
      </c>
      <c r="E16" s="459" t="s">
        <v>308</v>
      </c>
      <c r="F16" s="460" t="s">
        <v>308</v>
      </c>
      <c r="G16" s="459" t="s">
        <v>308</v>
      </c>
      <c r="H16" s="460" t="s">
        <v>308</v>
      </c>
      <c r="I16" s="459" t="s">
        <v>308</v>
      </c>
      <c r="J16" s="460" t="s">
        <v>308</v>
      </c>
      <c r="K16" s="459" t="s">
        <v>308</v>
      </c>
      <c r="L16" s="460" t="s">
        <v>308</v>
      </c>
      <c r="M16" s="459" t="s">
        <v>315</v>
      </c>
      <c r="N16" s="151"/>
    </row>
    <row r="17" spans="1:14" ht="14.4" customHeight="1" x14ac:dyDescent="0.3">
      <c r="A17" s="457" t="s">
        <v>310</v>
      </c>
      <c r="B17" s="458" t="s">
        <v>313</v>
      </c>
      <c r="C17" s="459">
        <v>1273036.6700000004</v>
      </c>
      <c r="D17" s="459">
        <v>298</v>
      </c>
      <c r="E17" s="459">
        <v>825656.26</v>
      </c>
      <c r="F17" s="460">
        <v>0.64857225204675351</v>
      </c>
      <c r="G17" s="459">
        <v>167</v>
      </c>
      <c r="H17" s="460">
        <v>0.56040268456375841</v>
      </c>
      <c r="I17" s="459">
        <v>447380.41000000027</v>
      </c>
      <c r="J17" s="460">
        <v>0.35142774795324644</v>
      </c>
      <c r="K17" s="459">
        <v>131</v>
      </c>
      <c r="L17" s="460">
        <v>0.43959731543624159</v>
      </c>
      <c r="M17" s="459" t="s">
        <v>311</v>
      </c>
      <c r="N17" s="151"/>
    </row>
    <row r="18" spans="1:14" ht="14.4" customHeight="1" x14ac:dyDescent="0.3">
      <c r="A18" s="461" t="s">
        <v>316</v>
      </c>
    </row>
    <row r="19" spans="1:14" ht="14.4" customHeight="1" x14ac:dyDescent="0.3">
      <c r="A19" s="462" t="s">
        <v>317</v>
      </c>
    </row>
    <row r="20" spans="1:14" ht="14.4" customHeight="1" x14ac:dyDescent="0.3">
      <c r="A20" s="461" t="s">
        <v>318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6" t="s">
        <v>141</v>
      </c>
      <c r="B1" s="356"/>
      <c r="C1" s="356"/>
      <c r="D1" s="356"/>
      <c r="E1" s="356"/>
      <c r="F1" s="356"/>
      <c r="G1" s="356"/>
      <c r="H1" s="356"/>
      <c r="I1" s="356"/>
      <c r="J1" s="321"/>
      <c r="K1" s="321"/>
      <c r="L1" s="321"/>
      <c r="M1" s="321"/>
    </row>
    <row r="2" spans="1:13" ht="14.4" customHeight="1" thickBot="1" x14ac:dyDescent="0.35">
      <c r="A2" s="230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14</v>
      </c>
      <c r="C3" s="369"/>
      <c r="D3" s="366"/>
      <c r="E3" s="143"/>
      <c r="F3" s="366" t="s">
        <v>15</v>
      </c>
      <c r="G3" s="366"/>
      <c r="H3" s="366"/>
      <c r="I3" s="366"/>
      <c r="J3" s="366" t="s">
        <v>140</v>
      </c>
      <c r="K3" s="366"/>
      <c r="L3" s="366"/>
      <c r="M3" s="368"/>
    </row>
    <row r="4" spans="1:13" ht="14.4" customHeight="1" thickBot="1" x14ac:dyDescent="0.35">
      <c r="A4" s="463" t="s">
        <v>131</v>
      </c>
      <c r="B4" s="467" t="s">
        <v>18</v>
      </c>
      <c r="C4" s="468"/>
      <c r="D4" s="467" t="s">
        <v>19</v>
      </c>
      <c r="E4" s="468"/>
      <c r="F4" s="467" t="s">
        <v>18</v>
      </c>
      <c r="G4" s="481" t="s">
        <v>2</v>
      </c>
      <c r="H4" s="467" t="s">
        <v>19</v>
      </c>
      <c r="I4" s="481" t="s">
        <v>2</v>
      </c>
      <c r="J4" s="467" t="s">
        <v>18</v>
      </c>
      <c r="K4" s="481" t="s">
        <v>2</v>
      </c>
      <c r="L4" s="467" t="s">
        <v>19</v>
      </c>
      <c r="M4" s="482" t="s">
        <v>2</v>
      </c>
    </row>
    <row r="5" spans="1:13" ht="14.4" customHeight="1" x14ac:dyDescent="0.3">
      <c r="A5" s="464" t="s">
        <v>319</v>
      </c>
      <c r="B5" s="469">
        <v>23403.84</v>
      </c>
      <c r="C5" s="470">
        <v>1</v>
      </c>
      <c r="D5" s="478">
        <v>3</v>
      </c>
      <c r="E5" s="491" t="s">
        <v>319</v>
      </c>
      <c r="F5" s="469">
        <v>23403.84</v>
      </c>
      <c r="G5" s="485">
        <v>1</v>
      </c>
      <c r="H5" s="471">
        <v>3</v>
      </c>
      <c r="I5" s="486">
        <v>1</v>
      </c>
      <c r="J5" s="494"/>
      <c r="K5" s="485">
        <v>0</v>
      </c>
      <c r="L5" s="471"/>
      <c r="M5" s="486">
        <v>0</v>
      </c>
    </row>
    <row r="6" spans="1:13" ht="14.4" customHeight="1" x14ac:dyDescent="0.3">
      <c r="A6" s="465" t="s">
        <v>320</v>
      </c>
      <c r="B6" s="472">
        <v>567977.78</v>
      </c>
      <c r="C6" s="473">
        <v>1</v>
      </c>
      <c r="D6" s="479">
        <v>154</v>
      </c>
      <c r="E6" s="492" t="s">
        <v>320</v>
      </c>
      <c r="F6" s="472">
        <v>304182.06000000006</v>
      </c>
      <c r="G6" s="487">
        <v>0.53555274644722906</v>
      </c>
      <c r="H6" s="474">
        <v>75</v>
      </c>
      <c r="I6" s="488">
        <v>0.48701298701298701</v>
      </c>
      <c r="J6" s="495">
        <v>263795.71999999997</v>
      </c>
      <c r="K6" s="487">
        <v>0.46444725355277094</v>
      </c>
      <c r="L6" s="474">
        <v>79</v>
      </c>
      <c r="M6" s="488">
        <v>0.51298701298701299</v>
      </c>
    </row>
    <row r="7" spans="1:13" ht="14.4" customHeight="1" x14ac:dyDescent="0.3">
      <c r="A7" s="465" t="s">
        <v>321</v>
      </c>
      <c r="B7" s="472">
        <v>4987.8</v>
      </c>
      <c r="C7" s="473">
        <v>1</v>
      </c>
      <c r="D7" s="479">
        <v>9</v>
      </c>
      <c r="E7" s="492" t="s">
        <v>321</v>
      </c>
      <c r="F7" s="472">
        <v>3092.4</v>
      </c>
      <c r="G7" s="487">
        <v>0.61999278238902922</v>
      </c>
      <c r="H7" s="474">
        <v>7</v>
      </c>
      <c r="I7" s="488">
        <v>0.77777777777777779</v>
      </c>
      <c r="J7" s="495">
        <v>1895.4</v>
      </c>
      <c r="K7" s="487">
        <v>0.38000721761097078</v>
      </c>
      <c r="L7" s="474">
        <v>2</v>
      </c>
      <c r="M7" s="488">
        <v>0.22222222222222221</v>
      </c>
    </row>
    <row r="8" spans="1:13" ht="14.4" customHeight="1" thickBot="1" x14ac:dyDescent="0.35">
      <c r="A8" s="466" t="s">
        <v>322</v>
      </c>
      <c r="B8" s="475">
        <v>676667.25</v>
      </c>
      <c r="C8" s="476">
        <v>1</v>
      </c>
      <c r="D8" s="480">
        <v>132</v>
      </c>
      <c r="E8" s="493" t="s">
        <v>322</v>
      </c>
      <c r="F8" s="475">
        <v>494977.96</v>
      </c>
      <c r="G8" s="489">
        <v>0.73149389156930533</v>
      </c>
      <c r="H8" s="477">
        <v>82</v>
      </c>
      <c r="I8" s="490">
        <v>0.62121212121212122</v>
      </c>
      <c r="J8" s="496">
        <v>181689.28999999998</v>
      </c>
      <c r="K8" s="489">
        <v>0.26850610843069467</v>
      </c>
      <c r="L8" s="477">
        <v>50</v>
      </c>
      <c r="M8" s="490">
        <v>0.37878787878787878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9" t="s">
        <v>467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1" ht="14.4" customHeight="1" thickBot="1" x14ac:dyDescent="0.35">
      <c r="A2" s="230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124</v>
      </c>
      <c r="L3" s="376"/>
      <c r="M3" s="66">
        <f>SUBTOTAL(9,M7:M1048576)</f>
        <v>1273036.6699999997</v>
      </c>
      <c r="N3" s="66">
        <f>SUBTOTAL(9,N7:N1048576)</f>
        <v>9295</v>
      </c>
      <c r="O3" s="66">
        <f>SUBTOTAL(9,O7:O1048576)</f>
        <v>298</v>
      </c>
      <c r="P3" s="66">
        <f>SUBTOTAL(9,P7:P1048576)</f>
        <v>825656.26</v>
      </c>
      <c r="Q3" s="67">
        <f>IF(M3=0,0,P3/M3)</f>
        <v>0.64857225204675384</v>
      </c>
      <c r="R3" s="66">
        <f>SUBTOTAL(9,R7:R1048576)</f>
        <v>5969</v>
      </c>
      <c r="S3" s="67">
        <f>IF(N3=0,0,R3/N3)</f>
        <v>0.64217321140398065</v>
      </c>
      <c r="T3" s="66">
        <f>SUBTOTAL(9,T7:T1048576)</f>
        <v>167</v>
      </c>
      <c r="U3" s="68">
        <f>IF(O3=0,0,T3/O3)</f>
        <v>0.56040268456375841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14</v>
      </c>
      <c r="N4" s="378"/>
      <c r="O4" s="378"/>
      <c r="P4" s="379" t="s">
        <v>20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70" t="s">
        <v>21</v>
      </c>
      <c r="Q5" s="371"/>
      <c r="R5" s="370" t="s">
        <v>12</v>
      </c>
      <c r="S5" s="371"/>
      <c r="T5" s="370" t="s">
        <v>19</v>
      </c>
      <c r="U5" s="372"/>
    </row>
    <row r="6" spans="1:21" s="208" customFormat="1" ht="14.4" customHeight="1" thickBot="1" x14ac:dyDescent="0.35">
      <c r="A6" s="497" t="s">
        <v>22</v>
      </c>
      <c r="B6" s="498" t="s">
        <v>5</v>
      </c>
      <c r="C6" s="497" t="s">
        <v>23</v>
      </c>
      <c r="D6" s="498" t="s">
        <v>6</v>
      </c>
      <c r="E6" s="498" t="s">
        <v>143</v>
      </c>
      <c r="F6" s="498" t="s">
        <v>24</v>
      </c>
      <c r="G6" s="498" t="s">
        <v>25</v>
      </c>
      <c r="H6" s="498" t="s">
        <v>8</v>
      </c>
      <c r="I6" s="498" t="s">
        <v>9</v>
      </c>
      <c r="J6" s="498" t="s">
        <v>10</v>
      </c>
      <c r="K6" s="498" t="s">
        <v>11</v>
      </c>
      <c r="L6" s="498" t="s">
        <v>26</v>
      </c>
      <c r="M6" s="499" t="s">
        <v>13</v>
      </c>
      <c r="N6" s="500" t="s">
        <v>27</v>
      </c>
      <c r="O6" s="500" t="s">
        <v>27</v>
      </c>
      <c r="P6" s="500" t="s">
        <v>13</v>
      </c>
      <c r="Q6" s="500" t="s">
        <v>2</v>
      </c>
      <c r="R6" s="500" t="s">
        <v>27</v>
      </c>
      <c r="S6" s="500" t="s">
        <v>2</v>
      </c>
      <c r="T6" s="500" t="s">
        <v>27</v>
      </c>
      <c r="U6" s="501" t="s">
        <v>2</v>
      </c>
    </row>
    <row r="7" spans="1:21" ht="14.4" customHeight="1" x14ac:dyDescent="0.3">
      <c r="A7" s="502">
        <v>57</v>
      </c>
      <c r="B7" s="503" t="s">
        <v>305</v>
      </c>
      <c r="C7" s="503" t="s">
        <v>312</v>
      </c>
      <c r="D7" s="504" t="s">
        <v>305</v>
      </c>
      <c r="E7" s="505" t="s">
        <v>319</v>
      </c>
      <c r="F7" s="503" t="s">
        <v>306</v>
      </c>
      <c r="G7" s="503" t="s">
        <v>323</v>
      </c>
      <c r="H7" s="503" t="s">
        <v>466</v>
      </c>
      <c r="I7" s="503" t="s">
        <v>324</v>
      </c>
      <c r="J7" s="503" t="s">
        <v>325</v>
      </c>
      <c r="K7" s="503" t="s">
        <v>326</v>
      </c>
      <c r="L7" s="506">
        <v>105.31</v>
      </c>
      <c r="M7" s="506">
        <v>8846.0400000000009</v>
      </c>
      <c r="N7" s="503">
        <v>84</v>
      </c>
      <c r="O7" s="507">
        <v>1</v>
      </c>
      <c r="P7" s="506">
        <v>8846.0400000000009</v>
      </c>
      <c r="Q7" s="508">
        <v>1</v>
      </c>
      <c r="R7" s="503">
        <v>84</v>
      </c>
      <c r="S7" s="508">
        <v>1</v>
      </c>
      <c r="T7" s="507">
        <v>1</v>
      </c>
      <c r="U7" s="122">
        <v>1</v>
      </c>
    </row>
    <row r="8" spans="1:21" ht="14.4" customHeight="1" x14ac:dyDescent="0.3">
      <c r="A8" s="483">
        <v>57</v>
      </c>
      <c r="B8" s="473" t="s">
        <v>305</v>
      </c>
      <c r="C8" s="473" t="s">
        <v>312</v>
      </c>
      <c r="D8" s="509" t="s">
        <v>305</v>
      </c>
      <c r="E8" s="510" t="s">
        <v>319</v>
      </c>
      <c r="F8" s="473" t="s">
        <v>306</v>
      </c>
      <c r="G8" s="473" t="s">
        <v>323</v>
      </c>
      <c r="H8" s="473" t="s">
        <v>466</v>
      </c>
      <c r="I8" s="473" t="s">
        <v>327</v>
      </c>
      <c r="J8" s="473" t="s">
        <v>328</v>
      </c>
      <c r="K8" s="473" t="s">
        <v>329</v>
      </c>
      <c r="L8" s="511">
        <v>242.63</v>
      </c>
      <c r="M8" s="511">
        <v>14557.8</v>
      </c>
      <c r="N8" s="473">
        <v>60</v>
      </c>
      <c r="O8" s="512">
        <v>2</v>
      </c>
      <c r="P8" s="511">
        <v>14557.8</v>
      </c>
      <c r="Q8" s="487">
        <v>1</v>
      </c>
      <c r="R8" s="473">
        <v>60</v>
      </c>
      <c r="S8" s="487">
        <v>1</v>
      </c>
      <c r="T8" s="512">
        <v>2</v>
      </c>
      <c r="U8" s="488">
        <v>1</v>
      </c>
    </row>
    <row r="9" spans="1:21" ht="14.4" customHeight="1" x14ac:dyDescent="0.3">
      <c r="A9" s="483">
        <v>57</v>
      </c>
      <c r="B9" s="473" t="s">
        <v>305</v>
      </c>
      <c r="C9" s="473" t="s">
        <v>312</v>
      </c>
      <c r="D9" s="509" t="s">
        <v>305</v>
      </c>
      <c r="E9" s="510" t="s">
        <v>320</v>
      </c>
      <c r="F9" s="473" t="s">
        <v>306</v>
      </c>
      <c r="G9" s="473" t="s">
        <v>330</v>
      </c>
      <c r="H9" s="473" t="s">
        <v>308</v>
      </c>
      <c r="I9" s="473" t="s">
        <v>331</v>
      </c>
      <c r="J9" s="473" t="s">
        <v>332</v>
      </c>
      <c r="K9" s="473" t="s">
        <v>333</v>
      </c>
      <c r="L9" s="511">
        <v>100.11</v>
      </c>
      <c r="M9" s="511">
        <v>100.11</v>
      </c>
      <c r="N9" s="473">
        <v>1</v>
      </c>
      <c r="O9" s="512">
        <v>1</v>
      </c>
      <c r="P9" s="511">
        <v>100.11</v>
      </c>
      <c r="Q9" s="487">
        <v>1</v>
      </c>
      <c r="R9" s="473">
        <v>1</v>
      </c>
      <c r="S9" s="487">
        <v>1</v>
      </c>
      <c r="T9" s="512">
        <v>1</v>
      </c>
      <c r="U9" s="488">
        <v>1</v>
      </c>
    </row>
    <row r="10" spans="1:21" ht="14.4" customHeight="1" x14ac:dyDescent="0.3">
      <c r="A10" s="483">
        <v>57</v>
      </c>
      <c r="B10" s="473" t="s">
        <v>305</v>
      </c>
      <c r="C10" s="473" t="s">
        <v>312</v>
      </c>
      <c r="D10" s="509" t="s">
        <v>305</v>
      </c>
      <c r="E10" s="510" t="s">
        <v>320</v>
      </c>
      <c r="F10" s="473" t="s">
        <v>306</v>
      </c>
      <c r="G10" s="473" t="s">
        <v>323</v>
      </c>
      <c r="H10" s="473" t="s">
        <v>466</v>
      </c>
      <c r="I10" s="473" t="s">
        <v>334</v>
      </c>
      <c r="J10" s="473" t="s">
        <v>335</v>
      </c>
      <c r="K10" s="473" t="s">
        <v>336</v>
      </c>
      <c r="L10" s="511">
        <v>32.6</v>
      </c>
      <c r="M10" s="511">
        <v>652</v>
      </c>
      <c r="N10" s="473">
        <v>20</v>
      </c>
      <c r="O10" s="512">
        <v>0.5</v>
      </c>
      <c r="P10" s="511"/>
      <c r="Q10" s="487">
        <v>0</v>
      </c>
      <c r="R10" s="473"/>
      <c r="S10" s="487">
        <v>0</v>
      </c>
      <c r="T10" s="512"/>
      <c r="U10" s="488">
        <v>0</v>
      </c>
    </row>
    <row r="11" spans="1:21" ht="14.4" customHeight="1" x14ac:dyDescent="0.3">
      <c r="A11" s="483">
        <v>57</v>
      </c>
      <c r="B11" s="473" t="s">
        <v>305</v>
      </c>
      <c r="C11" s="473" t="s">
        <v>312</v>
      </c>
      <c r="D11" s="509" t="s">
        <v>305</v>
      </c>
      <c r="E11" s="510" t="s">
        <v>320</v>
      </c>
      <c r="F11" s="473" t="s">
        <v>306</v>
      </c>
      <c r="G11" s="473" t="s">
        <v>323</v>
      </c>
      <c r="H11" s="473" t="s">
        <v>466</v>
      </c>
      <c r="I11" s="473" t="s">
        <v>337</v>
      </c>
      <c r="J11" s="473" t="s">
        <v>338</v>
      </c>
      <c r="K11" s="473" t="s">
        <v>336</v>
      </c>
      <c r="L11" s="511">
        <v>32.380000000000003</v>
      </c>
      <c r="M11" s="511">
        <v>323.8</v>
      </c>
      <c r="N11" s="473">
        <v>10</v>
      </c>
      <c r="O11" s="512">
        <v>0.5</v>
      </c>
      <c r="P11" s="511">
        <v>323.8</v>
      </c>
      <c r="Q11" s="487">
        <v>1</v>
      </c>
      <c r="R11" s="473">
        <v>10</v>
      </c>
      <c r="S11" s="487">
        <v>1</v>
      </c>
      <c r="T11" s="512">
        <v>0.5</v>
      </c>
      <c r="U11" s="488">
        <v>1</v>
      </c>
    </row>
    <row r="12" spans="1:21" ht="14.4" customHeight="1" x14ac:dyDescent="0.3">
      <c r="A12" s="483">
        <v>57</v>
      </c>
      <c r="B12" s="473" t="s">
        <v>305</v>
      </c>
      <c r="C12" s="473" t="s">
        <v>312</v>
      </c>
      <c r="D12" s="509" t="s">
        <v>305</v>
      </c>
      <c r="E12" s="510" t="s">
        <v>320</v>
      </c>
      <c r="F12" s="473" t="s">
        <v>306</v>
      </c>
      <c r="G12" s="473" t="s">
        <v>323</v>
      </c>
      <c r="H12" s="473" t="s">
        <v>466</v>
      </c>
      <c r="I12" s="473" t="s">
        <v>339</v>
      </c>
      <c r="J12" s="473" t="s">
        <v>340</v>
      </c>
      <c r="K12" s="473" t="s">
        <v>341</v>
      </c>
      <c r="L12" s="511">
        <v>194.26</v>
      </c>
      <c r="M12" s="511">
        <v>43319.979999999996</v>
      </c>
      <c r="N12" s="473">
        <v>223</v>
      </c>
      <c r="O12" s="512">
        <v>27.5</v>
      </c>
      <c r="P12" s="511">
        <v>15540.8</v>
      </c>
      <c r="Q12" s="487">
        <v>0.35874439461883412</v>
      </c>
      <c r="R12" s="473">
        <v>80</v>
      </c>
      <c r="S12" s="487">
        <v>0.35874439461883406</v>
      </c>
      <c r="T12" s="512">
        <v>10.5</v>
      </c>
      <c r="U12" s="488">
        <v>0.38181818181818183</v>
      </c>
    </row>
    <row r="13" spans="1:21" ht="14.4" customHeight="1" x14ac:dyDescent="0.3">
      <c r="A13" s="483">
        <v>57</v>
      </c>
      <c r="B13" s="473" t="s">
        <v>305</v>
      </c>
      <c r="C13" s="473" t="s">
        <v>312</v>
      </c>
      <c r="D13" s="509" t="s">
        <v>305</v>
      </c>
      <c r="E13" s="510" t="s">
        <v>320</v>
      </c>
      <c r="F13" s="473" t="s">
        <v>306</v>
      </c>
      <c r="G13" s="473" t="s">
        <v>323</v>
      </c>
      <c r="H13" s="473" t="s">
        <v>466</v>
      </c>
      <c r="I13" s="473" t="s">
        <v>342</v>
      </c>
      <c r="J13" s="473" t="s">
        <v>343</v>
      </c>
      <c r="K13" s="473" t="s">
        <v>336</v>
      </c>
      <c r="L13" s="511">
        <v>21.06</v>
      </c>
      <c r="M13" s="511">
        <v>1010.8799999999999</v>
      </c>
      <c r="N13" s="473">
        <v>48</v>
      </c>
      <c r="O13" s="512">
        <v>1.5</v>
      </c>
      <c r="P13" s="511">
        <v>294.83999999999997</v>
      </c>
      <c r="Q13" s="487">
        <v>0.29166666666666669</v>
      </c>
      <c r="R13" s="473">
        <v>14</v>
      </c>
      <c r="S13" s="487">
        <v>0.29166666666666669</v>
      </c>
      <c r="T13" s="512">
        <v>0.5</v>
      </c>
      <c r="U13" s="488">
        <v>0.33333333333333331</v>
      </c>
    </row>
    <row r="14" spans="1:21" ht="14.4" customHeight="1" x14ac:dyDescent="0.3">
      <c r="A14" s="483">
        <v>57</v>
      </c>
      <c r="B14" s="473" t="s">
        <v>305</v>
      </c>
      <c r="C14" s="473" t="s">
        <v>312</v>
      </c>
      <c r="D14" s="509" t="s">
        <v>305</v>
      </c>
      <c r="E14" s="510" t="s">
        <v>320</v>
      </c>
      <c r="F14" s="473" t="s">
        <v>306</v>
      </c>
      <c r="G14" s="473" t="s">
        <v>323</v>
      </c>
      <c r="H14" s="473" t="s">
        <v>466</v>
      </c>
      <c r="I14" s="473" t="s">
        <v>344</v>
      </c>
      <c r="J14" s="473" t="s">
        <v>345</v>
      </c>
      <c r="K14" s="473" t="s">
        <v>336</v>
      </c>
      <c r="L14" s="511">
        <v>21.06</v>
      </c>
      <c r="M14" s="511">
        <v>1221.48</v>
      </c>
      <c r="N14" s="473">
        <v>58</v>
      </c>
      <c r="O14" s="512">
        <v>2</v>
      </c>
      <c r="P14" s="511">
        <v>294.83999999999997</v>
      </c>
      <c r="Q14" s="487">
        <v>0.24137931034482757</v>
      </c>
      <c r="R14" s="473">
        <v>14</v>
      </c>
      <c r="S14" s="487">
        <v>0.2413793103448276</v>
      </c>
      <c r="T14" s="512">
        <v>0.5</v>
      </c>
      <c r="U14" s="488">
        <v>0.25</v>
      </c>
    </row>
    <row r="15" spans="1:21" ht="14.4" customHeight="1" x14ac:dyDescent="0.3">
      <c r="A15" s="483">
        <v>57</v>
      </c>
      <c r="B15" s="473" t="s">
        <v>305</v>
      </c>
      <c r="C15" s="473" t="s">
        <v>312</v>
      </c>
      <c r="D15" s="509" t="s">
        <v>305</v>
      </c>
      <c r="E15" s="510" t="s">
        <v>320</v>
      </c>
      <c r="F15" s="473" t="s">
        <v>306</v>
      </c>
      <c r="G15" s="473" t="s">
        <v>323</v>
      </c>
      <c r="H15" s="473" t="s">
        <v>466</v>
      </c>
      <c r="I15" s="473" t="s">
        <v>344</v>
      </c>
      <c r="J15" s="473" t="s">
        <v>345</v>
      </c>
      <c r="K15" s="473" t="s">
        <v>336</v>
      </c>
      <c r="L15" s="511">
        <v>21.96</v>
      </c>
      <c r="M15" s="511">
        <v>219.60000000000002</v>
      </c>
      <c r="N15" s="473">
        <v>10</v>
      </c>
      <c r="O15" s="512">
        <v>1</v>
      </c>
      <c r="P15" s="511">
        <v>219.60000000000002</v>
      </c>
      <c r="Q15" s="487">
        <v>1</v>
      </c>
      <c r="R15" s="473">
        <v>10</v>
      </c>
      <c r="S15" s="487">
        <v>1</v>
      </c>
      <c r="T15" s="512">
        <v>1</v>
      </c>
      <c r="U15" s="488">
        <v>1</v>
      </c>
    </row>
    <row r="16" spans="1:21" ht="14.4" customHeight="1" x14ac:dyDescent="0.3">
      <c r="A16" s="483">
        <v>57</v>
      </c>
      <c r="B16" s="473" t="s">
        <v>305</v>
      </c>
      <c r="C16" s="473" t="s">
        <v>312</v>
      </c>
      <c r="D16" s="509" t="s">
        <v>305</v>
      </c>
      <c r="E16" s="510" t="s">
        <v>320</v>
      </c>
      <c r="F16" s="473" t="s">
        <v>306</v>
      </c>
      <c r="G16" s="473" t="s">
        <v>323</v>
      </c>
      <c r="H16" s="473" t="s">
        <v>466</v>
      </c>
      <c r="I16" s="473" t="s">
        <v>346</v>
      </c>
      <c r="J16" s="473" t="s">
        <v>347</v>
      </c>
      <c r="K16" s="473" t="s">
        <v>336</v>
      </c>
      <c r="L16" s="511">
        <v>26.33</v>
      </c>
      <c r="M16" s="511">
        <v>789.9</v>
      </c>
      <c r="N16" s="473">
        <v>30</v>
      </c>
      <c r="O16" s="512">
        <v>1</v>
      </c>
      <c r="P16" s="511">
        <v>789.9</v>
      </c>
      <c r="Q16" s="487">
        <v>1</v>
      </c>
      <c r="R16" s="473">
        <v>30</v>
      </c>
      <c r="S16" s="487">
        <v>1</v>
      </c>
      <c r="T16" s="512">
        <v>1</v>
      </c>
      <c r="U16" s="488">
        <v>1</v>
      </c>
    </row>
    <row r="17" spans="1:21" ht="14.4" customHeight="1" x14ac:dyDescent="0.3">
      <c r="A17" s="483">
        <v>57</v>
      </c>
      <c r="B17" s="473" t="s">
        <v>305</v>
      </c>
      <c r="C17" s="473" t="s">
        <v>312</v>
      </c>
      <c r="D17" s="509" t="s">
        <v>305</v>
      </c>
      <c r="E17" s="510" t="s">
        <v>320</v>
      </c>
      <c r="F17" s="473" t="s">
        <v>306</v>
      </c>
      <c r="G17" s="473" t="s">
        <v>323</v>
      </c>
      <c r="H17" s="473" t="s">
        <v>466</v>
      </c>
      <c r="I17" s="473" t="s">
        <v>348</v>
      </c>
      <c r="J17" s="473" t="s">
        <v>349</v>
      </c>
      <c r="K17" s="473" t="s">
        <v>336</v>
      </c>
      <c r="L17" s="511">
        <v>31.59</v>
      </c>
      <c r="M17" s="511">
        <v>473.85</v>
      </c>
      <c r="N17" s="473">
        <v>15</v>
      </c>
      <c r="O17" s="512">
        <v>0.5</v>
      </c>
      <c r="P17" s="511"/>
      <c r="Q17" s="487">
        <v>0</v>
      </c>
      <c r="R17" s="473"/>
      <c r="S17" s="487">
        <v>0</v>
      </c>
      <c r="T17" s="512"/>
      <c r="U17" s="488">
        <v>0</v>
      </c>
    </row>
    <row r="18" spans="1:21" ht="14.4" customHeight="1" x14ac:dyDescent="0.3">
      <c r="A18" s="483">
        <v>57</v>
      </c>
      <c r="B18" s="473" t="s">
        <v>305</v>
      </c>
      <c r="C18" s="473" t="s">
        <v>312</v>
      </c>
      <c r="D18" s="509" t="s">
        <v>305</v>
      </c>
      <c r="E18" s="510" t="s">
        <v>320</v>
      </c>
      <c r="F18" s="473" t="s">
        <v>306</v>
      </c>
      <c r="G18" s="473" t="s">
        <v>323</v>
      </c>
      <c r="H18" s="473" t="s">
        <v>466</v>
      </c>
      <c r="I18" s="473" t="s">
        <v>350</v>
      </c>
      <c r="J18" s="473" t="s">
        <v>351</v>
      </c>
      <c r="K18" s="473" t="s">
        <v>336</v>
      </c>
      <c r="L18" s="511">
        <v>31.59</v>
      </c>
      <c r="M18" s="511">
        <v>947.7</v>
      </c>
      <c r="N18" s="473">
        <v>30</v>
      </c>
      <c r="O18" s="512">
        <v>1.5</v>
      </c>
      <c r="P18" s="511">
        <v>157.94999999999999</v>
      </c>
      <c r="Q18" s="487">
        <v>0.16666666666666666</v>
      </c>
      <c r="R18" s="473">
        <v>5</v>
      </c>
      <c r="S18" s="487">
        <v>0.16666666666666666</v>
      </c>
      <c r="T18" s="512">
        <v>0.5</v>
      </c>
      <c r="U18" s="488">
        <v>0.33333333333333331</v>
      </c>
    </row>
    <row r="19" spans="1:21" ht="14.4" customHeight="1" x14ac:dyDescent="0.3">
      <c r="A19" s="483">
        <v>57</v>
      </c>
      <c r="B19" s="473" t="s">
        <v>305</v>
      </c>
      <c r="C19" s="473" t="s">
        <v>312</v>
      </c>
      <c r="D19" s="509" t="s">
        <v>305</v>
      </c>
      <c r="E19" s="510" t="s">
        <v>320</v>
      </c>
      <c r="F19" s="473" t="s">
        <v>306</v>
      </c>
      <c r="G19" s="473" t="s">
        <v>323</v>
      </c>
      <c r="H19" s="473" t="s">
        <v>466</v>
      </c>
      <c r="I19" s="473" t="s">
        <v>350</v>
      </c>
      <c r="J19" s="473" t="s">
        <v>351</v>
      </c>
      <c r="K19" s="473" t="s">
        <v>336</v>
      </c>
      <c r="L19" s="511">
        <v>59.72</v>
      </c>
      <c r="M19" s="511">
        <v>1194.4000000000001</v>
      </c>
      <c r="N19" s="473">
        <v>20</v>
      </c>
      <c r="O19" s="512">
        <v>0.5</v>
      </c>
      <c r="P19" s="511"/>
      <c r="Q19" s="487">
        <v>0</v>
      </c>
      <c r="R19" s="473"/>
      <c r="S19" s="487">
        <v>0</v>
      </c>
      <c r="T19" s="512"/>
      <c r="U19" s="488">
        <v>0</v>
      </c>
    </row>
    <row r="20" spans="1:21" ht="14.4" customHeight="1" x14ac:dyDescent="0.3">
      <c r="A20" s="483">
        <v>57</v>
      </c>
      <c r="B20" s="473" t="s">
        <v>305</v>
      </c>
      <c r="C20" s="473" t="s">
        <v>312</v>
      </c>
      <c r="D20" s="509" t="s">
        <v>305</v>
      </c>
      <c r="E20" s="510" t="s">
        <v>320</v>
      </c>
      <c r="F20" s="473" t="s">
        <v>306</v>
      </c>
      <c r="G20" s="473" t="s">
        <v>323</v>
      </c>
      <c r="H20" s="473" t="s">
        <v>466</v>
      </c>
      <c r="I20" s="473" t="s">
        <v>324</v>
      </c>
      <c r="J20" s="473" t="s">
        <v>325</v>
      </c>
      <c r="K20" s="473" t="s">
        <v>326</v>
      </c>
      <c r="L20" s="511">
        <v>105.31</v>
      </c>
      <c r="M20" s="511">
        <v>25274.400000000001</v>
      </c>
      <c r="N20" s="473">
        <v>240</v>
      </c>
      <c r="O20" s="512">
        <v>3.5</v>
      </c>
      <c r="P20" s="511">
        <v>6318.6</v>
      </c>
      <c r="Q20" s="487">
        <v>0.25</v>
      </c>
      <c r="R20" s="473">
        <v>60</v>
      </c>
      <c r="S20" s="487">
        <v>0.25</v>
      </c>
      <c r="T20" s="512">
        <v>0.5</v>
      </c>
      <c r="U20" s="488">
        <v>0.14285714285714285</v>
      </c>
    </row>
    <row r="21" spans="1:21" ht="14.4" customHeight="1" x14ac:dyDescent="0.3">
      <c r="A21" s="483">
        <v>57</v>
      </c>
      <c r="B21" s="473" t="s">
        <v>305</v>
      </c>
      <c r="C21" s="473" t="s">
        <v>312</v>
      </c>
      <c r="D21" s="509" t="s">
        <v>305</v>
      </c>
      <c r="E21" s="510" t="s">
        <v>320</v>
      </c>
      <c r="F21" s="473" t="s">
        <v>306</v>
      </c>
      <c r="G21" s="473" t="s">
        <v>323</v>
      </c>
      <c r="H21" s="473" t="s">
        <v>466</v>
      </c>
      <c r="I21" s="473" t="s">
        <v>324</v>
      </c>
      <c r="J21" s="473" t="s">
        <v>325</v>
      </c>
      <c r="K21" s="473" t="s">
        <v>326</v>
      </c>
      <c r="L21" s="511">
        <v>145.88999999999999</v>
      </c>
      <c r="M21" s="511">
        <v>17798.579999999998</v>
      </c>
      <c r="N21" s="473">
        <v>122</v>
      </c>
      <c r="O21" s="512">
        <v>3</v>
      </c>
      <c r="P21" s="511">
        <v>291.77999999999997</v>
      </c>
      <c r="Q21" s="487">
        <v>1.6393442622950821E-2</v>
      </c>
      <c r="R21" s="473">
        <v>2</v>
      </c>
      <c r="S21" s="487">
        <v>1.6393442622950821E-2</v>
      </c>
      <c r="T21" s="512">
        <v>1</v>
      </c>
      <c r="U21" s="488">
        <v>0.33333333333333331</v>
      </c>
    </row>
    <row r="22" spans="1:21" ht="14.4" customHeight="1" x14ac:dyDescent="0.3">
      <c r="A22" s="483">
        <v>57</v>
      </c>
      <c r="B22" s="473" t="s">
        <v>305</v>
      </c>
      <c r="C22" s="473" t="s">
        <v>312</v>
      </c>
      <c r="D22" s="509" t="s">
        <v>305</v>
      </c>
      <c r="E22" s="510" t="s">
        <v>320</v>
      </c>
      <c r="F22" s="473" t="s">
        <v>306</v>
      </c>
      <c r="G22" s="473" t="s">
        <v>323</v>
      </c>
      <c r="H22" s="473" t="s">
        <v>466</v>
      </c>
      <c r="I22" s="473" t="s">
        <v>352</v>
      </c>
      <c r="J22" s="473" t="s">
        <v>353</v>
      </c>
      <c r="K22" s="473" t="s">
        <v>326</v>
      </c>
      <c r="L22" s="511">
        <v>108.47</v>
      </c>
      <c r="M22" s="511">
        <v>8026.78</v>
      </c>
      <c r="N22" s="473">
        <v>74</v>
      </c>
      <c r="O22" s="512">
        <v>1.5</v>
      </c>
      <c r="P22" s="511">
        <v>8026.78</v>
      </c>
      <c r="Q22" s="487">
        <v>1</v>
      </c>
      <c r="R22" s="473">
        <v>74</v>
      </c>
      <c r="S22" s="487">
        <v>1</v>
      </c>
      <c r="T22" s="512">
        <v>1.5</v>
      </c>
      <c r="U22" s="488">
        <v>1</v>
      </c>
    </row>
    <row r="23" spans="1:21" ht="14.4" customHeight="1" x14ac:dyDescent="0.3">
      <c r="A23" s="483">
        <v>57</v>
      </c>
      <c r="B23" s="473" t="s">
        <v>305</v>
      </c>
      <c r="C23" s="473" t="s">
        <v>312</v>
      </c>
      <c r="D23" s="509" t="s">
        <v>305</v>
      </c>
      <c r="E23" s="510" t="s">
        <v>320</v>
      </c>
      <c r="F23" s="473" t="s">
        <v>306</v>
      </c>
      <c r="G23" s="473" t="s">
        <v>323</v>
      </c>
      <c r="H23" s="473" t="s">
        <v>466</v>
      </c>
      <c r="I23" s="473" t="s">
        <v>352</v>
      </c>
      <c r="J23" s="473" t="s">
        <v>353</v>
      </c>
      <c r="K23" s="473" t="s">
        <v>326</v>
      </c>
      <c r="L23" s="511">
        <v>103.08</v>
      </c>
      <c r="M23" s="511">
        <v>13194.24</v>
      </c>
      <c r="N23" s="473">
        <v>128</v>
      </c>
      <c r="O23" s="512">
        <v>2</v>
      </c>
      <c r="P23" s="511">
        <v>13194.24</v>
      </c>
      <c r="Q23" s="487">
        <v>1</v>
      </c>
      <c r="R23" s="473">
        <v>128</v>
      </c>
      <c r="S23" s="487">
        <v>1</v>
      </c>
      <c r="T23" s="512">
        <v>2</v>
      </c>
      <c r="U23" s="488">
        <v>1</v>
      </c>
    </row>
    <row r="24" spans="1:21" ht="14.4" customHeight="1" x14ac:dyDescent="0.3">
      <c r="A24" s="483">
        <v>57</v>
      </c>
      <c r="B24" s="473" t="s">
        <v>305</v>
      </c>
      <c r="C24" s="473" t="s">
        <v>312</v>
      </c>
      <c r="D24" s="509" t="s">
        <v>305</v>
      </c>
      <c r="E24" s="510" t="s">
        <v>320</v>
      </c>
      <c r="F24" s="473" t="s">
        <v>306</v>
      </c>
      <c r="G24" s="473" t="s">
        <v>323</v>
      </c>
      <c r="H24" s="473" t="s">
        <v>466</v>
      </c>
      <c r="I24" s="473" t="s">
        <v>354</v>
      </c>
      <c r="J24" s="473" t="s">
        <v>355</v>
      </c>
      <c r="K24" s="473" t="s">
        <v>356</v>
      </c>
      <c r="L24" s="511">
        <v>127.34</v>
      </c>
      <c r="M24" s="511">
        <v>3310.84</v>
      </c>
      <c r="N24" s="473">
        <v>26</v>
      </c>
      <c r="O24" s="512">
        <v>2.5</v>
      </c>
      <c r="P24" s="511">
        <v>3310.84</v>
      </c>
      <c r="Q24" s="487">
        <v>1</v>
      </c>
      <c r="R24" s="473">
        <v>26</v>
      </c>
      <c r="S24" s="487">
        <v>1</v>
      </c>
      <c r="T24" s="512">
        <v>2.5</v>
      </c>
      <c r="U24" s="488">
        <v>1</v>
      </c>
    </row>
    <row r="25" spans="1:21" ht="14.4" customHeight="1" x14ac:dyDescent="0.3">
      <c r="A25" s="483">
        <v>57</v>
      </c>
      <c r="B25" s="473" t="s">
        <v>305</v>
      </c>
      <c r="C25" s="473" t="s">
        <v>312</v>
      </c>
      <c r="D25" s="509" t="s">
        <v>305</v>
      </c>
      <c r="E25" s="510" t="s">
        <v>320</v>
      </c>
      <c r="F25" s="473" t="s">
        <v>306</v>
      </c>
      <c r="G25" s="473" t="s">
        <v>323</v>
      </c>
      <c r="H25" s="473" t="s">
        <v>466</v>
      </c>
      <c r="I25" s="473" t="s">
        <v>357</v>
      </c>
      <c r="J25" s="473" t="s">
        <v>358</v>
      </c>
      <c r="K25" s="473" t="s">
        <v>356</v>
      </c>
      <c r="L25" s="511">
        <v>127.34</v>
      </c>
      <c r="M25" s="511">
        <v>3438.1800000000003</v>
      </c>
      <c r="N25" s="473">
        <v>27</v>
      </c>
      <c r="O25" s="512">
        <v>2.5</v>
      </c>
      <c r="P25" s="511">
        <v>3438.1800000000003</v>
      </c>
      <c r="Q25" s="487">
        <v>1</v>
      </c>
      <c r="R25" s="473">
        <v>27</v>
      </c>
      <c r="S25" s="487">
        <v>1</v>
      </c>
      <c r="T25" s="512">
        <v>2.5</v>
      </c>
      <c r="U25" s="488">
        <v>1</v>
      </c>
    </row>
    <row r="26" spans="1:21" ht="14.4" customHeight="1" x14ac:dyDescent="0.3">
      <c r="A26" s="483">
        <v>57</v>
      </c>
      <c r="B26" s="473" t="s">
        <v>305</v>
      </c>
      <c r="C26" s="473" t="s">
        <v>312</v>
      </c>
      <c r="D26" s="509" t="s">
        <v>305</v>
      </c>
      <c r="E26" s="510" t="s">
        <v>320</v>
      </c>
      <c r="F26" s="473" t="s">
        <v>306</v>
      </c>
      <c r="G26" s="473" t="s">
        <v>323</v>
      </c>
      <c r="H26" s="473" t="s">
        <v>466</v>
      </c>
      <c r="I26" s="473" t="s">
        <v>359</v>
      </c>
      <c r="J26" s="473" t="s">
        <v>360</v>
      </c>
      <c r="K26" s="473" t="s">
        <v>361</v>
      </c>
      <c r="L26" s="511">
        <v>84.89</v>
      </c>
      <c r="M26" s="511">
        <v>679.12</v>
      </c>
      <c r="N26" s="473">
        <v>8</v>
      </c>
      <c r="O26" s="512">
        <v>2.5</v>
      </c>
      <c r="P26" s="511">
        <v>509.34000000000003</v>
      </c>
      <c r="Q26" s="487">
        <v>0.75</v>
      </c>
      <c r="R26" s="473">
        <v>6</v>
      </c>
      <c r="S26" s="487">
        <v>0.75</v>
      </c>
      <c r="T26" s="512">
        <v>2</v>
      </c>
      <c r="U26" s="488">
        <v>0.8</v>
      </c>
    </row>
    <row r="27" spans="1:21" ht="14.4" customHeight="1" x14ac:dyDescent="0.3">
      <c r="A27" s="483">
        <v>57</v>
      </c>
      <c r="B27" s="473" t="s">
        <v>305</v>
      </c>
      <c r="C27" s="473" t="s">
        <v>312</v>
      </c>
      <c r="D27" s="509" t="s">
        <v>305</v>
      </c>
      <c r="E27" s="510" t="s">
        <v>320</v>
      </c>
      <c r="F27" s="473" t="s">
        <v>306</v>
      </c>
      <c r="G27" s="473" t="s">
        <v>323</v>
      </c>
      <c r="H27" s="473" t="s">
        <v>466</v>
      </c>
      <c r="I27" s="473" t="s">
        <v>362</v>
      </c>
      <c r="J27" s="473" t="s">
        <v>363</v>
      </c>
      <c r="K27" s="473" t="s">
        <v>361</v>
      </c>
      <c r="L27" s="511">
        <v>84.89</v>
      </c>
      <c r="M27" s="511">
        <v>2207.14</v>
      </c>
      <c r="N27" s="473">
        <v>26</v>
      </c>
      <c r="O27" s="512">
        <v>4.5</v>
      </c>
      <c r="P27" s="511">
        <v>679.12</v>
      </c>
      <c r="Q27" s="487">
        <v>0.30769230769230771</v>
      </c>
      <c r="R27" s="473">
        <v>8</v>
      </c>
      <c r="S27" s="487">
        <v>0.30769230769230771</v>
      </c>
      <c r="T27" s="512">
        <v>2</v>
      </c>
      <c r="U27" s="488">
        <v>0.44444444444444442</v>
      </c>
    </row>
    <row r="28" spans="1:21" ht="14.4" customHeight="1" x14ac:dyDescent="0.3">
      <c r="A28" s="483">
        <v>57</v>
      </c>
      <c r="B28" s="473" t="s">
        <v>305</v>
      </c>
      <c r="C28" s="473" t="s">
        <v>312</v>
      </c>
      <c r="D28" s="509" t="s">
        <v>305</v>
      </c>
      <c r="E28" s="510" t="s">
        <v>320</v>
      </c>
      <c r="F28" s="473" t="s">
        <v>306</v>
      </c>
      <c r="G28" s="473" t="s">
        <v>323</v>
      </c>
      <c r="H28" s="473" t="s">
        <v>466</v>
      </c>
      <c r="I28" s="473" t="s">
        <v>364</v>
      </c>
      <c r="J28" s="473" t="s">
        <v>365</v>
      </c>
      <c r="K28" s="473" t="s">
        <v>356</v>
      </c>
      <c r="L28" s="511">
        <v>127.34</v>
      </c>
      <c r="M28" s="511">
        <v>509.36</v>
      </c>
      <c r="N28" s="473">
        <v>4</v>
      </c>
      <c r="O28" s="512">
        <v>0.5</v>
      </c>
      <c r="P28" s="511">
        <v>509.36</v>
      </c>
      <c r="Q28" s="487">
        <v>1</v>
      </c>
      <c r="R28" s="473">
        <v>4</v>
      </c>
      <c r="S28" s="487">
        <v>1</v>
      </c>
      <c r="T28" s="512">
        <v>0.5</v>
      </c>
      <c r="U28" s="488">
        <v>1</v>
      </c>
    </row>
    <row r="29" spans="1:21" ht="14.4" customHeight="1" x14ac:dyDescent="0.3">
      <c r="A29" s="483">
        <v>57</v>
      </c>
      <c r="B29" s="473" t="s">
        <v>305</v>
      </c>
      <c r="C29" s="473" t="s">
        <v>312</v>
      </c>
      <c r="D29" s="509" t="s">
        <v>305</v>
      </c>
      <c r="E29" s="510" t="s">
        <v>320</v>
      </c>
      <c r="F29" s="473" t="s">
        <v>306</v>
      </c>
      <c r="G29" s="473" t="s">
        <v>323</v>
      </c>
      <c r="H29" s="473" t="s">
        <v>466</v>
      </c>
      <c r="I29" s="473" t="s">
        <v>366</v>
      </c>
      <c r="J29" s="473" t="s">
        <v>367</v>
      </c>
      <c r="K29" s="473" t="s">
        <v>361</v>
      </c>
      <c r="L29" s="511">
        <v>84.89</v>
      </c>
      <c r="M29" s="511">
        <v>5432.96</v>
      </c>
      <c r="N29" s="473">
        <v>64</v>
      </c>
      <c r="O29" s="512">
        <v>3</v>
      </c>
      <c r="P29" s="511">
        <v>169.78</v>
      </c>
      <c r="Q29" s="487">
        <v>3.125E-2</v>
      </c>
      <c r="R29" s="473">
        <v>2</v>
      </c>
      <c r="S29" s="487">
        <v>3.125E-2</v>
      </c>
      <c r="T29" s="512">
        <v>1</v>
      </c>
      <c r="U29" s="488">
        <v>0.33333333333333331</v>
      </c>
    </row>
    <row r="30" spans="1:21" ht="14.4" customHeight="1" x14ac:dyDescent="0.3">
      <c r="A30" s="483">
        <v>57</v>
      </c>
      <c r="B30" s="473" t="s">
        <v>305</v>
      </c>
      <c r="C30" s="473" t="s">
        <v>312</v>
      </c>
      <c r="D30" s="509" t="s">
        <v>305</v>
      </c>
      <c r="E30" s="510" t="s">
        <v>320</v>
      </c>
      <c r="F30" s="473" t="s">
        <v>306</v>
      </c>
      <c r="G30" s="473" t="s">
        <v>323</v>
      </c>
      <c r="H30" s="473" t="s">
        <v>466</v>
      </c>
      <c r="I30" s="473" t="s">
        <v>368</v>
      </c>
      <c r="J30" s="473" t="s">
        <v>369</v>
      </c>
      <c r="K30" s="473" t="s">
        <v>356</v>
      </c>
      <c r="L30" s="511">
        <v>82.04</v>
      </c>
      <c r="M30" s="511">
        <v>574.28000000000009</v>
      </c>
      <c r="N30" s="473">
        <v>7</v>
      </c>
      <c r="O30" s="512">
        <v>1</v>
      </c>
      <c r="P30" s="511"/>
      <c r="Q30" s="487">
        <v>0</v>
      </c>
      <c r="R30" s="473"/>
      <c r="S30" s="487">
        <v>0</v>
      </c>
      <c r="T30" s="512"/>
      <c r="U30" s="488">
        <v>0</v>
      </c>
    </row>
    <row r="31" spans="1:21" ht="14.4" customHeight="1" x14ac:dyDescent="0.3">
      <c r="A31" s="483">
        <v>57</v>
      </c>
      <c r="B31" s="473" t="s">
        <v>305</v>
      </c>
      <c r="C31" s="473" t="s">
        <v>312</v>
      </c>
      <c r="D31" s="509" t="s">
        <v>305</v>
      </c>
      <c r="E31" s="510" t="s">
        <v>320</v>
      </c>
      <c r="F31" s="473" t="s">
        <v>306</v>
      </c>
      <c r="G31" s="473" t="s">
        <v>323</v>
      </c>
      <c r="H31" s="473" t="s">
        <v>466</v>
      </c>
      <c r="I31" s="473" t="s">
        <v>370</v>
      </c>
      <c r="J31" s="473" t="s">
        <v>371</v>
      </c>
      <c r="K31" s="473" t="s">
        <v>356</v>
      </c>
      <c r="L31" s="511">
        <v>127.34</v>
      </c>
      <c r="M31" s="511">
        <v>3310.84</v>
      </c>
      <c r="N31" s="473">
        <v>26</v>
      </c>
      <c r="O31" s="512">
        <v>2</v>
      </c>
      <c r="P31" s="511">
        <v>3310.84</v>
      </c>
      <c r="Q31" s="487">
        <v>1</v>
      </c>
      <c r="R31" s="473">
        <v>26</v>
      </c>
      <c r="S31" s="487">
        <v>1</v>
      </c>
      <c r="T31" s="512">
        <v>2</v>
      </c>
      <c r="U31" s="488">
        <v>1</v>
      </c>
    </row>
    <row r="32" spans="1:21" ht="14.4" customHeight="1" x14ac:dyDescent="0.3">
      <c r="A32" s="483">
        <v>57</v>
      </c>
      <c r="B32" s="473" t="s">
        <v>305</v>
      </c>
      <c r="C32" s="473" t="s">
        <v>312</v>
      </c>
      <c r="D32" s="509" t="s">
        <v>305</v>
      </c>
      <c r="E32" s="510" t="s">
        <v>320</v>
      </c>
      <c r="F32" s="473" t="s">
        <v>306</v>
      </c>
      <c r="G32" s="473" t="s">
        <v>323</v>
      </c>
      <c r="H32" s="473" t="s">
        <v>466</v>
      </c>
      <c r="I32" s="473" t="s">
        <v>327</v>
      </c>
      <c r="J32" s="473" t="s">
        <v>328</v>
      </c>
      <c r="K32" s="473" t="s">
        <v>329</v>
      </c>
      <c r="L32" s="511">
        <v>242.63</v>
      </c>
      <c r="M32" s="511">
        <v>390149.04</v>
      </c>
      <c r="N32" s="473">
        <v>1608</v>
      </c>
      <c r="O32" s="512">
        <v>58.5</v>
      </c>
      <c r="P32" s="511">
        <v>233410.05999999997</v>
      </c>
      <c r="Q32" s="487">
        <v>0.59825870646766166</v>
      </c>
      <c r="R32" s="473">
        <v>962</v>
      </c>
      <c r="S32" s="487">
        <v>0.59825870646766166</v>
      </c>
      <c r="T32" s="512">
        <v>34</v>
      </c>
      <c r="U32" s="488">
        <v>0.58119658119658124</v>
      </c>
    </row>
    <row r="33" spans="1:21" ht="14.4" customHeight="1" x14ac:dyDescent="0.3">
      <c r="A33" s="483">
        <v>57</v>
      </c>
      <c r="B33" s="473" t="s">
        <v>305</v>
      </c>
      <c r="C33" s="473" t="s">
        <v>312</v>
      </c>
      <c r="D33" s="509" t="s">
        <v>305</v>
      </c>
      <c r="E33" s="510" t="s">
        <v>320</v>
      </c>
      <c r="F33" s="473" t="s">
        <v>306</v>
      </c>
      <c r="G33" s="473" t="s">
        <v>323</v>
      </c>
      <c r="H33" s="473" t="s">
        <v>466</v>
      </c>
      <c r="I33" s="473" t="s">
        <v>372</v>
      </c>
      <c r="J33" s="473" t="s">
        <v>373</v>
      </c>
      <c r="K33" s="473" t="s">
        <v>326</v>
      </c>
      <c r="L33" s="511">
        <v>78.989999999999995</v>
      </c>
      <c r="M33" s="511">
        <v>1263.8399999999997</v>
      </c>
      <c r="N33" s="473">
        <v>16</v>
      </c>
      <c r="O33" s="512">
        <v>2</v>
      </c>
      <c r="P33" s="511">
        <v>473.93999999999994</v>
      </c>
      <c r="Q33" s="487">
        <v>0.37500000000000006</v>
      </c>
      <c r="R33" s="473">
        <v>6</v>
      </c>
      <c r="S33" s="487">
        <v>0.375</v>
      </c>
      <c r="T33" s="512">
        <v>0.5</v>
      </c>
      <c r="U33" s="488">
        <v>0.25</v>
      </c>
    </row>
    <row r="34" spans="1:21" ht="14.4" customHeight="1" x14ac:dyDescent="0.3">
      <c r="A34" s="483">
        <v>57</v>
      </c>
      <c r="B34" s="473" t="s">
        <v>305</v>
      </c>
      <c r="C34" s="473" t="s">
        <v>312</v>
      </c>
      <c r="D34" s="509" t="s">
        <v>305</v>
      </c>
      <c r="E34" s="510" t="s">
        <v>320</v>
      </c>
      <c r="F34" s="473" t="s">
        <v>306</v>
      </c>
      <c r="G34" s="473" t="s">
        <v>323</v>
      </c>
      <c r="H34" s="473" t="s">
        <v>466</v>
      </c>
      <c r="I34" s="473" t="s">
        <v>374</v>
      </c>
      <c r="J34" s="473" t="s">
        <v>375</v>
      </c>
      <c r="K34" s="473" t="s">
        <v>356</v>
      </c>
      <c r="L34" s="511">
        <v>82.04</v>
      </c>
      <c r="M34" s="511">
        <v>574.28000000000009</v>
      </c>
      <c r="N34" s="473">
        <v>7</v>
      </c>
      <c r="O34" s="512">
        <v>0.5</v>
      </c>
      <c r="P34" s="511"/>
      <c r="Q34" s="487">
        <v>0</v>
      </c>
      <c r="R34" s="473"/>
      <c r="S34" s="487">
        <v>0</v>
      </c>
      <c r="T34" s="512"/>
      <c r="U34" s="488">
        <v>0</v>
      </c>
    </row>
    <row r="35" spans="1:21" ht="14.4" customHeight="1" x14ac:dyDescent="0.3">
      <c r="A35" s="483">
        <v>57</v>
      </c>
      <c r="B35" s="473" t="s">
        <v>305</v>
      </c>
      <c r="C35" s="473" t="s">
        <v>312</v>
      </c>
      <c r="D35" s="509" t="s">
        <v>305</v>
      </c>
      <c r="E35" s="510" t="s">
        <v>320</v>
      </c>
      <c r="F35" s="473" t="s">
        <v>306</v>
      </c>
      <c r="G35" s="473" t="s">
        <v>323</v>
      </c>
      <c r="H35" s="473" t="s">
        <v>466</v>
      </c>
      <c r="I35" s="473" t="s">
        <v>376</v>
      </c>
      <c r="J35" s="473" t="s">
        <v>377</v>
      </c>
      <c r="K35" s="473" t="s">
        <v>341</v>
      </c>
      <c r="L35" s="511">
        <v>194.26</v>
      </c>
      <c r="M35" s="511">
        <v>19814.519999999997</v>
      </c>
      <c r="N35" s="473">
        <v>102</v>
      </c>
      <c r="O35" s="512">
        <v>9.5</v>
      </c>
      <c r="P35" s="511">
        <v>7187.619999999999</v>
      </c>
      <c r="Q35" s="487">
        <v>0.36274509803921567</v>
      </c>
      <c r="R35" s="473">
        <v>37</v>
      </c>
      <c r="S35" s="487">
        <v>0.36274509803921567</v>
      </c>
      <c r="T35" s="512">
        <v>4</v>
      </c>
      <c r="U35" s="488">
        <v>0.42105263157894735</v>
      </c>
    </row>
    <row r="36" spans="1:21" ht="14.4" customHeight="1" x14ac:dyDescent="0.3">
      <c r="A36" s="483">
        <v>57</v>
      </c>
      <c r="B36" s="473" t="s">
        <v>305</v>
      </c>
      <c r="C36" s="473" t="s">
        <v>312</v>
      </c>
      <c r="D36" s="509" t="s">
        <v>305</v>
      </c>
      <c r="E36" s="510" t="s">
        <v>320</v>
      </c>
      <c r="F36" s="473" t="s">
        <v>306</v>
      </c>
      <c r="G36" s="473" t="s">
        <v>323</v>
      </c>
      <c r="H36" s="473" t="s">
        <v>308</v>
      </c>
      <c r="I36" s="473" t="s">
        <v>378</v>
      </c>
      <c r="J36" s="473" t="s">
        <v>379</v>
      </c>
      <c r="K36" s="473" t="s">
        <v>380</v>
      </c>
      <c r="L36" s="511">
        <v>35.619999999999997</v>
      </c>
      <c r="M36" s="511">
        <v>5699.1999999999989</v>
      </c>
      <c r="N36" s="473">
        <v>160</v>
      </c>
      <c r="O36" s="512">
        <v>4.5</v>
      </c>
      <c r="P36" s="511"/>
      <c r="Q36" s="487">
        <v>0</v>
      </c>
      <c r="R36" s="473"/>
      <c r="S36" s="487">
        <v>0</v>
      </c>
      <c r="T36" s="512"/>
      <c r="U36" s="488">
        <v>0</v>
      </c>
    </row>
    <row r="37" spans="1:21" ht="14.4" customHeight="1" x14ac:dyDescent="0.3">
      <c r="A37" s="483">
        <v>57</v>
      </c>
      <c r="B37" s="473" t="s">
        <v>305</v>
      </c>
      <c r="C37" s="473" t="s">
        <v>312</v>
      </c>
      <c r="D37" s="509" t="s">
        <v>305</v>
      </c>
      <c r="E37" s="510" t="s">
        <v>320</v>
      </c>
      <c r="F37" s="473" t="s">
        <v>306</v>
      </c>
      <c r="G37" s="473" t="s">
        <v>323</v>
      </c>
      <c r="H37" s="473" t="s">
        <v>308</v>
      </c>
      <c r="I37" s="473" t="s">
        <v>381</v>
      </c>
      <c r="J37" s="473" t="s">
        <v>382</v>
      </c>
      <c r="K37" s="473" t="s">
        <v>380</v>
      </c>
      <c r="L37" s="511">
        <v>35.619999999999997</v>
      </c>
      <c r="M37" s="511">
        <v>5699.1999999999989</v>
      </c>
      <c r="N37" s="473">
        <v>160</v>
      </c>
      <c r="O37" s="512">
        <v>3.5</v>
      </c>
      <c r="P37" s="511"/>
      <c r="Q37" s="487">
        <v>0</v>
      </c>
      <c r="R37" s="473"/>
      <c r="S37" s="487">
        <v>0</v>
      </c>
      <c r="T37" s="512"/>
      <c r="U37" s="488">
        <v>0</v>
      </c>
    </row>
    <row r="38" spans="1:21" ht="14.4" customHeight="1" x14ac:dyDescent="0.3">
      <c r="A38" s="483">
        <v>57</v>
      </c>
      <c r="B38" s="473" t="s">
        <v>305</v>
      </c>
      <c r="C38" s="473" t="s">
        <v>312</v>
      </c>
      <c r="D38" s="509" t="s">
        <v>305</v>
      </c>
      <c r="E38" s="510" t="s">
        <v>320</v>
      </c>
      <c r="F38" s="473" t="s">
        <v>306</v>
      </c>
      <c r="G38" s="473" t="s">
        <v>323</v>
      </c>
      <c r="H38" s="473" t="s">
        <v>466</v>
      </c>
      <c r="I38" s="473" t="s">
        <v>383</v>
      </c>
      <c r="J38" s="473" t="s">
        <v>384</v>
      </c>
      <c r="K38" s="473" t="s">
        <v>326</v>
      </c>
      <c r="L38" s="511">
        <v>100</v>
      </c>
      <c r="M38" s="511">
        <v>1200</v>
      </c>
      <c r="N38" s="473">
        <v>12</v>
      </c>
      <c r="O38" s="512">
        <v>1</v>
      </c>
      <c r="P38" s="511">
        <v>1200</v>
      </c>
      <c r="Q38" s="487">
        <v>1</v>
      </c>
      <c r="R38" s="473">
        <v>12</v>
      </c>
      <c r="S38" s="487">
        <v>1</v>
      </c>
      <c r="T38" s="512">
        <v>1</v>
      </c>
      <c r="U38" s="488">
        <v>1</v>
      </c>
    </row>
    <row r="39" spans="1:21" ht="14.4" customHeight="1" x14ac:dyDescent="0.3">
      <c r="A39" s="483">
        <v>57</v>
      </c>
      <c r="B39" s="473" t="s">
        <v>305</v>
      </c>
      <c r="C39" s="473" t="s">
        <v>312</v>
      </c>
      <c r="D39" s="509" t="s">
        <v>305</v>
      </c>
      <c r="E39" s="510" t="s">
        <v>320</v>
      </c>
      <c r="F39" s="473" t="s">
        <v>306</v>
      </c>
      <c r="G39" s="473" t="s">
        <v>323</v>
      </c>
      <c r="H39" s="473" t="s">
        <v>466</v>
      </c>
      <c r="I39" s="473" t="s">
        <v>385</v>
      </c>
      <c r="J39" s="473" t="s">
        <v>335</v>
      </c>
      <c r="K39" s="473" t="s">
        <v>386</v>
      </c>
      <c r="L39" s="511">
        <v>130.38999999999999</v>
      </c>
      <c r="M39" s="511">
        <v>5215.5999999999995</v>
      </c>
      <c r="N39" s="473">
        <v>40</v>
      </c>
      <c r="O39" s="512">
        <v>3</v>
      </c>
      <c r="P39" s="511">
        <v>3911.7</v>
      </c>
      <c r="Q39" s="487">
        <v>0.75</v>
      </c>
      <c r="R39" s="473">
        <v>30</v>
      </c>
      <c r="S39" s="487">
        <v>0.75</v>
      </c>
      <c r="T39" s="512">
        <v>2</v>
      </c>
      <c r="U39" s="488">
        <v>0.66666666666666663</v>
      </c>
    </row>
    <row r="40" spans="1:21" ht="14.4" customHeight="1" x14ac:dyDescent="0.3">
      <c r="A40" s="483">
        <v>57</v>
      </c>
      <c r="B40" s="473" t="s">
        <v>305</v>
      </c>
      <c r="C40" s="473" t="s">
        <v>312</v>
      </c>
      <c r="D40" s="509" t="s">
        <v>305</v>
      </c>
      <c r="E40" s="510" t="s">
        <v>320</v>
      </c>
      <c r="F40" s="473" t="s">
        <v>306</v>
      </c>
      <c r="G40" s="473" t="s">
        <v>323</v>
      </c>
      <c r="H40" s="473" t="s">
        <v>466</v>
      </c>
      <c r="I40" s="473" t="s">
        <v>387</v>
      </c>
      <c r="J40" s="473" t="s">
        <v>349</v>
      </c>
      <c r="K40" s="473" t="s">
        <v>386</v>
      </c>
      <c r="L40" s="511">
        <v>126.35</v>
      </c>
      <c r="M40" s="511">
        <v>631.75</v>
      </c>
      <c r="N40" s="473">
        <v>5</v>
      </c>
      <c r="O40" s="512">
        <v>0.5</v>
      </c>
      <c r="P40" s="511"/>
      <c r="Q40" s="487">
        <v>0</v>
      </c>
      <c r="R40" s="473"/>
      <c r="S40" s="487">
        <v>0</v>
      </c>
      <c r="T40" s="512"/>
      <c r="U40" s="488">
        <v>0</v>
      </c>
    </row>
    <row r="41" spans="1:21" ht="14.4" customHeight="1" x14ac:dyDescent="0.3">
      <c r="A41" s="483">
        <v>57</v>
      </c>
      <c r="B41" s="473" t="s">
        <v>305</v>
      </c>
      <c r="C41" s="473" t="s">
        <v>312</v>
      </c>
      <c r="D41" s="509" t="s">
        <v>305</v>
      </c>
      <c r="E41" s="510" t="s">
        <v>320</v>
      </c>
      <c r="F41" s="473" t="s">
        <v>306</v>
      </c>
      <c r="G41" s="473" t="s">
        <v>323</v>
      </c>
      <c r="H41" s="473" t="s">
        <v>466</v>
      </c>
      <c r="I41" s="473" t="s">
        <v>388</v>
      </c>
      <c r="J41" s="473" t="s">
        <v>351</v>
      </c>
      <c r="K41" s="473" t="s">
        <v>386</v>
      </c>
      <c r="L41" s="511">
        <v>126.35</v>
      </c>
      <c r="M41" s="511">
        <v>758.1</v>
      </c>
      <c r="N41" s="473">
        <v>6</v>
      </c>
      <c r="O41" s="512">
        <v>1.5</v>
      </c>
      <c r="P41" s="511"/>
      <c r="Q41" s="487">
        <v>0</v>
      </c>
      <c r="R41" s="473"/>
      <c r="S41" s="487">
        <v>0</v>
      </c>
      <c r="T41" s="512"/>
      <c r="U41" s="488">
        <v>0</v>
      </c>
    </row>
    <row r="42" spans="1:21" ht="14.4" customHeight="1" x14ac:dyDescent="0.3">
      <c r="A42" s="483">
        <v>57</v>
      </c>
      <c r="B42" s="473" t="s">
        <v>305</v>
      </c>
      <c r="C42" s="473" t="s">
        <v>312</v>
      </c>
      <c r="D42" s="509" t="s">
        <v>305</v>
      </c>
      <c r="E42" s="510" t="s">
        <v>320</v>
      </c>
      <c r="F42" s="473" t="s">
        <v>306</v>
      </c>
      <c r="G42" s="473" t="s">
        <v>323</v>
      </c>
      <c r="H42" s="473" t="s">
        <v>466</v>
      </c>
      <c r="I42" s="473" t="s">
        <v>389</v>
      </c>
      <c r="J42" s="473" t="s">
        <v>390</v>
      </c>
      <c r="K42" s="473" t="s">
        <v>386</v>
      </c>
      <c r="L42" s="511">
        <v>131.93</v>
      </c>
      <c r="M42" s="511">
        <v>659.65000000000009</v>
      </c>
      <c r="N42" s="473">
        <v>5</v>
      </c>
      <c r="O42" s="512">
        <v>0.5</v>
      </c>
      <c r="P42" s="511"/>
      <c r="Q42" s="487">
        <v>0</v>
      </c>
      <c r="R42" s="473"/>
      <c r="S42" s="487">
        <v>0</v>
      </c>
      <c r="T42" s="512"/>
      <c r="U42" s="488">
        <v>0</v>
      </c>
    </row>
    <row r="43" spans="1:21" ht="14.4" customHeight="1" x14ac:dyDescent="0.3">
      <c r="A43" s="483">
        <v>57</v>
      </c>
      <c r="B43" s="473" t="s">
        <v>305</v>
      </c>
      <c r="C43" s="473" t="s">
        <v>312</v>
      </c>
      <c r="D43" s="509" t="s">
        <v>305</v>
      </c>
      <c r="E43" s="510" t="s">
        <v>320</v>
      </c>
      <c r="F43" s="473" t="s">
        <v>306</v>
      </c>
      <c r="G43" s="473" t="s">
        <v>323</v>
      </c>
      <c r="H43" s="473" t="s">
        <v>466</v>
      </c>
      <c r="I43" s="473" t="s">
        <v>391</v>
      </c>
      <c r="J43" s="473" t="s">
        <v>392</v>
      </c>
      <c r="K43" s="473" t="s">
        <v>386</v>
      </c>
      <c r="L43" s="511">
        <v>131.93</v>
      </c>
      <c r="M43" s="511">
        <v>659.65000000000009</v>
      </c>
      <c r="N43" s="473">
        <v>5</v>
      </c>
      <c r="O43" s="512">
        <v>0.5</v>
      </c>
      <c r="P43" s="511"/>
      <c r="Q43" s="487">
        <v>0</v>
      </c>
      <c r="R43" s="473"/>
      <c r="S43" s="487">
        <v>0</v>
      </c>
      <c r="T43" s="512"/>
      <c r="U43" s="488">
        <v>0</v>
      </c>
    </row>
    <row r="44" spans="1:21" ht="14.4" customHeight="1" x14ac:dyDescent="0.3">
      <c r="A44" s="483">
        <v>57</v>
      </c>
      <c r="B44" s="473" t="s">
        <v>305</v>
      </c>
      <c r="C44" s="473" t="s">
        <v>312</v>
      </c>
      <c r="D44" s="509" t="s">
        <v>305</v>
      </c>
      <c r="E44" s="510" t="s">
        <v>320</v>
      </c>
      <c r="F44" s="473" t="s">
        <v>306</v>
      </c>
      <c r="G44" s="473" t="s">
        <v>323</v>
      </c>
      <c r="H44" s="473" t="s">
        <v>466</v>
      </c>
      <c r="I44" s="473" t="s">
        <v>393</v>
      </c>
      <c r="J44" s="473" t="s">
        <v>394</v>
      </c>
      <c r="K44" s="473" t="s">
        <v>386</v>
      </c>
      <c r="L44" s="511">
        <v>131.93</v>
      </c>
      <c r="M44" s="511">
        <v>659.65000000000009</v>
      </c>
      <c r="N44" s="473">
        <v>5</v>
      </c>
      <c r="O44" s="512">
        <v>0.5</v>
      </c>
      <c r="P44" s="511"/>
      <c r="Q44" s="487">
        <v>0</v>
      </c>
      <c r="R44" s="473"/>
      <c r="S44" s="487">
        <v>0</v>
      </c>
      <c r="T44" s="512"/>
      <c r="U44" s="488">
        <v>0</v>
      </c>
    </row>
    <row r="45" spans="1:21" ht="14.4" customHeight="1" x14ac:dyDescent="0.3">
      <c r="A45" s="483">
        <v>57</v>
      </c>
      <c r="B45" s="473" t="s">
        <v>305</v>
      </c>
      <c r="C45" s="473" t="s">
        <v>312</v>
      </c>
      <c r="D45" s="509" t="s">
        <v>305</v>
      </c>
      <c r="E45" s="510" t="s">
        <v>320</v>
      </c>
      <c r="F45" s="473" t="s">
        <v>306</v>
      </c>
      <c r="G45" s="473" t="s">
        <v>323</v>
      </c>
      <c r="H45" s="473" t="s">
        <v>308</v>
      </c>
      <c r="I45" s="473" t="s">
        <v>395</v>
      </c>
      <c r="J45" s="473" t="s">
        <v>396</v>
      </c>
      <c r="K45" s="473" t="s">
        <v>356</v>
      </c>
      <c r="L45" s="511">
        <v>129.51</v>
      </c>
      <c r="M45" s="511">
        <v>518.04</v>
      </c>
      <c r="N45" s="473">
        <v>4</v>
      </c>
      <c r="O45" s="512">
        <v>0.5</v>
      </c>
      <c r="P45" s="511">
        <v>518.04</v>
      </c>
      <c r="Q45" s="487">
        <v>1</v>
      </c>
      <c r="R45" s="473">
        <v>4</v>
      </c>
      <c r="S45" s="487">
        <v>1</v>
      </c>
      <c r="T45" s="512">
        <v>0.5</v>
      </c>
      <c r="U45" s="488">
        <v>1</v>
      </c>
    </row>
    <row r="46" spans="1:21" ht="14.4" customHeight="1" x14ac:dyDescent="0.3">
      <c r="A46" s="483">
        <v>57</v>
      </c>
      <c r="B46" s="473" t="s">
        <v>305</v>
      </c>
      <c r="C46" s="473" t="s">
        <v>312</v>
      </c>
      <c r="D46" s="509" t="s">
        <v>305</v>
      </c>
      <c r="E46" s="510" t="s">
        <v>320</v>
      </c>
      <c r="F46" s="473" t="s">
        <v>306</v>
      </c>
      <c r="G46" s="473" t="s">
        <v>323</v>
      </c>
      <c r="H46" s="473" t="s">
        <v>308</v>
      </c>
      <c r="I46" s="473" t="s">
        <v>397</v>
      </c>
      <c r="J46" s="473" t="s">
        <v>398</v>
      </c>
      <c r="K46" s="473" t="s">
        <v>336</v>
      </c>
      <c r="L46" s="511">
        <v>33.090000000000003</v>
      </c>
      <c r="M46" s="511">
        <v>330.90000000000003</v>
      </c>
      <c r="N46" s="473">
        <v>10</v>
      </c>
      <c r="O46" s="512">
        <v>0.5</v>
      </c>
      <c r="P46" s="511"/>
      <c r="Q46" s="487">
        <v>0</v>
      </c>
      <c r="R46" s="473"/>
      <c r="S46" s="487">
        <v>0</v>
      </c>
      <c r="T46" s="512"/>
      <c r="U46" s="488">
        <v>0</v>
      </c>
    </row>
    <row r="47" spans="1:21" ht="14.4" customHeight="1" x14ac:dyDescent="0.3">
      <c r="A47" s="483">
        <v>57</v>
      </c>
      <c r="B47" s="473" t="s">
        <v>305</v>
      </c>
      <c r="C47" s="473" t="s">
        <v>312</v>
      </c>
      <c r="D47" s="509" t="s">
        <v>305</v>
      </c>
      <c r="E47" s="510" t="s">
        <v>320</v>
      </c>
      <c r="F47" s="473" t="s">
        <v>306</v>
      </c>
      <c r="G47" s="473" t="s">
        <v>399</v>
      </c>
      <c r="H47" s="473" t="s">
        <v>466</v>
      </c>
      <c r="I47" s="473" t="s">
        <v>400</v>
      </c>
      <c r="J47" s="473" t="s">
        <v>401</v>
      </c>
      <c r="K47" s="473" t="s">
        <v>402</v>
      </c>
      <c r="L47" s="511">
        <v>133.94</v>
      </c>
      <c r="M47" s="511">
        <v>133.94</v>
      </c>
      <c r="N47" s="473">
        <v>1</v>
      </c>
      <c r="O47" s="512">
        <v>1</v>
      </c>
      <c r="P47" s="511"/>
      <c r="Q47" s="487">
        <v>0</v>
      </c>
      <c r="R47" s="473"/>
      <c r="S47" s="487">
        <v>0</v>
      </c>
      <c r="T47" s="512"/>
      <c r="U47" s="488">
        <v>0</v>
      </c>
    </row>
    <row r="48" spans="1:21" ht="14.4" customHeight="1" x14ac:dyDescent="0.3">
      <c r="A48" s="483">
        <v>57</v>
      </c>
      <c r="B48" s="473" t="s">
        <v>305</v>
      </c>
      <c r="C48" s="473" t="s">
        <v>312</v>
      </c>
      <c r="D48" s="509" t="s">
        <v>305</v>
      </c>
      <c r="E48" s="510" t="s">
        <v>321</v>
      </c>
      <c r="F48" s="473" t="s">
        <v>306</v>
      </c>
      <c r="G48" s="473" t="s">
        <v>323</v>
      </c>
      <c r="H48" s="473" t="s">
        <v>466</v>
      </c>
      <c r="I48" s="473" t="s">
        <v>403</v>
      </c>
      <c r="J48" s="473" t="s">
        <v>404</v>
      </c>
      <c r="K48" s="473" t="s">
        <v>336</v>
      </c>
      <c r="L48" s="511">
        <v>31.59</v>
      </c>
      <c r="M48" s="511">
        <v>947.7</v>
      </c>
      <c r="N48" s="473">
        <v>30</v>
      </c>
      <c r="O48" s="512">
        <v>0.5</v>
      </c>
      <c r="P48" s="511"/>
      <c r="Q48" s="487">
        <v>0</v>
      </c>
      <c r="R48" s="473"/>
      <c r="S48" s="487">
        <v>0</v>
      </c>
      <c r="T48" s="512"/>
      <c r="U48" s="488">
        <v>0</v>
      </c>
    </row>
    <row r="49" spans="1:21" ht="14.4" customHeight="1" x14ac:dyDescent="0.3">
      <c r="A49" s="483">
        <v>57</v>
      </c>
      <c r="B49" s="473" t="s">
        <v>305</v>
      </c>
      <c r="C49" s="473" t="s">
        <v>312</v>
      </c>
      <c r="D49" s="509" t="s">
        <v>305</v>
      </c>
      <c r="E49" s="510" t="s">
        <v>321</v>
      </c>
      <c r="F49" s="473" t="s">
        <v>306</v>
      </c>
      <c r="G49" s="473" t="s">
        <v>323</v>
      </c>
      <c r="H49" s="473" t="s">
        <v>466</v>
      </c>
      <c r="I49" s="473" t="s">
        <v>350</v>
      </c>
      <c r="J49" s="473" t="s">
        <v>351</v>
      </c>
      <c r="K49" s="473" t="s">
        <v>336</v>
      </c>
      <c r="L49" s="511">
        <v>31.59</v>
      </c>
      <c r="M49" s="511">
        <v>947.7</v>
      </c>
      <c r="N49" s="473">
        <v>30</v>
      </c>
      <c r="O49" s="512">
        <v>0.5</v>
      </c>
      <c r="P49" s="511"/>
      <c r="Q49" s="487">
        <v>0</v>
      </c>
      <c r="R49" s="473"/>
      <c r="S49" s="487">
        <v>0</v>
      </c>
      <c r="T49" s="512"/>
      <c r="U49" s="488">
        <v>0</v>
      </c>
    </row>
    <row r="50" spans="1:21" ht="14.4" customHeight="1" x14ac:dyDescent="0.3">
      <c r="A50" s="483">
        <v>57</v>
      </c>
      <c r="B50" s="473" t="s">
        <v>305</v>
      </c>
      <c r="C50" s="473" t="s">
        <v>312</v>
      </c>
      <c r="D50" s="509" t="s">
        <v>305</v>
      </c>
      <c r="E50" s="510" t="s">
        <v>321</v>
      </c>
      <c r="F50" s="473" t="s">
        <v>306</v>
      </c>
      <c r="G50" s="473" t="s">
        <v>323</v>
      </c>
      <c r="H50" s="473" t="s">
        <v>466</v>
      </c>
      <c r="I50" s="473" t="s">
        <v>352</v>
      </c>
      <c r="J50" s="473" t="s">
        <v>353</v>
      </c>
      <c r="K50" s="473" t="s">
        <v>326</v>
      </c>
      <c r="L50" s="511">
        <v>103.08</v>
      </c>
      <c r="M50" s="511">
        <v>3092.4</v>
      </c>
      <c r="N50" s="473">
        <v>30</v>
      </c>
      <c r="O50" s="512">
        <v>1</v>
      </c>
      <c r="P50" s="511">
        <v>3092.4</v>
      </c>
      <c r="Q50" s="487">
        <v>1</v>
      </c>
      <c r="R50" s="473">
        <v>30</v>
      </c>
      <c r="S50" s="487">
        <v>1</v>
      </c>
      <c r="T50" s="512">
        <v>1</v>
      </c>
      <c r="U50" s="488">
        <v>1</v>
      </c>
    </row>
    <row r="51" spans="1:21" ht="14.4" customHeight="1" x14ac:dyDescent="0.3">
      <c r="A51" s="483">
        <v>57</v>
      </c>
      <c r="B51" s="473" t="s">
        <v>305</v>
      </c>
      <c r="C51" s="473" t="s">
        <v>312</v>
      </c>
      <c r="D51" s="509" t="s">
        <v>305</v>
      </c>
      <c r="E51" s="510" t="s">
        <v>321</v>
      </c>
      <c r="F51" s="473" t="s">
        <v>307</v>
      </c>
      <c r="G51" s="473" t="s">
        <v>405</v>
      </c>
      <c r="H51" s="473" t="s">
        <v>308</v>
      </c>
      <c r="I51" s="473" t="s">
        <v>406</v>
      </c>
      <c r="J51" s="473" t="s">
        <v>407</v>
      </c>
      <c r="K51" s="473"/>
      <c r="L51" s="511">
        <v>0</v>
      </c>
      <c r="M51" s="511">
        <v>0</v>
      </c>
      <c r="N51" s="473">
        <v>1</v>
      </c>
      <c r="O51" s="512">
        <v>1</v>
      </c>
      <c r="P51" s="511"/>
      <c r="Q51" s="487"/>
      <c r="R51" s="473"/>
      <c r="S51" s="487">
        <v>0</v>
      </c>
      <c r="T51" s="512"/>
      <c r="U51" s="488">
        <v>0</v>
      </c>
    </row>
    <row r="52" spans="1:21" ht="14.4" customHeight="1" x14ac:dyDescent="0.3">
      <c r="A52" s="483">
        <v>57</v>
      </c>
      <c r="B52" s="473" t="s">
        <v>305</v>
      </c>
      <c r="C52" s="473" t="s">
        <v>312</v>
      </c>
      <c r="D52" s="509" t="s">
        <v>305</v>
      </c>
      <c r="E52" s="510" t="s">
        <v>321</v>
      </c>
      <c r="F52" s="473" t="s">
        <v>307</v>
      </c>
      <c r="G52" s="473" t="s">
        <v>405</v>
      </c>
      <c r="H52" s="473" t="s">
        <v>308</v>
      </c>
      <c r="I52" s="473" t="s">
        <v>408</v>
      </c>
      <c r="J52" s="473" t="s">
        <v>407</v>
      </c>
      <c r="K52" s="473"/>
      <c r="L52" s="511">
        <v>0</v>
      </c>
      <c r="M52" s="511">
        <v>0</v>
      </c>
      <c r="N52" s="473">
        <v>5</v>
      </c>
      <c r="O52" s="512">
        <v>5</v>
      </c>
      <c r="P52" s="511">
        <v>0</v>
      </c>
      <c r="Q52" s="487"/>
      <c r="R52" s="473">
        <v>5</v>
      </c>
      <c r="S52" s="487">
        <v>1</v>
      </c>
      <c r="T52" s="512">
        <v>5</v>
      </c>
      <c r="U52" s="488">
        <v>1</v>
      </c>
    </row>
    <row r="53" spans="1:21" ht="14.4" customHeight="1" x14ac:dyDescent="0.3">
      <c r="A53" s="483">
        <v>57</v>
      </c>
      <c r="B53" s="473" t="s">
        <v>305</v>
      </c>
      <c r="C53" s="473" t="s">
        <v>312</v>
      </c>
      <c r="D53" s="509" t="s">
        <v>305</v>
      </c>
      <c r="E53" s="510" t="s">
        <v>321</v>
      </c>
      <c r="F53" s="473" t="s">
        <v>307</v>
      </c>
      <c r="G53" s="473" t="s">
        <v>405</v>
      </c>
      <c r="H53" s="473" t="s">
        <v>308</v>
      </c>
      <c r="I53" s="473" t="s">
        <v>409</v>
      </c>
      <c r="J53" s="473" t="s">
        <v>407</v>
      </c>
      <c r="K53" s="473"/>
      <c r="L53" s="511">
        <v>0</v>
      </c>
      <c r="M53" s="511">
        <v>0</v>
      </c>
      <c r="N53" s="473">
        <v>1</v>
      </c>
      <c r="O53" s="512">
        <v>1</v>
      </c>
      <c r="P53" s="511">
        <v>0</v>
      </c>
      <c r="Q53" s="487"/>
      <c r="R53" s="473">
        <v>1</v>
      </c>
      <c r="S53" s="487">
        <v>1</v>
      </c>
      <c r="T53" s="512">
        <v>1</v>
      </c>
      <c r="U53" s="488">
        <v>1</v>
      </c>
    </row>
    <row r="54" spans="1:21" ht="14.4" customHeight="1" x14ac:dyDescent="0.3">
      <c r="A54" s="483">
        <v>57</v>
      </c>
      <c r="B54" s="473" t="s">
        <v>305</v>
      </c>
      <c r="C54" s="473" t="s">
        <v>312</v>
      </c>
      <c r="D54" s="509" t="s">
        <v>305</v>
      </c>
      <c r="E54" s="510" t="s">
        <v>322</v>
      </c>
      <c r="F54" s="473" t="s">
        <v>306</v>
      </c>
      <c r="G54" s="473" t="s">
        <v>410</v>
      </c>
      <c r="H54" s="473" t="s">
        <v>308</v>
      </c>
      <c r="I54" s="473" t="s">
        <v>411</v>
      </c>
      <c r="J54" s="473" t="s">
        <v>412</v>
      </c>
      <c r="K54" s="473" t="s">
        <v>413</v>
      </c>
      <c r="L54" s="511">
        <v>11.21</v>
      </c>
      <c r="M54" s="511">
        <v>11.21</v>
      </c>
      <c r="N54" s="473">
        <v>1</v>
      </c>
      <c r="O54" s="512">
        <v>0.5</v>
      </c>
      <c r="P54" s="511">
        <v>11.21</v>
      </c>
      <c r="Q54" s="487">
        <v>1</v>
      </c>
      <c r="R54" s="473">
        <v>1</v>
      </c>
      <c r="S54" s="487">
        <v>1</v>
      </c>
      <c r="T54" s="512">
        <v>0.5</v>
      </c>
      <c r="U54" s="488">
        <v>1</v>
      </c>
    </row>
    <row r="55" spans="1:21" ht="14.4" customHeight="1" x14ac:dyDescent="0.3">
      <c r="A55" s="483">
        <v>57</v>
      </c>
      <c r="B55" s="473" t="s">
        <v>305</v>
      </c>
      <c r="C55" s="473" t="s">
        <v>312</v>
      </c>
      <c r="D55" s="509" t="s">
        <v>305</v>
      </c>
      <c r="E55" s="510" t="s">
        <v>322</v>
      </c>
      <c r="F55" s="473" t="s">
        <v>306</v>
      </c>
      <c r="G55" s="473" t="s">
        <v>405</v>
      </c>
      <c r="H55" s="473" t="s">
        <v>308</v>
      </c>
      <c r="I55" s="473" t="s">
        <v>414</v>
      </c>
      <c r="J55" s="473" t="s">
        <v>407</v>
      </c>
      <c r="K55" s="473"/>
      <c r="L55" s="511">
        <v>0</v>
      </c>
      <c r="M55" s="511">
        <v>0</v>
      </c>
      <c r="N55" s="473">
        <v>794</v>
      </c>
      <c r="O55" s="512">
        <v>16.5</v>
      </c>
      <c r="P55" s="511">
        <v>0</v>
      </c>
      <c r="Q55" s="487"/>
      <c r="R55" s="473">
        <v>760</v>
      </c>
      <c r="S55" s="487">
        <v>0.95717884130982367</v>
      </c>
      <c r="T55" s="512">
        <v>14</v>
      </c>
      <c r="U55" s="488">
        <v>0.84848484848484851</v>
      </c>
    </row>
    <row r="56" spans="1:21" ht="14.4" customHeight="1" x14ac:dyDescent="0.3">
      <c r="A56" s="483">
        <v>57</v>
      </c>
      <c r="B56" s="473" t="s">
        <v>305</v>
      </c>
      <c r="C56" s="473" t="s">
        <v>312</v>
      </c>
      <c r="D56" s="509" t="s">
        <v>305</v>
      </c>
      <c r="E56" s="510" t="s">
        <v>322</v>
      </c>
      <c r="F56" s="473" t="s">
        <v>306</v>
      </c>
      <c r="G56" s="473" t="s">
        <v>415</v>
      </c>
      <c r="H56" s="473" t="s">
        <v>308</v>
      </c>
      <c r="I56" s="473" t="s">
        <v>416</v>
      </c>
      <c r="J56" s="473" t="s">
        <v>417</v>
      </c>
      <c r="K56" s="473" t="s">
        <v>418</v>
      </c>
      <c r="L56" s="511">
        <v>733.55</v>
      </c>
      <c r="M56" s="511">
        <v>1467.1</v>
      </c>
      <c r="N56" s="473">
        <v>2</v>
      </c>
      <c r="O56" s="512">
        <v>1</v>
      </c>
      <c r="P56" s="511"/>
      <c r="Q56" s="487">
        <v>0</v>
      </c>
      <c r="R56" s="473"/>
      <c r="S56" s="487">
        <v>0</v>
      </c>
      <c r="T56" s="512"/>
      <c r="U56" s="488">
        <v>0</v>
      </c>
    </row>
    <row r="57" spans="1:21" ht="14.4" customHeight="1" x14ac:dyDescent="0.3">
      <c r="A57" s="483">
        <v>57</v>
      </c>
      <c r="B57" s="473" t="s">
        <v>305</v>
      </c>
      <c r="C57" s="473" t="s">
        <v>312</v>
      </c>
      <c r="D57" s="509" t="s">
        <v>305</v>
      </c>
      <c r="E57" s="510" t="s">
        <v>322</v>
      </c>
      <c r="F57" s="473" t="s">
        <v>306</v>
      </c>
      <c r="G57" s="473" t="s">
        <v>419</v>
      </c>
      <c r="H57" s="473" t="s">
        <v>466</v>
      </c>
      <c r="I57" s="473" t="s">
        <v>420</v>
      </c>
      <c r="J57" s="473" t="s">
        <v>421</v>
      </c>
      <c r="K57" s="473" t="s">
        <v>422</v>
      </c>
      <c r="L57" s="511">
        <v>0</v>
      </c>
      <c r="M57" s="511">
        <v>0</v>
      </c>
      <c r="N57" s="473">
        <v>1</v>
      </c>
      <c r="O57" s="512">
        <v>1</v>
      </c>
      <c r="P57" s="511"/>
      <c r="Q57" s="487"/>
      <c r="R57" s="473"/>
      <c r="S57" s="487">
        <v>0</v>
      </c>
      <c r="T57" s="512"/>
      <c r="U57" s="488">
        <v>0</v>
      </c>
    </row>
    <row r="58" spans="1:21" ht="14.4" customHeight="1" x14ac:dyDescent="0.3">
      <c r="A58" s="483">
        <v>57</v>
      </c>
      <c r="B58" s="473" t="s">
        <v>305</v>
      </c>
      <c r="C58" s="473" t="s">
        <v>312</v>
      </c>
      <c r="D58" s="509" t="s">
        <v>305</v>
      </c>
      <c r="E58" s="510" t="s">
        <v>322</v>
      </c>
      <c r="F58" s="473" t="s">
        <v>306</v>
      </c>
      <c r="G58" s="473" t="s">
        <v>423</v>
      </c>
      <c r="H58" s="473" t="s">
        <v>308</v>
      </c>
      <c r="I58" s="473" t="s">
        <v>424</v>
      </c>
      <c r="J58" s="473" t="s">
        <v>425</v>
      </c>
      <c r="K58" s="473" t="s">
        <v>426</v>
      </c>
      <c r="L58" s="511">
        <v>301.2</v>
      </c>
      <c r="M58" s="511">
        <v>602.4</v>
      </c>
      <c r="N58" s="473">
        <v>2</v>
      </c>
      <c r="O58" s="512">
        <v>0.5</v>
      </c>
      <c r="P58" s="511"/>
      <c r="Q58" s="487">
        <v>0</v>
      </c>
      <c r="R58" s="473"/>
      <c r="S58" s="487">
        <v>0</v>
      </c>
      <c r="T58" s="512"/>
      <c r="U58" s="488">
        <v>0</v>
      </c>
    </row>
    <row r="59" spans="1:21" ht="14.4" customHeight="1" x14ac:dyDescent="0.3">
      <c r="A59" s="483">
        <v>57</v>
      </c>
      <c r="B59" s="473" t="s">
        <v>305</v>
      </c>
      <c r="C59" s="473" t="s">
        <v>312</v>
      </c>
      <c r="D59" s="509" t="s">
        <v>305</v>
      </c>
      <c r="E59" s="510" t="s">
        <v>322</v>
      </c>
      <c r="F59" s="473" t="s">
        <v>306</v>
      </c>
      <c r="G59" s="473" t="s">
        <v>323</v>
      </c>
      <c r="H59" s="473" t="s">
        <v>466</v>
      </c>
      <c r="I59" s="473" t="s">
        <v>334</v>
      </c>
      <c r="J59" s="473" t="s">
        <v>335</v>
      </c>
      <c r="K59" s="473" t="s">
        <v>336</v>
      </c>
      <c r="L59" s="511">
        <v>32.6</v>
      </c>
      <c r="M59" s="511">
        <v>3129.6000000000004</v>
      </c>
      <c r="N59" s="473">
        <v>96</v>
      </c>
      <c r="O59" s="512">
        <v>1</v>
      </c>
      <c r="P59" s="511"/>
      <c r="Q59" s="487">
        <v>0</v>
      </c>
      <c r="R59" s="473"/>
      <c r="S59" s="487">
        <v>0</v>
      </c>
      <c r="T59" s="512"/>
      <c r="U59" s="488">
        <v>0</v>
      </c>
    </row>
    <row r="60" spans="1:21" ht="14.4" customHeight="1" x14ac:dyDescent="0.3">
      <c r="A60" s="483">
        <v>57</v>
      </c>
      <c r="B60" s="473" t="s">
        <v>305</v>
      </c>
      <c r="C60" s="473" t="s">
        <v>312</v>
      </c>
      <c r="D60" s="509" t="s">
        <v>305</v>
      </c>
      <c r="E60" s="510" t="s">
        <v>322</v>
      </c>
      <c r="F60" s="473" t="s">
        <v>306</v>
      </c>
      <c r="G60" s="473" t="s">
        <v>323</v>
      </c>
      <c r="H60" s="473" t="s">
        <v>466</v>
      </c>
      <c r="I60" s="473" t="s">
        <v>337</v>
      </c>
      <c r="J60" s="473" t="s">
        <v>338</v>
      </c>
      <c r="K60" s="473" t="s">
        <v>336</v>
      </c>
      <c r="L60" s="511">
        <v>32.380000000000003</v>
      </c>
      <c r="M60" s="511">
        <v>2266.6000000000004</v>
      </c>
      <c r="N60" s="473">
        <v>70</v>
      </c>
      <c r="O60" s="512">
        <v>1.5</v>
      </c>
      <c r="P60" s="511"/>
      <c r="Q60" s="487">
        <v>0</v>
      </c>
      <c r="R60" s="473"/>
      <c r="S60" s="487">
        <v>0</v>
      </c>
      <c r="T60" s="512"/>
      <c r="U60" s="488">
        <v>0</v>
      </c>
    </row>
    <row r="61" spans="1:21" ht="14.4" customHeight="1" x14ac:dyDescent="0.3">
      <c r="A61" s="483">
        <v>57</v>
      </c>
      <c r="B61" s="473" t="s">
        <v>305</v>
      </c>
      <c r="C61" s="473" t="s">
        <v>312</v>
      </c>
      <c r="D61" s="509" t="s">
        <v>305</v>
      </c>
      <c r="E61" s="510" t="s">
        <v>322</v>
      </c>
      <c r="F61" s="473" t="s">
        <v>306</v>
      </c>
      <c r="G61" s="473" t="s">
        <v>323</v>
      </c>
      <c r="H61" s="473" t="s">
        <v>466</v>
      </c>
      <c r="I61" s="473" t="s">
        <v>427</v>
      </c>
      <c r="J61" s="473" t="s">
        <v>428</v>
      </c>
      <c r="K61" s="473" t="s">
        <v>336</v>
      </c>
      <c r="L61" s="511">
        <v>32.380000000000003</v>
      </c>
      <c r="M61" s="511">
        <v>1554.2400000000002</v>
      </c>
      <c r="N61" s="473">
        <v>48</v>
      </c>
      <c r="O61" s="512">
        <v>1</v>
      </c>
      <c r="P61" s="511">
        <v>1554.2400000000002</v>
      </c>
      <c r="Q61" s="487">
        <v>1</v>
      </c>
      <c r="R61" s="473">
        <v>48</v>
      </c>
      <c r="S61" s="487">
        <v>1</v>
      </c>
      <c r="T61" s="512">
        <v>1</v>
      </c>
      <c r="U61" s="488">
        <v>1</v>
      </c>
    </row>
    <row r="62" spans="1:21" ht="14.4" customHeight="1" x14ac:dyDescent="0.3">
      <c r="A62" s="483">
        <v>57</v>
      </c>
      <c r="B62" s="473" t="s">
        <v>305</v>
      </c>
      <c r="C62" s="473" t="s">
        <v>312</v>
      </c>
      <c r="D62" s="509" t="s">
        <v>305</v>
      </c>
      <c r="E62" s="510" t="s">
        <v>322</v>
      </c>
      <c r="F62" s="473" t="s">
        <v>306</v>
      </c>
      <c r="G62" s="473" t="s">
        <v>323</v>
      </c>
      <c r="H62" s="473" t="s">
        <v>466</v>
      </c>
      <c r="I62" s="473" t="s">
        <v>403</v>
      </c>
      <c r="J62" s="473" t="s">
        <v>404</v>
      </c>
      <c r="K62" s="473" t="s">
        <v>336</v>
      </c>
      <c r="L62" s="511">
        <v>31.59</v>
      </c>
      <c r="M62" s="511">
        <v>3790.8</v>
      </c>
      <c r="N62" s="473">
        <v>120</v>
      </c>
      <c r="O62" s="512">
        <v>1</v>
      </c>
      <c r="P62" s="511"/>
      <c r="Q62" s="487">
        <v>0</v>
      </c>
      <c r="R62" s="473"/>
      <c r="S62" s="487">
        <v>0</v>
      </c>
      <c r="T62" s="512"/>
      <c r="U62" s="488">
        <v>0</v>
      </c>
    </row>
    <row r="63" spans="1:21" ht="14.4" customHeight="1" x14ac:dyDescent="0.3">
      <c r="A63" s="483">
        <v>57</v>
      </c>
      <c r="B63" s="473" t="s">
        <v>305</v>
      </c>
      <c r="C63" s="473" t="s">
        <v>312</v>
      </c>
      <c r="D63" s="509" t="s">
        <v>305</v>
      </c>
      <c r="E63" s="510" t="s">
        <v>322</v>
      </c>
      <c r="F63" s="473" t="s">
        <v>306</v>
      </c>
      <c r="G63" s="473" t="s">
        <v>323</v>
      </c>
      <c r="H63" s="473" t="s">
        <v>466</v>
      </c>
      <c r="I63" s="473" t="s">
        <v>339</v>
      </c>
      <c r="J63" s="473" t="s">
        <v>340</v>
      </c>
      <c r="K63" s="473" t="s">
        <v>341</v>
      </c>
      <c r="L63" s="511">
        <v>194.26</v>
      </c>
      <c r="M63" s="511">
        <v>179107.72</v>
      </c>
      <c r="N63" s="473">
        <v>922</v>
      </c>
      <c r="O63" s="512">
        <v>49.5</v>
      </c>
      <c r="P63" s="511">
        <v>88194.04</v>
      </c>
      <c r="Q63" s="487">
        <v>0.49240780911062904</v>
      </c>
      <c r="R63" s="473">
        <v>454</v>
      </c>
      <c r="S63" s="487">
        <v>0.49240780911062909</v>
      </c>
      <c r="T63" s="512">
        <v>23</v>
      </c>
      <c r="U63" s="488">
        <v>0.46464646464646464</v>
      </c>
    </row>
    <row r="64" spans="1:21" ht="14.4" customHeight="1" x14ac:dyDescent="0.3">
      <c r="A64" s="483">
        <v>57</v>
      </c>
      <c r="B64" s="473" t="s">
        <v>305</v>
      </c>
      <c r="C64" s="473" t="s">
        <v>312</v>
      </c>
      <c r="D64" s="509" t="s">
        <v>305</v>
      </c>
      <c r="E64" s="510" t="s">
        <v>322</v>
      </c>
      <c r="F64" s="473" t="s">
        <v>306</v>
      </c>
      <c r="G64" s="473" t="s">
        <v>323</v>
      </c>
      <c r="H64" s="473" t="s">
        <v>466</v>
      </c>
      <c r="I64" s="473" t="s">
        <v>344</v>
      </c>
      <c r="J64" s="473" t="s">
        <v>345</v>
      </c>
      <c r="K64" s="473" t="s">
        <v>336</v>
      </c>
      <c r="L64" s="511">
        <v>21.06</v>
      </c>
      <c r="M64" s="511">
        <v>631.79999999999995</v>
      </c>
      <c r="N64" s="473">
        <v>30</v>
      </c>
      <c r="O64" s="512">
        <v>0.5</v>
      </c>
      <c r="P64" s="511">
        <v>631.79999999999995</v>
      </c>
      <c r="Q64" s="487">
        <v>1</v>
      </c>
      <c r="R64" s="473">
        <v>30</v>
      </c>
      <c r="S64" s="487">
        <v>1</v>
      </c>
      <c r="T64" s="512">
        <v>0.5</v>
      </c>
      <c r="U64" s="488">
        <v>1</v>
      </c>
    </row>
    <row r="65" spans="1:21" ht="14.4" customHeight="1" x14ac:dyDescent="0.3">
      <c r="A65" s="483">
        <v>57</v>
      </c>
      <c r="B65" s="473" t="s">
        <v>305</v>
      </c>
      <c r="C65" s="473" t="s">
        <v>312</v>
      </c>
      <c r="D65" s="509" t="s">
        <v>305</v>
      </c>
      <c r="E65" s="510" t="s">
        <v>322</v>
      </c>
      <c r="F65" s="473" t="s">
        <v>306</v>
      </c>
      <c r="G65" s="473" t="s">
        <v>323</v>
      </c>
      <c r="H65" s="473" t="s">
        <v>466</v>
      </c>
      <c r="I65" s="473" t="s">
        <v>429</v>
      </c>
      <c r="J65" s="473" t="s">
        <v>430</v>
      </c>
      <c r="K65" s="473" t="s">
        <v>336</v>
      </c>
      <c r="L65" s="511">
        <v>26.33</v>
      </c>
      <c r="M65" s="511">
        <v>14481.499999999996</v>
      </c>
      <c r="N65" s="473">
        <v>550</v>
      </c>
      <c r="O65" s="512">
        <v>10.5</v>
      </c>
      <c r="P65" s="511">
        <v>12375.099999999997</v>
      </c>
      <c r="Q65" s="487">
        <v>0.8545454545454545</v>
      </c>
      <c r="R65" s="473">
        <v>470</v>
      </c>
      <c r="S65" s="487">
        <v>0.8545454545454545</v>
      </c>
      <c r="T65" s="512">
        <v>8.5</v>
      </c>
      <c r="U65" s="488">
        <v>0.80952380952380953</v>
      </c>
    </row>
    <row r="66" spans="1:21" ht="14.4" customHeight="1" x14ac:dyDescent="0.3">
      <c r="A66" s="483">
        <v>57</v>
      </c>
      <c r="B66" s="473" t="s">
        <v>305</v>
      </c>
      <c r="C66" s="473" t="s">
        <v>312</v>
      </c>
      <c r="D66" s="509" t="s">
        <v>305</v>
      </c>
      <c r="E66" s="510" t="s">
        <v>322</v>
      </c>
      <c r="F66" s="473" t="s">
        <v>306</v>
      </c>
      <c r="G66" s="473" t="s">
        <v>323</v>
      </c>
      <c r="H66" s="473" t="s">
        <v>466</v>
      </c>
      <c r="I66" s="473" t="s">
        <v>346</v>
      </c>
      <c r="J66" s="473" t="s">
        <v>347</v>
      </c>
      <c r="K66" s="473" t="s">
        <v>336</v>
      </c>
      <c r="L66" s="511">
        <v>26.33</v>
      </c>
      <c r="M66" s="511">
        <v>3686.2</v>
      </c>
      <c r="N66" s="473">
        <v>140</v>
      </c>
      <c r="O66" s="512">
        <v>2.5</v>
      </c>
      <c r="P66" s="511">
        <v>1843.1</v>
      </c>
      <c r="Q66" s="487">
        <v>0.5</v>
      </c>
      <c r="R66" s="473">
        <v>70</v>
      </c>
      <c r="S66" s="487">
        <v>0.5</v>
      </c>
      <c r="T66" s="512">
        <v>1.5</v>
      </c>
      <c r="U66" s="488">
        <v>0.6</v>
      </c>
    </row>
    <row r="67" spans="1:21" ht="14.4" customHeight="1" x14ac:dyDescent="0.3">
      <c r="A67" s="483">
        <v>57</v>
      </c>
      <c r="B67" s="473" t="s">
        <v>305</v>
      </c>
      <c r="C67" s="473" t="s">
        <v>312</v>
      </c>
      <c r="D67" s="509" t="s">
        <v>305</v>
      </c>
      <c r="E67" s="510" t="s">
        <v>322</v>
      </c>
      <c r="F67" s="473" t="s">
        <v>306</v>
      </c>
      <c r="G67" s="473" t="s">
        <v>323</v>
      </c>
      <c r="H67" s="473" t="s">
        <v>466</v>
      </c>
      <c r="I67" s="473" t="s">
        <v>431</v>
      </c>
      <c r="J67" s="473" t="s">
        <v>432</v>
      </c>
      <c r="K67" s="473" t="s">
        <v>336</v>
      </c>
      <c r="L67" s="511">
        <v>26.33</v>
      </c>
      <c r="M67" s="511">
        <v>2632.9999999999995</v>
      </c>
      <c r="N67" s="473">
        <v>100</v>
      </c>
      <c r="O67" s="512">
        <v>1.5</v>
      </c>
      <c r="P67" s="511">
        <v>2632.9999999999995</v>
      </c>
      <c r="Q67" s="487">
        <v>1</v>
      </c>
      <c r="R67" s="473">
        <v>100</v>
      </c>
      <c r="S67" s="487">
        <v>1</v>
      </c>
      <c r="T67" s="512">
        <v>1.5</v>
      </c>
      <c r="U67" s="488">
        <v>1</v>
      </c>
    </row>
    <row r="68" spans="1:21" ht="14.4" customHeight="1" x14ac:dyDescent="0.3">
      <c r="A68" s="483">
        <v>57</v>
      </c>
      <c r="B68" s="473" t="s">
        <v>305</v>
      </c>
      <c r="C68" s="473" t="s">
        <v>312</v>
      </c>
      <c r="D68" s="509" t="s">
        <v>305</v>
      </c>
      <c r="E68" s="510" t="s">
        <v>322</v>
      </c>
      <c r="F68" s="473" t="s">
        <v>306</v>
      </c>
      <c r="G68" s="473" t="s">
        <v>323</v>
      </c>
      <c r="H68" s="473" t="s">
        <v>466</v>
      </c>
      <c r="I68" s="473" t="s">
        <v>350</v>
      </c>
      <c r="J68" s="473" t="s">
        <v>351</v>
      </c>
      <c r="K68" s="473" t="s">
        <v>336</v>
      </c>
      <c r="L68" s="511">
        <v>31.59</v>
      </c>
      <c r="M68" s="511">
        <v>315.89999999999998</v>
      </c>
      <c r="N68" s="473">
        <v>10</v>
      </c>
      <c r="O68" s="512">
        <v>0.5</v>
      </c>
      <c r="P68" s="511"/>
      <c r="Q68" s="487">
        <v>0</v>
      </c>
      <c r="R68" s="473"/>
      <c r="S68" s="487">
        <v>0</v>
      </c>
      <c r="T68" s="512"/>
      <c r="U68" s="488">
        <v>0</v>
      </c>
    </row>
    <row r="69" spans="1:21" ht="14.4" customHeight="1" x14ac:dyDescent="0.3">
      <c r="A69" s="483">
        <v>57</v>
      </c>
      <c r="B69" s="473" t="s">
        <v>305</v>
      </c>
      <c r="C69" s="473" t="s">
        <v>312</v>
      </c>
      <c r="D69" s="509" t="s">
        <v>305</v>
      </c>
      <c r="E69" s="510" t="s">
        <v>322</v>
      </c>
      <c r="F69" s="473" t="s">
        <v>306</v>
      </c>
      <c r="G69" s="473" t="s">
        <v>323</v>
      </c>
      <c r="H69" s="473" t="s">
        <v>466</v>
      </c>
      <c r="I69" s="473" t="s">
        <v>433</v>
      </c>
      <c r="J69" s="473" t="s">
        <v>392</v>
      </c>
      <c r="K69" s="473" t="s">
        <v>336</v>
      </c>
      <c r="L69" s="511">
        <v>32.99</v>
      </c>
      <c r="M69" s="511">
        <v>1979.4</v>
      </c>
      <c r="N69" s="473">
        <v>60</v>
      </c>
      <c r="O69" s="512">
        <v>0.5</v>
      </c>
      <c r="P69" s="511">
        <v>1979.4</v>
      </c>
      <c r="Q69" s="487">
        <v>1</v>
      </c>
      <c r="R69" s="473">
        <v>60</v>
      </c>
      <c r="S69" s="487">
        <v>1</v>
      </c>
      <c r="T69" s="512">
        <v>0.5</v>
      </c>
      <c r="U69" s="488">
        <v>1</v>
      </c>
    </row>
    <row r="70" spans="1:21" ht="14.4" customHeight="1" x14ac:dyDescent="0.3">
      <c r="A70" s="483">
        <v>57</v>
      </c>
      <c r="B70" s="473" t="s">
        <v>305</v>
      </c>
      <c r="C70" s="473" t="s">
        <v>312</v>
      </c>
      <c r="D70" s="509" t="s">
        <v>305</v>
      </c>
      <c r="E70" s="510" t="s">
        <v>322</v>
      </c>
      <c r="F70" s="473" t="s">
        <v>306</v>
      </c>
      <c r="G70" s="473" t="s">
        <v>323</v>
      </c>
      <c r="H70" s="473" t="s">
        <v>466</v>
      </c>
      <c r="I70" s="473" t="s">
        <v>434</v>
      </c>
      <c r="J70" s="473" t="s">
        <v>394</v>
      </c>
      <c r="K70" s="473" t="s">
        <v>336</v>
      </c>
      <c r="L70" s="511">
        <v>32.99</v>
      </c>
      <c r="M70" s="511">
        <v>989.7</v>
      </c>
      <c r="N70" s="473">
        <v>30</v>
      </c>
      <c r="O70" s="512">
        <v>0.5</v>
      </c>
      <c r="P70" s="511">
        <v>989.7</v>
      </c>
      <c r="Q70" s="487">
        <v>1</v>
      </c>
      <c r="R70" s="473">
        <v>30</v>
      </c>
      <c r="S70" s="487">
        <v>1</v>
      </c>
      <c r="T70" s="512">
        <v>0.5</v>
      </c>
      <c r="U70" s="488">
        <v>1</v>
      </c>
    </row>
    <row r="71" spans="1:21" ht="14.4" customHeight="1" x14ac:dyDescent="0.3">
      <c r="A71" s="483">
        <v>57</v>
      </c>
      <c r="B71" s="473" t="s">
        <v>305</v>
      </c>
      <c r="C71" s="473" t="s">
        <v>312</v>
      </c>
      <c r="D71" s="509" t="s">
        <v>305</v>
      </c>
      <c r="E71" s="510" t="s">
        <v>322</v>
      </c>
      <c r="F71" s="473" t="s">
        <v>306</v>
      </c>
      <c r="G71" s="473" t="s">
        <v>323</v>
      </c>
      <c r="H71" s="473" t="s">
        <v>466</v>
      </c>
      <c r="I71" s="473" t="s">
        <v>324</v>
      </c>
      <c r="J71" s="473" t="s">
        <v>325</v>
      </c>
      <c r="K71" s="473" t="s">
        <v>326</v>
      </c>
      <c r="L71" s="511">
        <v>105.31</v>
      </c>
      <c r="M71" s="511">
        <v>25274.400000000001</v>
      </c>
      <c r="N71" s="473">
        <v>240</v>
      </c>
      <c r="O71" s="512">
        <v>3.5</v>
      </c>
      <c r="P71" s="511">
        <v>25274.400000000001</v>
      </c>
      <c r="Q71" s="487">
        <v>1</v>
      </c>
      <c r="R71" s="473">
        <v>240</v>
      </c>
      <c r="S71" s="487">
        <v>1</v>
      </c>
      <c r="T71" s="512">
        <v>3.5</v>
      </c>
      <c r="U71" s="488">
        <v>1</v>
      </c>
    </row>
    <row r="72" spans="1:21" ht="14.4" customHeight="1" x14ac:dyDescent="0.3">
      <c r="A72" s="483">
        <v>57</v>
      </c>
      <c r="B72" s="473" t="s">
        <v>305</v>
      </c>
      <c r="C72" s="473" t="s">
        <v>312</v>
      </c>
      <c r="D72" s="509" t="s">
        <v>305</v>
      </c>
      <c r="E72" s="510" t="s">
        <v>322</v>
      </c>
      <c r="F72" s="473" t="s">
        <v>306</v>
      </c>
      <c r="G72" s="473" t="s">
        <v>323</v>
      </c>
      <c r="H72" s="473" t="s">
        <v>466</v>
      </c>
      <c r="I72" s="473" t="s">
        <v>435</v>
      </c>
      <c r="J72" s="473" t="s">
        <v>325</v>
      </c>
      <c r="K72" s="473" t="s">
        <v>436</v>
      </c>
      <c r="L72" s="511">
        <v>52.66</v>
      </c>
      <c r="M72" s="511">
        <v>8214.9599999999991</v>
      </c>
      <c r="N72" s="473">
        <v>156</v>
      </c>
      <c r="O72" s="512">
        <v>2</v>
      </c>
      <c r="P72" s="511">
        <v>1895.7599999999998</v>
      </c>
      <c r="Q72" s="487">
        <v>0.23076923076923075</v>
      </c>
      <c r="R72" s="473">
        <v>36</v>
      </c>
      <c r="S72" s="487">
        <v>0.23076923076923078</v>
      </c>
      <c r="T72" s="512">
        <v>1</v>
      </c>
      <c r="U72" s="488">
        <v>0.5</v>
      </c>
    </row>
    <row r="73" spans="1:21" ht="14.4" customHeight="1" x14ac:dyDescent="0.3">
      <c r="A73" s="483">
        <v>57</v>
      </c>
      <c r="B73" s="473" t="s">
        <v>305</v>
      </c>
      <c r="C73" s="473" t="s">
        <v>312</v>
      </c>
      <c r="D73" s="509" t="s">
        <v>305</v>
      </c>
      <c r="E73" s="510" t="s">
        <v>322</v>
      </c>
      <c r="F73" s="473" t="s">
        <v>306</v>
      </c>
      <c r="G73" s="473" t="s">
        <v>323</v>
      </c>
      <c r="H73" s="473" t="s">
        <v>466</v>
      </c>
      <c r="I73" s="473" t="s">
        <v>352</v>
      </c>
      <c r="J73" s="473" t="s">
        <v>353</v>
      </c>
      <c r="K73" s="473" t="s">
        <v>326</v>
      </c>
      <c r="L73" s="511">
        <v>108.47</v>
      </c>
      <c r="M73" s="511">
        <v>58573.8</v>
      </c>
      <c r="N73" s="473">
        <v>540</v>
      </c>
      <c r="O73" s="512">
        <v>4.5</v>
      </c>
      <c r="P73" s="511">
        <v>58573.8</v>
      </c>
      <c r="Q73" s="487">
        <v>1</v>
      </c>
      <c r="R73" s="473">
        <v>540</v>
      </c>
      <c r="S73" s="487">
        <v>1</v>
      </c>
      <c r="T73" s="512">
        <v>4.5</v>
      </c>
      <c r="U73" s="488">
        <v>1</v>
      </c>
    </row>
    <row r="74" spans="1:21" ht="14.4" customHeight="1" x14ac:dyDescent="0.3">
      <c r="A74" s="483">
        <v>57</v>
      </c>
      <c r="B74" s="473" t="s">
        <v>305</v>
      </c>
      <c r="C74" s="473" t="s">
        <v>312</v>
      </c>
      <c r="D74" s="509" t="s">
        <v>305</v>
      </c>
      <c r="E74" s="510" t="s">
        <v>322</v>
      </c>
      <c r="F74" s="473" t="s">
        <v>306</v>
      </c>
      <c r="G74" s="473" t="s">
        <v>323</v>
      </c>
      <c r="H74" s="473" t="s">
        <v>466</v>
      </c>
      <c r="I74" s="473" t="s">
        <v>437</v>
      </c>
      <c r="J74" s="473" t="s">
        <v>328</v>
      </c>
      <c r="K74" s="473" t="s">
        <v>326</v>
      </c>
      <c r="L74" s="511">
        <v>162.28</v>
      </c>
      <c r="M74" s="511">
        <v>29210.400000000001</v>
      </c>
      <c r="N74" s="473">
        <v>180</v>
      </c>
      <c r="O74" s="512">
        <v>2</v>
      </c>
      <c r="P74" s="511">
        <v>29210.400000000001</v>
      </c>
      <c r="Q74" s="487">
        <v>1</v>
      </c>
      <c r="R74" s="473">
        <v>180</v>
      </c>
      <c r="S74" s="487">
        <v>1</v>
      </c>
      <c r="T74" s="512">
        <v>2</v>
      </c>
      <c r="U74" s="488">
        <v>1</v>
      </c>
    </row>
    <row r="75" spans="1:21" ht="14.4" customHeight="1" x14ac:dyDescent="0.3">
      <c r="A75" s="483">
        <v>57</v>
      </c>
      <c r="B75" s="473" t="s">
        <v>305</v>
      </c>
      <c r="C75" s="473" t="s">
        <v>312</v>
      </c>
      <c r="D75" s="509" t="s">
        <v>305</v>
      </c>
      <c r="E75" s="510" t="s">
        <v>322</v>
      </c>
      <c r="F75" s="473" t="s">
        <v>306</v>
      </c>
      <c r="G75" s="473" t="s">
        <v>323</v>
      </c>
      <c r="H75" s="473" t="s">
        <v>466</v>
      </c>
      <c r="I75" s="473" t="s">
        <v>438</v>
      </c>
      <c r="J75" s="473" t="s">
        <v>439</v>
      </c>
      <c r="K75" s="473" t="s">
        <v>336</v>
      </c>
      <c r="L75" s="511">
        <v>21.91</v>
      </c>
      <c r="M75" s="511">
        <v>657.3</v>
      </c>
      <c r="N75" s="473">
        <v>30</v>
      </c>
      <c r="O75" s="512">
        <v>0.5</v>
      </c>
      <c r="P75" s="511">
        <v>657.3</v>
      </c>
      <c r="Q75" s="487">
        <v>1</v>
      </c>
      <c r="R75" s="473">
        <v>30</v>
      </c>
      <c r="S75" s="487">
        <v>1</v>
      </c>
      <c r="T75" s="512">
        <v>0.5</v>
      </c>
      <c r="U75" s="488">
        <v>1</v>
      </c>
    </row>
    <row r="76" spans="1:21" ht="14.4" customHeight="1" x14ac:dyDescent="0.3">
      <c r="A76" s="483">
        <v>57</v>
      </c>
      <c r="B76" s="473" t="s">
        <v>305</v>
      </c>
      <c r="C76" s="473" t="s">
        <v>312</v>
      </c>
      <c r="D76" s="509" t="s">
        <v>305</v>
      </c>
      <c r="E76" s="510" t="s">
        <v>322</v>
      </c>
      <c r="F76" s="473" t="s">
        <v>306</v>
      </c>
      <c r="G76" s="473" t="s">
        <v>323</v>
      </c>
      <c r="H76" s="473" t="s">
        <v>466</v>
      </c>
      <c r="I76" s="473" t="s">
        <v>354</v>
      </c>
      <c r="J76" s="473" t="s">
        <v>355</v>
      </c>
      <c r="K76" s="473" t="s">
        <v>356</v>
      </c>
      <c r="L76" s="511">
        <v>127.34</v>
      </c>
      <c r="M76" s="511">
        <v>5093.6000000000004</v>
      </c>
      <c r="N76" s="473">
        <v>40</v>
      </c>
      <c r="O76" s="512">
        <v>0.5</v>
      </c>
      <c r="P76" s="511">
        <v>5093.6000000000004</v>
      </c>
      <c r="Q76" s="487">
        <v>1</v>
      </c>
      <c r="R76" s="473">
        <v>40</v>
      </c>
      <c r="S76" s="487">
        <v>1</v>
      </c>
      <c r="T76" s="512">
        <v>0.5</v>
      </c>
      <c r="U76" s="488">
        <v>1</v>
      </c>
    </row>
    <row r="77" spans="1:21" ht="14.4" customHeight="1" x14ac:dyDescent="0.3">
      <c r="A77" s="483">
        <v>57</v>
      </c>
      <c r="B77" s="473" t="s">
        <v>305</v>
      </c>
      <c r="C77" s="473" t="s">
        <v>312</v>
      </c>
      <c r="D77" s="509" t="s">
        <v>305</v>
      </c>
      <c r="E77" s="510" t="s">
        <v>322</v>
      </c>
      <c r="F77" s="473" t="s">
        <v>306</v>
      </c>
      <c r="G77" s="473" t="s">
        <v>323</v>
      </c>
      <c r="H77" s="473" t="s">
        <v>466</v>
      </c>
      <c r="I77" s="473" t="s">
        <v>357</v>
      </c>
      <c r="J77" s="473" t="s">
        <v>358</v>
      </c>
      <c r="K77" s="473" t="s">
        <v>356</v>
      </c>
      <c r="L77" s="511">
        <v>127.34</v>
      </c>
      <c r="M77" s="511">
        <v>1273.4000000000001</v>
      </c>
      <c r="N77" s="473">
        <v>10</v>
      </c>
      <c r="O77" s="512">
        <v>0.5</v>
      </c>
      <c r="P77" s="511">
        <v>1273.4000000000001</v>
      </c>
      <c r="Q77" s="487">
        <v>1</v>
      </c>
      <c r="R77" s="473">
        <v>10</v>
      </c>
      <c r="S77" s="487">
        <v>1</v>
      </c>
      <c r="T77" s="512">
        <v>0.5</v>
      </c>
      <c r="U77" s="488">
        <v>1</v>
      </c>
    </row>
    <row r="78" spans="1:21" ht="14.4" customHeight="1" x14ac:dyDescent="0.3">
      <c r="A78" s="483">
        <v>57</v>
      </c>
      <c r="B78" s="473" t="s">
        <v>305</v>
      </c>
      <c r="C78" s="473" t="s">
        <v>312</v>
      </c>
      <c r="D78" s="509" t="s">
        <v>305</v>
      </c>
      <c r="E78" s="510" t="s">
        <v>322</v>
      </c>
      <c r="F78" s="473" t="s">
        <v>306</v>
      </c>
      <c r="G78" s="473" t="s">
        <v>323</v>
      </c>
      <c r="H78" s="473" t="s">
        <v>466</v>
      </c>
      <c r="I78" s="473" t="s">
        <v>370</v>
      </c>
      <c r="J78" s="473" t="s">
        <v>371</v>
      </c>
      <c r="K78" s="473" t="s">
        <v>356</v>
      </c>
      <c r="L78" s="511">
        <v>127.34</v>
      </c>
      <c r="M78" s="511">
        <v>1273.4000000000001</v>
      </c>
      <c r="N78" s="473">
        <v>10</v>
      </c>
      <c r="O78" s="512">
        <v>0.5</v>
      </c>
      <c r="P78" s="511">
        <v>1273.4000000000001</v>
      </c>
      <c r="Q78" s="487">
        <v>1</v>
      </c>
      <c r="R78" s="473">
        <v>10</v>
      </c>
      <c r="S78" s="487">
        <v>1</v>
      </c>
      <c r="T78" s="512">
        <v>0.5</v>
      </c>
      <c r="U78" s="488">
        <v>1</v>
      </c>
    </row>
    <row r="79" spans="1:21" ht="14.4" customHeight="1" x14ac:dyDescent="0.3">
      <c r="A79" s="483">
        <v>57</v>
      </c>
      <c r="B79" s="473" t="s">
        <v>305</v>
      </c>
      <c r="C79" s="473" t="s">
        <v>312</v>
      </c>
      <c r="D79" s="509" t="s">
        <v>305</v>
      </c>
      <c r="E79" s="510" t="s">
        <v>322</v>
      </c>
      <c r="F79" s="473" t="s">
        <v>306</v>
      </c>
      <c r="G79" s="473" t="s">
        <v>323</v>
      </c>
      <c r="H79" s="473" t="s">
        <v>466</v>
      </c>
      <c r="I79" s="473" t="s">
        <v>327</v>
      </c>
      <c r="J79" s="473" t="s">
        <v>328</v>
      </c>
      <c r="K79" s="473" t="s">
        <v>329</v>
      </c>
      <c r="L79" s="511">
        <v>242.63</v>
      </c>
      <c r="M79" s="511">
        <v>302802.24000000005</v>
      </c>
      <c r="N79" s="473">
        <v>1248</v>
      </c>
      <c r="O79" s="512">
        <v>16</v>
      </c>
      <c r="P79" s="511">
        <v>254761.50000000003</v>
      </c>
      <c r="Q79" s="487">
        <v>0.84134615384615385</v>
      </c>
      <c r="R79" s="473">
        <v>1050</v>
      </c>
      <c r="S79" s="487">
        <v>0.84134615384615385</v>
      </c>
      <c r="T79" s="512">
        <v>13</v>
      </c>
      <c r="U79" s="488">
        <v>0.8125</v>
      </c>
    </row>
    <row r="80" spans="1:21" ht="14.4" customHeight="1" x14ac:dyDescent="0.3">
      <c r="A80" s="483">
        <v>57</v>
      </c>
      <c r="B80" s="473" t="s">
        <v>305</v>
      </c>
      <c r="C80" s="473" t="s">
        <v>312</v>
      </c>
      <c r="D80" s="509" t="s">
        <v>305</v>
      </c>
      <c r="E80" s="510" t="s">
        <v>322</v>
      </c>
      <c r="F80" s="473" t="s">
        <v>306</v>
      </c>
      <c r="G80" s="473" t="s">
        <v>323</v>
      </c>
      <c r="H80" s="473" t="s">
        <v>466</v>
      </c>
      <c r="I80" s="473" t="s">
        <v>372</v>
      </c>
      <c r="J80" s="473" t="s">
        <v>373</v>
      </c>
      <c r="K80" s="473" t="s">
        <v>326</v>
      </c>
      <c r="L80" s="511">
        <v>78.989999999999995</v>
      </c>
      <c r="M80" s="511">
        <v>4739.3999999999996</v>
      </c>
      <c r="N80" s="473">
        <v>60</v>
      </c>
      <c r="O80" s="512">
        <v>1</v>
      </c>
      <c r="P80" s="511"/>
      <c r="Q80" s="487">
        <v>0</v>
      </c>
      <c r="R80" s="473"/>
      <c r="S80" s="487">
        <v>0</v>
      </c>
      <c r="T80" s="512"/>
      <c r="U80" s="488">
        <v>0</v>
      </c>
    </row>
    <row r="81" spans="1:21" ht="14.4" customHeight="1" x14ac:dyDescent="0.3">
      <c r="A81" s="483">
        <v>57</v>
      </c>
      <c r="B81" s="473" t="s">
        <v>305</v>
      </c>
      <c r="C81" s="473" t="s">
        <v>312</v>
      </c>
      <c r="D81" s="509" t="s">
        <v>305</v>
      </c>
      <c r="E81" s="510" t="s">
        <v>322</v>
      </c>
      <c r="F81" s="473" t="s">
        <v>306</v>
      </c>
      <c r="G81" s="473" t="s">
        <v>323</v>
      </c>
      <c r="H81" s="473" t="s">
        <v>466</v>
      </c>
      <c r="I81" s="473" t="s">
        <v>440</v>
      </c>
      <c r="J81" s="473" t="s">
        <v>441</v>
      </c>
      <c r="K81" s="473" t="s">
        <v>386</v>
      </c>
      <c r="L81" s="511">
        <v>129.51</v>
      </c>
      <c r="M81" s="511">
        <v>3237.75</v>
      </c>
      <c r="N81" s="473">
        <v>25</v>
      </c>
      <c r="O81" s="512">
        <v>1</v>
      </c>
      <c r="P81" s="511"/>
      <c r="Q81" s="487">
        <v>0</v>
      </c>
      <c r="R81" s="473"/>
      <c r="S81" s="487">
        <v>0</v>
      </c>
      <c r="T81" s="512"/>
      <c r="U81" s="488">
        <v>0</v>
      </c>
    </row>
    <row r="82" spans="1:21" ht="14.4" customHeight="1" x14ac:dyDescent="0.3">
      <c r="A82" s="483">
        <v>57</v>
      </c>
      <c r="B82" s="473" t="s">
        <v>305</v>
      </c>
      <c r="C82" s="473" t="s">
        <v>312</v>
      </c>
      <c r="D82" s="509" t="s">
        <v>305</v>
      </c>
      <c r="E82" s="510" t="s">
        <v>322</v>
      </c>
      <c r="F82" s="473" t="s">
        <v>306</v>
      </c>
      <c r="G82" s="473" t="s">
        <v>323</v>
      </c>
      <c r="H82" s="473" t="s">
        <v>466</v>
      </c>
      <c r="I82" s="473" t="s">
        <v>442</v>
      </c>
      <c r="J82" s="473" t="s">
        <v>443</v>
      </c>
      <c r="K82" s="473" t="s">
        <v>386</v>
      </c>
      <c r="L82" s="511">
        <v>129.51</v>
      </c>
      <c r="M82" s="511">
        <v>3885.2999999999997</v>
      </c>
      <c r="N82" s="473">
        <v>30</v>
      </c>
      <c r="O82" s="512">
        <v>1</v>
      </c>
      <c r="P82" s="511"/>
      <c r="Q82" s="487">
        <v>0</v>
      </c>
      <c r="R82" s="473"/>
      <c r="S82" s="487">
        <v>0</v>
      </c>
      <c r="T82" s="512"/>
      <c r="U82" s="488">
        <v>0</v>
      </c>
    </row>
    <row r="83" spans="1:21" ht="14.4" customHeight="1" x14ac:dyDescent="0.3">
      <c r="A83" s="483">
        <v>57</v>
      </c>
      <c r="B83" s="473" t="s">
        <v>305</v>
      </c>
      <c r="C83" s="473" t="s">
        <v>312</v>
      </c>
      <c r="D83" s="509" t="s">
        <v>305</v>
      </c>
      <c r="E83" s="510" t="s">
        <v>322</v>
      </c>
      <c r="F83" s="473" t="s">
        <v>306</v>
      </c>
      <c r="G83" s="473" t="s">
        <v>323</v>
      </c>
      <c r="H83" s="473" t="s">
        <v>466</v>
      </c>
      <c r="I83" s="473" t="s">
        <v>383</v>
      </c>
      <c r="J83" s="473" t="s">
        <v>384</v>
      </c>
      <c r="K83" s="473" t="s">
        <v>326</v>
      </c>
      <c r="L83" s="511">
        <v>100</v>
      </c>
      <c r="M83" s="511">
        <v>9000</v>
      </c>
      <c r="N83" s="473">
        <v>90</v>
      </c>
      <c r="O83" s="512">
        <v>1</v>
      </c>
      <c r="P83" s="511"/>
      <c r="Q83" s="487">
        <v>0</v>
      </c>
      <c r="R83" s="473"/>
      <c r="S83" s="487">
        <v>0</v>
      </c>
      <c r="T83" s="512"/>
      <c r="U83" s="488">
        <v>0</v>
      </c>
    </row>
    <row r="84" spans="1:21" ht="14.4" customHeight="1" x14ac:dyDescent="0.3">
      <c r="A84" s="483">
        <v>57</v>
      </c>
      <c r="B84" s="473" t="s">
        <v>305</v>
      </c>
      <c r="C84" s="473" t="s">
        <v>312</v>
      </c>
      <c r="D84" s="509" t="s">
        <v>305</v>
      </c>
      <c r="E84" s="510" t="s">
        <v>322</v>
      </c>
      <c r="F84" s="473" t="s">
        <v>306</v>
      </c>
      <c r="G84" s="473" t="s">
        <v>323</v>
      </c>
      <c r="H84" s="473" t="s">
        <v>466</v>
      </c>
      <c r="I84" s="473" t="s">
        <v>444</v>
      </c>
      <c r="J84" s="473" t="s">
        <v>445</v>
      </c>
      <c r="K84" s="473" t="s">
        <v>336</v>
      </c>
      <c r="L84" s="511">
        <v>33.090000000000003</v>
      </c>
      <c r="M84" s="511">
        <v>992.7</v>
      </c>
      <c r="N84" s="473">
        <v>30</v>
      </c>
      <c r="O84" s="512">
        <v>1</v>
      </c>
      <c r="P84" s="511">
        <v>992.7</v>
      </c>
      <c r="Q84" s="487">
        <v>1</v>
      </c>
      <c r="R84" s="473">
        <v>30</v>
      </c>
      <c r="S84" s="487">
        <v>1</v>
      </c>
      <c r="T84" s="512">
        <v>1</v>
      </c>
      <c r="U84" s="488">
        <v>1</v>
      </c>
    </row>
    <row r="85" spans="1:21" ht="14.4" customHeight="1" x14ac:dyDescent="0.3">
      <c r="A85" s="483">
        <v>57</v>
      </c>
      <c r="B85" s="473" t="s">
        <v>305</v>
      </c>
      <c r="C85" s="473" t="s">
        <v>312</v>
      </c>
      <c r="D85" s="509" t="s">
        <v>305</v>
      </c>
      <c r="E85" s="510" t="s">
        <v>322</v>
      </c>
      <c r="F85" s="473" t="s">
        <v>306</v>
      </c>
      <c r="G85" s="473" t="s">
        <v>323</v>
      </c>
      <c r="H85" s="473" t="s">
        <v>466</v>
      </c>
      <c r="I85" s="473" t="s">
        <v>446</v>
      </c>
      <c r="J85" s="473" t="s">
        <v>439</v>
      </c>
      <c r="K85" s="473" t="s">
        <v>386</v>
      </c>
      <c r="L85" s="511">
        <v>87.6</v>
      </c>
      <c r="M85" s="511">
        <v>1314</v>
      </c>
      <c r="N85" s="473">
        <v>15</v>
      </c>
      <c r="O85" s="512">
        <v>1</v>
      </c>
      <c r="P85" s="511">
        <v>1314</v>
      </c>
      <c r="Q85" s="487">
        <v>1</v>
      </c>
      <c r="R85" s="473">
        <v>15</v>
      </c>
      <c r="S85" s="487">
        <v>1</v>
      </c>
      <c r="T85" s="512">
        <v>1</v>
      </c>
      <c r="U85" s="488">
        <v>1</v>
      </c>
    </row>
    <row r="86" spans="1:21" ht="14.4" customHeight="1" x14ac:dyDescent="0.3">
      <c r="A86" s="483">
        <v>57</v>
      </c>
      <c r="B86" s="473" t="s">
        <v>305</v>
      </c>
      <c r="C86" s="473" t="s">
        <v>312</v>
      </c>
      <c r="D86" s="509" t="s">
        <v>305</v>
      </c>
      <c r="E86" s="510" t="s">
        <v>322</v>
      </c>
      <c r="F86" s="473" t="s">
        <v>306</v>
      </c>
      <c r="G86" s="473" t="s">
        <v>447</v>
      </c>
      <c r="H86" s="473" t="s">
        <v>308</v>
      </c>
      <c r="I86" s="473" t="s">
        <v>448</v>
      </c>
      <c r="J86" s="473" t="s">
        <v>449</v>
      </c>
      <c r="K86" s="473" t="s">
        <v>450</v>
      </c>
      <c r="L86" s="511">
        <v>334.66</v>
      </c>
      <c r="M86" s="511">
        <v>334.66</v>
      </c>
      <c r="N86" s="473">
        <v>1</v>
      </c>
      <c r="O86" s="512">
        <v>1</v>
      </c>
      <c r="P86" s="511">
        <v>334.66</v>
      </c>
      <c r="Q86" s="487">
        <v>1</v>
      </c>
      <c r="R86" s="473">
        <v>1</v>
      </c>
      <c r="S86" s="487">
        <v>1</v>
      </c>
      <c r="T86" s="512">
        <v>1</v>
      </c>
      <c r="U86" s="488">
        <v>1</v>
      </c>
    </row>
    <row r="87" spans="1:21" ht="14.4" customHeight="1" x14ac:dyDescent="0.3">
      <c r="A87" s="483">
        <v>57</v>
      </c>
      <c r="B87" s="473" t="s">
        <v>305</v>
      </c>
      <c r="C87" s="473" t="s">
        <v>312</v>
      </c>
      <c r="D87" s="509" t="s">
        <v>305</v>
      </c>
      <c r="E87" s="510" t="s">
        <v>322</v>
      </c>
      <c r="F87" s="473" t="s">
        <v>306</v>
      </c>
      <c r="G87" s="473" t="s">
        <v>451</v>
      </c>
      <c r="H87" s="473" t="s">
        <v>308</v>
      </c>
      <c r="I87" s="473" t="s">
        <v>452</v>
      </c>
      <c r="J87" s="473" t="s">
        <v>453</v>
      </c>
      <c r="K87" s="473" t="s">
        <v>454</v>
      </c>
      <c r="L87" s="511">
        <v>111.45</v>
      </c>
      <c r="M87" s="511">
        <v>111.45</v>
      </c>
      <c r="N87" s="473">
        <v>1</v>
      </c>
      <c r="O87" s="512">
        <v>0.5</v>
      </c>
      <c r="P87" s="511">
        <v>111.45</v>
      </c>
      <c r="Q87" s="487">
        <v>1</v>
      </c>
      <c r="R87" s="473">
        <v>1</v>
      </c>
      <c r="S87" s="487">
        <v>1</v>
      </c>
      <c r="T87" s="512">
        <v>0.5</v>
      </c>
      <c r="U87" s="488">
        <v>1</v>
      </c>
    </row>
    <row r="88" spans="1:21" ht="14.4" customHeight="1" x14ac:dyDescent="0.3">
      <c r="A88" s="483">
        <v>57</v>
      </c>
      <c r="B88" s="473" t="s">
        <v>305</v>
      </c>
      <c r="C88" s="473" t="s">
        <v>312</v>
      </c>
      <c r="D88" s="509" t="s">
        <v>305</v>
      </c>
      <c r="E88" s="510" t="s">
        <v>322</v>
      </c>
      <c r="F88" s="473" t="s">
        <v>306</v>
      </c>
      <c r="G88" s="473" t="s">
        <v>455</v>
      </c>
      <c r="H88" s="473" t="s">
        <v>466</v>
      </c>
      <c r="I88" s="473" t="s">
        <v>456</v>
      </c>
      <c r="J88" s="473" t="s">
        <v>457</v>
      </c>
      <c r="K88" s="473" t="s">
        <v>458</v>
      </c>
      <c r="L88" s="511">
        <v>31.32</v>
      </c>
      <c r="M88" s="511">
        <v>31.32</v>
      </c>
      <c r="N88" s="473">
        <v>1</v>
      </c>
      <c r="O88" s="512">
        <v>0.5</v>
      </c>
      <c r="P88" s="511"/>
      <c r="Q88" s="487">
        <v>0</v>
      </c>
      <c r="R88" s="473"/>
      <c r="S88" s="487">
        <v>0</v>
      </c>
      <c r="T88" s="512"/>
      <c r="U88" s="488">
        <v>0</v>
      </c>
    </row>
    <row r="89" spans="1:21" ht="14.4" customHeight="1" x14ac:dyDescent="0.3">
      <c r="A89" s="483">
        <v>57</v>
      </c>
      <c r="B89" s="473" t="s">
        <v>305</v>
      </c>
      <c r="C89" s="473" t="s">
        <v>312</v>
      </c>
      <c r="D89" s="509" t="s">
        <v>305</v>
      </c>
      <c r="E89" s="510" t="s">
        <v>322</v>
      </c>
      <c r="F89" s="473" t="s">
        <v>309</v>
      </c>
      <c r="G89" s="473" t="s">
        <v>405</v>
      </c>
      <c r="H89" s="473" t="s">
        <v>308</v>
      </c>
      <c r="I89" s="473" t="s">
        <v>414</v>
      </c>
      <c r="J89" s="473" t="s">
        <v>407</v>
      </c>
      <c r="K89" s="473"/>
      <c r="L89" s="511">
        <v>0</v>
      </c>
      <c r="M89" s="511">
        <v>0</v>
      </c>
      <c r="N89" s="473">
        <v>2</v>
      </c>
      <c r="O89" s="512">
        <v>2</v>
      </c>
      <c r="P89" s="511"/>
      <c r="Q89" s="487"/>
      <c r="R89" s="473"/>
      <c r="S89" s="487">
        <v>0</v>
      </c>
      <c r="T89" s="512"/>
      <c r="U89" s="488">
        <v>0</v>
      </c>
    </row>
    <row r="90" spans="1:21" ht="14.4" customHeight="1" x14ac:dyDescent="0.3">
      <c r="A90" s="483">
        <v>57</v>
      </c>
      <c r="B90" s="473" t="s">
        <v>305</v>
      </c>
      <c r="C90" s="473" t="s">
        <v>312</v>
      </c>
      <c r="D90" s="509" t="s">
        <v>305</v>
      </c>
      <c r="E90" s="510" t="s">
        <v>322</v>
      </c>
      <c r="F90" s="473" t="s">
        <v>309</v>
      </c>
      <c r="G90" s="473" t="s">
        <v>459</v>
      </c>
      <c r="H90" s="473" t="s">
        <v>308</v>
      </c>
      <c r="I90" s="473" t="s">
        <v>460</v>
      </c>
      <c r="J90" s="473" t="s">
        <v>461</v>
      </c>
      <c r="K90" s="473" t="s">
        <v>462</v>
      </c>
      <c r="L90" s="511">
        <v>0</v>
      </c>
      <c r="M90" s="511">
        <v>0</v>
      </c>
      <c r="N90" s="473">
        <v>1</v>
      </c>
      <c r="O90" s="512">
        <v>1</v>
      </c>
      <c r="P90" s="511"/>
      <c r="Q90" s="487"/>
      <c r="R90" s="473"/>
      <c r="S90" s="487">
        <v>0</v>
      </c>
      <c r="T90" s="512"/>
      <c r="U90" s="488">
        <v>0</v>
      </c>
    </row>
    <row r="91" spans="1:21" ht="14.4" customHeight="1" thickBot="1" x14ac:dyDescent="0.35">
      <c r="A91" s="484">
        <v>57</v>
      </c>
      <c r="B91" s="476" t="s">
        <v>305</v>
      </c>
      <c r="C91" s="476" t="s">
        <v>312</v>
      </c>
      <c r="D91" s="513" t="s">
        <v>305</v>
      </c>
      <c r="E91" s="514" t="s">
        <v>322</v>
      </c>
      <c r="F91" s="476" t="s">
        <v>309</v>
      </c>
      <c r="G91" s="476" t="s">
        <v>459</v>
      </c>
      <c r="H91" s="476" t="s">
        <v>308</v>
      </c>
      <c r="I91" s="476" t="s">
        <v>463</v>
      </c>
      <c r="J91" s="476" t="s">
        <v>464</v>
      </c>
      <c r="K91" s="476" t="s">
        <v>465</v>
      </c>
      <c r="L91" s="515">
        <v>800</v>
      </c>
      <c r="M91" s="515">
        <v>4000</v>
      </c>
      <c r="N91" s="476">
        <v>5</v>
      </c>
      <c r="O91" s="516">
        <v>1</v>
      </c>
      <c r="P91" s="515">
        <v>4000</v>
      </c>
      <c r="Q91" s="489">
        <v>1</v>
      </c>
      <c r="R91" s="476">
        <v>5</v>
      </c>
      <c r="S91" s="489">
        <v>1</v>
      </c>
      <c r="T91" s="516">
        <v>1</v>
      </c>
      <c r="U91" s="49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2015-11-24T09:10:24Z</dcterms:modified>
</cp:coreProperties>
</file>